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_amazon_fr_to_translate_100" sheetId="1" r:id="rId3"/>
  </sheets>
  <definedNames/>
  <calcPr/>
</workbook>
</file>

<file path=xl/sharedStrings.xml><?xml version="1.0" encoding="utf-8"?>
<sst xmlns="http://schemas.openxmlformats.org/spreadsheetml/2006/main" count="1003" uniqueCount="1000">
  <si>
    <t>labels</t>
  </si>
  <si>
    <t>text</t>
  </si>
  <si>
    <t>translation</t>
  </si>
  <si>
    <t>A Pas mal juste le prix est un peut élevé</t>
  </si>
  <si>
    <t>Top le top Tres beau top épais et bien confortable. J'apprécie l'ouverture de la manche pour y glisser son pouce. Bon produits</t>
  </si>
  <si>
    <t>bonne paire de basket pour le quotidien très bonne paire de basket, surtout pour le prix proposé. elle est plutôt faite pour un usage quotidien et non pour le sport je trouve.</t>
  </si>
  <si>
    <t>Élégance et qualité Très belle montre de bonne facture et bien présentée dans un coffret.</t>
  </si>
  <si>
    <t>Bien Ces bottes ont l'air bien solides, elles sont confortables, pas trop hautes, faciles à mettre et à retirer. Elles ont des semelles bien aggripantes au sol.</t>
  </si>
  <si>
    <t>Rien à dire RAS</t>
  </si>
  <si>
    <t>prix très satisfaisant modèle sebago inchangé, parfait</t>
  </si>
  <si>
    <t>Magnifique Hyper contente de cet bouilloire, en plus d'être très design elle répond parfaitement aux caractéristiques indiquées. Chauffe parfaitement en peu de temps. Je l'ai choisit car les anciennes bouilloires en plastique dégage une substance toxique lorsqu'elles chauffent. Cet achat correspond parfaitement à mes attentes je conseille une fois par semaine de laver avec deux cuillères à soupe de vinaigre blanc et de l'eau de porter à ébullition et ensuite deux gros rinçage à l'eau claire pour éviter toutes traces de calcaire. Je recommande 😊</t>
  </si>
  <si>
    <t>Bon matériel Bon matériel</t>
  </si>
  <si>
    <t>crocs bleu T.39/40 pointure ok et couleur ok convient bien pour aller au jardin</t>
  </si>
  <si>
    <t>J adore nettoyage facile Nettoie tres bien le pyrex qui passe au four... Sans avoir à frotter longtemps. Attention jamais à l intérieur d une poele ou d une casseroles ou plats anti-adhesif. Mouiller l éponge en acier pour frotter. Enlever le trop pleins d eau... ensuite.</t>
  </si>
  <si>
    <t>RAS Très belle montre. Rustique, pratique, poids faible. Je ne l'ai pas quittée pendant des jours en mission en forêt équatoriale : RAS.</t>
  </si>
  <si>
    <t>Enfin! Après plusieurs achats malheureux enfin un bracelet qui ne se détache pas tout seul! Bon produit! Très satisfait de ma commande</t>
  </si>
  <si>
    <t>Steph lef Cette montre est magnifique 👌👍 Aussi bien homme que femme .</t>
  </si>
  <si>
    <t>biberon mam biberon MAM anti-colique authentique! une marque que j'utilise exclussivement pour ma fille  je recommande cet achat car beaucoup moins cher qu'en pharmacie ou en  parapharmacie,</t>
  </si>
  <si>
    <t>Produit conforme à la description Livraison trés rapide , produit conforme a mes attentes .</t>
  </si>
  <si>
    <t>Vous avez déjà entendu parlé d'une merveille ? Juste woaw ! Si parfaite, si précise, ce n'est pas possible, et pourtant si ! Je n'ai qu'un regret, c'est qu'elle soit si parfaite, que l'on entend même plus le craquement du vinyle, c'est ce qui faisait l'âme du disque. Le son est si pur qu'on ne croirait pas qu'il s'agit d'un vinyle ;)</t>
  </si>
  <si>
    <t>un peu trop petit. Je penser que la sacoche était plus grand.</t>
  </si>
  <si>
    <t>déçu sa na aucun rapport avec les produits que l on utiliser il y a 20 ans en arrière très déçu je trouve se produit  très peut efficace</t>
  </si>
  <si>
    <t>Produit non conforme Attention, le produit reçu ne correspond pas à la description. Je n'ai reçu qu'une cartouche noire en taille standard. Je l'ai renvoyée immédiatement.</t>
  </si>
  <si>
    <t>Jolie solide mais pas au niveau des crochets Jolie confortable et peu de fourrure helas et surtout les crochets pour mettre les lacEts sont fragiles... En 1 semaine prochaine ils se sont détachés...donc il faut faire un trous ce qui gache l esthétique</t>
  </si>
  <si>
    <t>Un peu court pour du 45 , mais sinon produit en ligne avec annoncé Pour mes pieds …...</t>
  </si>
  <si>
    <t>Excellent rapport qualité/prix Pour quelques euros, voici 400 mètres de ruban adhésif. Transparent, large, idéal pour faire des emballages solides. Il est évident que ce produit n'est pas le plus silencieux au déroulement, ni le plus épais, mais il rempli parfaitement son job. Je retire une étoile car celui-ci se déchire facilement après avoir été collé plusieurs jours sur un support plastique, ce qui rend difficile son utilisation pour un collage temporaire.</t>
  </si>
  <si>
    <t>Au top Nikel rien à redire</t>
  </si>
  <si>
    <t>Très bien pour l'usage prévu Qualité moyenne en terme de coupe et de qualité du tissu qui à tendance à "boulocher". Acheter pour "trainer" ou bricoler chez moi, il comble néanmoins parfaitement mes attentes, grâce à son bas prix. Ce qui lui vaut 4 étoiles pour mon usage spécifique. Pour moi, la taille (L) est conforme au standard.</t>
  </si>
  <si>
    <t>me convient J'en voulais un pour faire du karaoké et pas déçue. Excellente qualité musicale car la voix n'est pas déformé et on peut mettre la bonnette fournie avec pour éviter d'avoir des bruits de souffle par exemple ou le vent quand on s'en sert dehors. Ce micro a un treillis métallique de qualité qui protège bien mieux q'un en plastique (du coup plus résistant) et surtout qui permet la bonne qualité du son émis avec. J'ai pu le brancher via sa prise jack sur différents appareils, tels qu'un lecteur DVD, la télévision,l'ordinateur et ça fonctionne aussi sur audio KTV, reverberantor, table de mixage, tour bus, etc ils disent (appareils de pro je pense ça). ; et s'insère dans toutes les pinces de pieds de micro. Le câble est assez grand et la boite du micro permet de bien le ranger.  Mode d'emploi : 1. brancher dans la prise "MIC" de micro 2. Mettez l'interrupteur sur la position "ON" et régler le contrôleur de la voix. 3. Mettez l'interrupteur sur la position "OFF" lorsque vous voulez l'éteindre</t>
  </si>
  <si>
    <t>Très bon produit Je suis très satisfaite de cet achat qui est tout à fait conforme à mon attente. Produit de très bonne qualité. Je recommande.</t>
  </si>
  <si>
    <t>Lapin mignon réveil Lapin mignon réveil  Un réveil très mignon et de haute qualité . c'est pas compliqué à utiliser . Il donne l'heure, il a des sonneries d'alarme agréable et de belles lumières😃😃😃😘</t>
  </si>
  <si>
    <t>Top Mon fils est allaiter et je mixte aussi avec ces biberons et ils sont top!!</t>
  </si>
  <si>
    <t>"coeur de l'océan" Magnifique pendentif .Rapport photo/réalité parfait .Un bijou peu onéreux et du plus bel effet</t>
  </si>
  <si>
    <t>Bonne qualité Trop belle</t>
  </si>
  <si>
    <t>Conforme à La description Léger, simple et efficace. Un très bon système de rangements pour 33 tours et LaserDiscs.</t>
  </si>
  <si>
    <t>Super Très bien</t>
  </si>
  <si>
    <t>Parfait Parfait avec une très bonne odeur qui reste</t>
  </si>
  <si>
    <t>La discrétion avant tout Aussitôt acheté, aussitôt adopté. Ce bras est à la fois très élégant et très pratique. Son cache câble est très pratique, les articulations du bras sont de qualités, mais ce bras est fait pour mettre un micro pointant vers le bas. Il n'est pas possible de le faire tenir debout, sinon votre bras remonte trop haut et vous n'êtes plus en face de celui-ci. Bon achat, je regrette pas.</t>
  </si>
  <si>
    <t>un basic, mais parfait les Converse dans une armoire à chaussures, c'est un basique; je les ai prises pour ma fille et elle les adore ! bon, il faut faire attention et prendre 1/2 pointure en dessous car ça taille grand.</t>
  </si>
  <si>
    <t>Très pratique Je m’en sers pour poser le vidéo projecteur, Il est très pratique pour régler l’inclinaison</t>
  </si>
  <si>
    <t>Look sportif et élégant à la fois. Look sportif et élégant à la fois. Montre tes précisé. A recommander</t>
  </si>
  <si>
    <t>Parfait Très joli diffuseur en bois fournis avec verre mesureur, un câble d'alimentation détachable et d'une grande capacité ( 550ml) et une télécommande. Facile d'utilisation, le diffuseur permet de choisir, la durée de diffusion, la couleur du bandeau lumineux grâce à ses 2 boutons en façade. La télécommande permet de le mettre en marche, de régler le temps de fonctionnement, l'intensité de brumisation, le fonctionnement de la lumière, la diffusion en continu ou intermittent. Je l'ai testé avec de l'huile essentielle On ressent rapidement les effet de l'huile essentielle. Le brumisateur permet d'augmenter l'humidification de l'air de la pièce. En fonctionnement, le son émit est très discret. L'esthétisme et l'efficacité de ce diffuseur me conforte dans mon choix, son design est vraiment très élégant. idéal pour soi ou pour offrir. La livraison est rapide et le colis bien emballé. Je recommande cet article et le vendeur</t>
  </si>
  <si>
    <t>Ok Ok</t>
  </si>
  <si>
    <t>Déception Ces cartouches ont tenu 1 semaine extrêmement déçu je ne recommande pas.</t>
  </si>
  <si>
    <t>Qualité vraiment basse ... Je porte des CAT depuis des années, et j'attendais avec impatience cette nouvelle paire. Hélas, j'ai vite déchanté. Le cuir est de basse qualité, et après deux mois d'utilisation, il y avait déjà des accrocs et des griffures. La gomme de la semelle s'use très vite, surtout sur l'arrière, et la languette s'est délitée et part en morceaux.  Honnêtement, c'est à se demander si ce n'est pas une contrefaçon ...</t>
  </si>
  <si>
    <t>Très bruitante Esthétiquement très jolie mais très bruitante</t>
  </si>
  <si>
    <t>lingette st marc font le job mais sèche très vite. Utilise 2 lingettes là ou j'en utilise 1 seul d'une marque 1er prix</t>
  </si>
  <si>
    <t>bon produit chaussures très confortables, j'ai pris ma pointure habituelle (40) et j'ai enlevé la semelle intérieure pour mettre mes semelles orthopédiques et c'est nickel, par contre je ne trouve pas qu'elles soient adaptées pour le sport, trop hautes de talon et trop molles.</t>
  </si>
  <si>
    <t>sac pour sacoche personnelle"papiers d'identité ect" fermeture scratch pas terrible</t>
  </si>
  <si>
    <t>Bien, mais manque de choix Sweat très sympa, j'aurais adoré pouvoir en prendre d'autres mais le choix est trop limité dans ma taille (3xl)...</t>
  </si>
  <si>
    <t>Tissus leger Je ne voyais pas le motif comme ça j’ai quand même garder la robe tissu léger Mais tout en noir ça serait mieux finalement</t>
  </si>
  <si>
    <t>Presque parfait Reçu dans les temps, je fais du 40 dans les chaussures traditionnelles mais j'ai commandé ces converses en 39.5. Avec des chaussettes fines, ces dernières taillent nickel. Satisfaite du rapport qualité/prix pour ces fameuses baskets en tissu et caoutchouc ! A voir sur la durée</t>
  </si>
  <si>
    <t>Bon produit Le Produit est en bon qualité prix, tout doux. La semelle anti-dérapante, en bon taille. Je suis satisfaite.</t>
  </si>
  <si>
    <t>Set de recharges Frixion. Idéal pour remplacer les cartouches des stylos Frixion ; la consommation d'encre est certes assez élevée, mais la sensation d'écriture est très agréable, l'encre sèche rapidement, et peut être effacée sans problème.</t>
  </si>
  <si>
    <t>Super produit Super confort, super qualité, belles tennis, je recommande !!!</t>
  </si>
  <si>
    <t>Bracelet 7 chakra J adore ses bracelet j en aie offert déjà un ami il est très content de se bracelet 7 chakra j adore ses pierres</t>
  </si>
  <si>
    <t>Cadeau original Cadeau original. Acheté pour quelqu un de ma famille, je ne l’ai pas encore monté mais j’aurais apprécié une «&amp;nbsp;notice&amp;nbsp;» car il y a beaucoup de pièces différentes pour le personnaliser .</t>
  </si>
  <si>
    <t>adapté Matière de belle qualité, couleur bleue correspondant à l'image, taille correctement.</t>
  </si>
  <si>
    <t>Parfait Converse tout t’est dit 👌</t>
  </si>
  <si>
    <t>Super pour les apprentis lecteurs Super bien pour les apprentis lecteurs. Les lettres muettes sont grisées et soigneusement choisies pour ne pas mettre de son à 2 lettres en fonction du niveau. Au lieu des bonbons traditionnels nous en avons acheté un pour chaque enfant qui est venu à l'anniversaire de notre fils.</t>
  </si>
  <si>
    <t>Réveil en douceur... J'ai acheté ce réveil pour mon fils qui en est complètement fan... Il le réclame tous les soirs et apprécie particulièrement l'association "simulation de l'aube" et "son de la mer" qui lui permet de se réveiller en douceur. L'option "veilleuse" est également très pratique et super sympa. Ce réveil est parfait.</t>
  </si>
  <si>
    <t>des converses all star à prix normal Ce produit correspond tout à fait à des converses. Les tailles respectent ceux que l'on trouve dans les converses en général. Il suffit de regarder soit leur indice de taille, soit l'intérieur de votre paires de converse actuelle pour pouvoir réserver le produit. Il m'a été livré rapidement et en bonne état. Petit bémol sur ce modèle : l'arrière est légèrement coupant, donc si vous avez une peau fragile, privilégier un autre modèle ou des grosses chaussettes.</t>
  </si>
  <si>
    <t>Satisfait Contente</t>
  </si>
  <si>
    <t>Non Parfait tout merci</t>
  </si>
  <si>
    <t>Bonne qualité Super pour les massages</t>
  </si>
  <si>
    <t>Parfait Parfait</t>
  </si>
  <si>
    <t>Chaussons  confortable Produit de qualité  a un prix  raisonnable</t>
  </si>
  <si>
    <t>N'est pas de qualité attendue pour cette marque En achetant cette marque réputée, je m'attendais à recevoir un produit fini de qualité. Si je ne conteste pas l'isolation thermique (but recherché), le confort de la semelle lors de la marche et la taille adaptée à mes pieds ; je mets cependant en doute la finition (le néoprène se décolle sur le dessus de la botte après une semaine d'utilisation) et la conception de la botte (il y a, à l'intérieur de la botte à l'arrière du talon, du caoutchouc en remplacement du néoprène, ce qui fait que lorsque vous marchez 100m, vos chaussettes glissent progressivement et descendent sur la moitié de votre pied ce qui est très désagréable, et j'ai essayé plusieurs paires de chaussettes sans que rien n'y fasse !). Bref, lorsque vous enfilez vos bottes, le néoprène se décolle de plus en plus et lorsque vous les enlevez, vos chaussettes se retrouvent sur le moitié de votre pied... Frustrant...Bref, un vraie déception pour des bottes de cette marque et à ce prix.  Pour le reste, isolation et étanchéité parfaites ce qui mérite bien les deux étoiles..</t>
  </si>
  <si>
    <t>Mauvaise qualité Je ne pas aimé après deux semaines la semelle est coupé sur deux, une très mauvaise qualité</t>
  </si>
  <si>
    <t>N'ont rien à voir avec la photo Je suis déçue les séparateurs ne sont pas du tout comme sur le site. Ils sont minuscules et ronds.</t>
  </si>
  <si>
    <t>Bonne montre mais très faible lumière LED La montre est légère, confortable à porter et simple à utiliser. Le bracelet est facile à ajuster. Sur cette montre particulière, la lumière LED est VRAIMENT faible, donc seulement 3 étoiles ! Même dans l'obscurité totale, il n'éclaire que le côté gauche du premier chiffre. La batterie est censée avoir une durée de vie de 7 ans, donc je soupçonne que celle-ci est à la fin de sa vie. L'année de fabrication n'est indiquée nulle part sur le boîtier, il n'y a donc aucun moyen de savoir si c'est le cas.</t>
  </si>
  <si>
    <t>Bien Bien</t>
  </si>
  <si>
    <t>Bon bras articulé mais... Alors, oui, c'est un très bon bras articulé pour un prix moindre, le seul défaut selon moi c'est l'articulation couleur argenté qui n'est pas hyper résistante fasse au poids d'un micro et qui à tendance à lâcher.. Malgré cela, après un bon gros coup de poignet pour resserrer la vis, ce bras reste de bonne manufacture!</t>
  </si>
  <si>
    <t>Achat de Noël Achat fait pour ma belle fille pour Noël elle aime les bijoux très fin. J espère qu il va lui plaire</t>
  </si>
  <si>
    <t>Je recommande Très confortable, je travaille 12h par jour et même arrivé au soir je n’ai toujours pas mal au pieds. Par contre sorti du boulot je ne les mets pas, l’est Est pas tres beau.</t>
  </si>
  <si>
    <t>basket sympa bon rapport qualité prix ...acheté pour ma fille faire du sport avec l ecole en salle j ai du les retourner pour prendre une pointure au dessus elle chausse du 36/37 j ai pris au final du 38 et impecc</t>
  </si>
  <si>
    <t>Très satisfaite Reçu rapidement taille conforme à la réalité.  Très bon rapport qualité prix</t>
  </si>
  <si>
    <t>Genial !!! Pochette de 8 feutres pour tableau en verre. Ils sont a recharger, appuyer plusieurs fois sur un socle dur pour charger la mine. Les couleurs sont très sympas, les feutres écrivent très bien.</t>
  </si>
  <si>
    <t>Très bien Lot très intéressant pour son rapport qualité prix. Parfum très doux, pas entêtant. Pas d'allergie. Très utile.</t>
  </si>
  <si>
    <t>Attention au chocs elles sont mal emballés Un des deux cartons commandé est arrivé abimé, le seul emballage est celui que l'on voit sur la photo :-/ Résultat : une trentaines de feuilles froissées, je les j'utilise pour prendre des notes, faire des dessins, ... Du coup le rapport qualité/Prix n'est plus du tout.</t>
  </si>
  <si>
    <t>Survêtement Beau survêtement</t>
  </si>
  <si>
    <t>Juste parfait Les meilleurs biberons du marché Évite les colliques pour bébé Super ergonomie et super mimi Je recommande fortement</t>
  </si>
  <si>
    <t>Très bien Très bien</t>
  </si>
  <si>
    <t>Très bonne qualité Acheté pour mon studio de musique ! Je le recommande car il est peu chère et fonctionne parfaitement !</t>
  </si>
  <si>
    <t>Je recommande Bon trépied, solide. Rien à dire, il correspond tout à fait à la description</t>
  </si>
  <si>
    <t>Sweat unis Super, bonne qualité,  bien chaud . Super toutes mes recommandations</t>
  </si>
  <si>
    <t>Incroyable , au top je recommande Je sais pas quoi dire ..... enfin j’ai trouvé des écouteurs digne d’une grande marque très cher .. qualité du son au top je cours avec ça bouge pas , ça gêne pas à la salle de sport Ça se connecte facilement avec tout vos appareils , en plus une petite pochette Mignonne avec pour la glisser dans son sac où on trouve plusieurs tailles des bouts qu’on met dans nos oreilles pour changer aussi si on veux .. franchement j’ai attendu un moment avant d’écrire un commentaire pour être sûr mais là je les recommande sans doute.. de plus avec le support qui se met derrière les oreilles ça bouge plus même pendant l’effort parfois j’oublie même que je l’ai sur moi .. je vous conseille de les essayer j’espère que vous avez trouvé mon commentaire utile.</t>
  </si>
  <si>
    <t>Très bien Très bien, le micro est jolie est la qualité du son est très bonne</t>
  </si>
  <si>
    <t>Calibre Satisfait</t>
  </si>
  <si>
    <t>Si vous faites du 41 prenez du 41 n'allait pas chercher du 42 ça flotte. Nickel, j'ai rajouté une semelle en plus. Très confortable. Je recommande.</t>
  </si>
  <si>
    <t>Ils sont très  beaux Bebe ne boît pas trop  vite</t>
  </si>
  <si>
    <t>DISCRIPTIF MENSONGÉ JOLI MAIS C'EST TOUT. TRÈS MAL TAILLÉ, LA CAPUCHE EST SURDIMENSIONNÉE. N'ESPÉREZ PAS AVOIR CHAUD, JE CHERCHE ENCORE LA MATIÈRE POLAIRE !!!</t>
  </si>
  <si>
    <t>Attention a la taille Monsieur fils fait une taille  39 les elastiques sont Trop petits . C'est trop serré  il ne peut mettre et enlever la chaussure</t>
  </si>
  <si>
    <t>très mauvaise qualité une fois passé à la machine à laver cela ne ressemble à plus rien on en a que pour le prix</t>
  </si>
  <si>
    <t>Vieilli mal Vieilli mal avec plusieurs lavage beaucoup moins doux dommage</t>
  </si>
  <si>
    <t>Une marque parfaite ! Un seul regret : le plastique J'ai vu du mieux dans les coliques de mon bébé lorsqu'il en avait, grâce à ce biberon. Un seul regret : à quand les biberons anti colliques mam sans plastique et en verre ?</t>
  </si>
  <si>
    <t>Bonne qualité Tres bonne chaussure de sécurité a l'aise pour le travail et surtout legere</t>
  </si>
  <si>
    <t>Doit faire ses preuves Je viens juste de commencer à l'utiliser pour des migraines pour le moment je n'ai pas encore vu l'efficacité. J'attends !</t>
  </si>
  <si>
    <t>Super confortable Pantalon détente et sport très bien très confortable bonne taille parfait</t>
  </si>
  <si>
    <t>Je recommande ! Il ne lui manque qu’une poignée pour être parfait !</t>
  </si>
  <si>
    <t>Juste parfait Qualité d'enregistrement parfaite. Rien à redire. J'avais peur de l'utiliser avec son trépied fournis pourtant aucun soucis. Pas de retour de frappe de clavier en jeux.</t>
  </si>
  <si>
    <t>Parfait 👌🏻👌🏻👌🏻</t>
  </si>
  <si>
    <t>produit parfait (1 semaine d'utilisation intensive) Cette bouilloire est parfaite pour quelqu'un vivant comme moi dans une petite surface. Je ne l'ai que depuis une semaine environs, et m'en sert tous les jours, plusieurs fois par jours. Elle chauffe bien, n'a pas d'odeurs, et le câble est d'une longueur décente.</t>
  </si>
  <si>
    <t>Achat vérifier Exceptionnel</t>
  </si>
  <si>
    <t>biberon dodie les biberons dodie + de 6 mois avec tétine plate sensation sont vraiment très bien. Le débit n'est pas trop rapide, je recommande</t>
  </si>
  <si>
    <t>Me sert pour Youtube Je me sert de ce produit pour youtube lorsque que je filme en dehors de mon studio. Il capte un peu trop de choses c'est pourquoi je suis passé sur un micro lavalier mais je recommande vivement ce produit qui m'a sauvé la vie à de nombreuses reprises lors de tournages !</t>
  </si>
  <si>
    <t>Super achat Mamane est contente j ai souvent des douleurs aux ongles et aux cheveux et cela me soulage bocou donc j aime bocou</t>
  </si>
  <si>
    <t>tres bien cet appareil est vraiment super pour les petites pieces je l'est personnellement mis sur les toilettes qui se trouve a coté de ma douche  tres bien disign en plus</t>
  </si>
  <si>
    <t>enregistreur Adepte depuis des années du petit carnet pense bête, je passe avec ce dictaphone à l'ère numérique avec plaisir : facile d'utilisation, à une main, léger.. pratique.. je suis conquis ! livré avec son chargeur USB, de petite taille (j'ai fais une photo avec un stylo pour pouvoir comparer la taille)</t>
  </si>
  <si>
    <t>Super Super</t>
  </si>
  <si>
    <t>parfait pour bébé allaité au sein Voilà le seul biberon qui m'a permis de faire de l'allaitement mixte...sinon mon fils refuse toute autre tétine. Un grand soulagement pour la reprise du travail!</t>
  </si>
  <si>
    <t>Super pointeur je le recommande ++++ J’ai acheté ce pointeur pour mes présentations et franchement c’est super grâce a celui là j’ai pas besoin d’ Collé à mon ordi pour changer de slide en plus il a un pointeur laser qui facilite à mes interlocuteurs de suivre facilement. En se qui concerne la portabilités c trop pratique à porter et léger et le plus important c’est que c’est très facile à utiliser il faut juste brancher la clé usb et oups il est prêt à l’utiliser Pour moi sa m’a vraiment aider à gérer mes présentations et je me sens plus à l’ai Maintenant quand je présente je le recommande ++++</t>
  </si>
  <si>
    <t>Trés bon produit Je recommande fortement ce produit. Très bon rapport qualité/ prix. Les couleurs neutres peuvent correspondre tout aussi bien à une fille qu’à un garçon.</t>
  </si>
  <si>
    <t>Sain, rapide et maintient l'eau chaude sur 30 minutes Fait correctement son travail, et correspond à la description.</t>
  </si>
  <si>
    <t>Conforme Conforme</t>
  </si>
  <si>
    <t>Bof bof Bof très déçue. Interieur mal collé avec une forte odeuse de colle. Sinon la caisse est belle mais il n'y a pas de une option de blocage du couvercle du coup ce n'est pas pratique.</t>
  </si>
  <si>
    <t>Dommage... Dommage que dans le descriptif il ne soit pas indiqué qu'il y a du parfum... je voulais du savon de Marseille 72%. Ici, il y a 30% de savon, 5% de parfum ( quelle origine?) et le reste? Indiquer qu'il s'agit de savon de Marseille c'est limite mensonger!!!</t>
  </si>
  <si>
    <t>Très déçu Je l'ai testé le jour même de la réception en appelant mon fils et il entendait des bruits comme des sifflements stridents des que je parlais. Je l'ai aussi tester avec une appli de mon téléphone qui me permet d'apprendre une langue étrangère. Le micro n'a pas l'air de fonctionnner correctement. Je me laisse demain pour tester.... si ce n'est pas mieux ce sera retour à l'envoyeur.</t>
  </si>
  <si>
    <t>Complexe! J'ai offert cette montre "multifonctions".  Elle a été très bien accueillie pour son look et ses fonctions thermomètre et boussole; par contre elle est difficile à régler, il faut lire le mode d'emploi attentivement, et il faut une loupe pour le déchiffrer.</t>
  </si>
  <si>
    <t>parfait tres contente de mon achat je ne regrette vraiment pas je recommande vivement cela fait un beau cadeau pas cher</t>
  </si>
  <si>
    <t>contente! Ayant souvent mal aux cervicales je me suis laissé tenter par ce tour de cou. Essayé 1 fois lors de douleurs. Cela ne fait pas de miracles mais la chaleur est agréable et fêtent bien les muscles. Effectivement un peu courte. Ne permet pas de faire le tour du cou. Il manque 10 bons centimètres. Mais pour le prix il rempli bien sa tâche! Commandé vendredi soir et reçu samedi matin en premium.  Parfait!</t>
  </si>
  <si>
    <t>Efficace et doux Papier humide dont les feuilles sont assez épaisses sans pour autant risquer de boucher les toilettes. Au début, la sensation humide est un peu inhabituelle mais on s'y fait rapidement. La douceur est très agréable tout comme une vraie sensation de propre.</t>
  </si>
  <si>
    <t>Très beau pack ! Joli petit pack de biberon, l'esthétique n'est pas mal, très moderne. Niveau qualité, ça reste toujours le même produit, je n'en suis pas déçue. La tétine est en silicone très bien conçu, souple pour s'adapter aux petites bouches, mais en même temps très robuste. L'ouverture est bien grande, très pratique pour faciliter le nettoyage et le remplissage de lait en poudre.  Pas de soucis de coliques ou de régurgitation intempestive avec ce modèle de biberon !  Attention de ne pas trop frotter le dessin avec le côté abrasif de l'éponge, sinon il ne durera pas longtemps. ;)</t>
  </si>
  <si>
    <t>bien rien à redire sauf, peut etre, pour les droles de perforatioss en haut et en bas des feuilles qui "mangent" 1 bon cm de l'impression et donc de l'encre également. Sinon tres bien, les photos sont jolies</t>
  </si>
  <si>
    <t>Bloc de feuiles de dessin A5 détachables C'est un bloc avec des feuille blanches de dessin épaisses détachables. Je l'avais pas compris comme ça (je pensais que c'était juste une ramette de papier A5 un peu épaisse) mais ça m'arrange enfaîte... donc j'adore :)</t>
  </si>
  <si>
    <t>Parfait Livraison rapide, emballage parfait, le produit est clairement plug-to-play. Fonctionne parfaitement et permet de rendre le son d'un micro à condensateur parfait. À acheter les yeux fermés.</t>
  </si>
  <si>
    <t>Très bien A recommandé confortable et pratique pour le sport. Prix correcte et livraison correcte.</t>
  </si>
  <si>
    <t>Excellent Excellent</t>
  </si>
  <si>
    <t>DU PRO A LA MAION A PRIX DOUX Sincèrement, la machine respire la qualité et la solidité. L'installation est hyper facile. Les premières impressions me donnent entières satisfaction. Elle imprime avec une grande vitesse. Avec toutes les fonctions qu'elle a, je suis très content de mon imprimante. Fini les appareils grand public à 50, 8 voire 100 euros qui sont fragiles, coûtent des fortunes en cartouches et toner... et qu'on est obligé de remplacer par un neuf lorsqu'ils tombent en panne parce que la réparation est trop chère ou impossible.</t>
  </si>
  <si>
    <t>Superbe bracelet Il s'agit d'un très joli bracelet, perles en grenat et petit coeur rose gold pour moi. le rendu est très beau. c'est un bracelet élastiqué qui correspond à un grand nombre de poignets. je pense en recommander un pour l'offrir !</t>
  </si>
  <si>
    <t>Super Excellent,livre très rapidement</t>
  </si>
  <si>
    <t>Très satisfaite Magnifique produit àvec un véritable gain de temps . On met le biberon on appuie sur start Ét en moins de 20 seconde le biberon est prêt. Bébé n'a pas le temps de pleurer " on ne se brûle pas le biberon n'est pas mis sous haute température avec le contact de l'eau car seulement l'eau chaude a bonne température est directement distribuée dans le biberon,  achat très utile, bon prix j'ai profité de la réduction . Très satisfaite je recommanderai votre marque Ét votre produit à toute les mamans . Merci Tommee tippee</t>
  </si>
  <si>
    <t>CONVERSE BLANCHE J'adore cette paire de converse indémodable, taille bien jolie couleur blanc optique, confortable,objet conforme a la description  malgré la livraison un peu longue, colis bien emballer et soigner cette paire de basket s'adapte a toutes vos tenues je recommande</t>
  </si>
  <si>
    <t>Cable de bonne qualité Cable conforme à la description. Bonne qualité et son excellent. Solidité parfaite et grande longueur</t>
  </si>
  <si>
    <t>Pas besoin de payer plus cher. Un câble de très bonne qualité, fait parfaitement son travail, facile à dénuder et à installer. Un des fils est marqué pour avoir la polarité résultat il a tout ce qu'un câble audio se doit d'avoir.</t>
  </si>
  <si>
    <t>Indispensable Tout simplement parfaite. Après une grosse journée de marche, pas de problèmes aux pieds, nous trop chaudes, ni trop froide. Je recommande</t>
  </si>
  <si>
    <t>Legere Parfais pour mon tapis de course</t>
  </si>
  <si>
    <t>Destructeur de documents...Amazon basics Très bon produit..Facile d'utilisation et fiable.J'ai détruis environ 100 documents..et aucunes lacunes niveau moteur ..Par contre prévoir des sacs poubelles pour mettre les déchirures..Ca prend de la place mine de....Superbe et fiable...Découpe des documents propres et plus lisibles..Je recommande vivement !! Très bon ..A acheter !!!!!</t>
  </si>
  <si>
    <t>Biberons mignons mais pas pratiques Habitués aux MAM moi comme mon fils, on ne s'y fait pas. Et je n'aime pas du tout le principe de la tétine à plusieurs débits</t>
  </si>
  <si>
    <t>Trop cher + port encore plus cher Tres bien mais trop cher (seulement a 1€42 chez BureauVallee)</t>
  </si>
  <si>
    <t>bien confortable bonne taille mais usure très rapide des talons</t>
  </si>
  <si>
    <t>Belle montre mais attache fragile Acheté pour mon fils, cette montre est très joli.. mais au bout de qq semaine d'utilisation, mon fils me rapporte que la sangle de fermeture du bracelet s'est cassée ou plutôt décollée... Donc qualité douteuse. Dommage car c'est une belle montre tout de même.</t>
  </si>
  <si>
    <t>Rapport qualité prix. Un peu chère pour le modèle en ce qui concerne le rapport qualité prix. Sinon la couleur est relativement belle.</t>
  </si>
  <si>
    <t>Le pull Classic nike Bien taille bien livraison rapide</t>
  </si>
  <si>
    <t>Lourd Très joli ! Cadeau qui plaît ! Dommage que ce soit très compliqué de les faire tenir au mur...</t>
  </si>
  <si>
    <t>top Il faut vraiment aller au delà des 2 minutes de gêne voir de douleur et bien se placer, mais après c'est du bien être.</t>
  </si>
  <si>
    <t>Ange gardien Très joli pendentif,très bel effet</t>
  </si>
  <si>
    <t>Satisfaite / design / rapport qualité / prix Pr le moment aucune critique , je ne connais pas cette marque , mais je porte des lunettes et c’est vrai qu’il est confortable il ne comprime les oreilles et aucune douleur avec les branches de lunettes , pas comme la plupart des casques , je n’ai pas encore un bonne prise en main car la livraison est récente mais de ce que j’ai pu voir pr le moment je suis satisfaite . Il est très beau . Je recommanderais ce casque à ceux qui portent des lunettes car il y a vraiment une différence de confort . bon rapport qualité / prix</t>
  </si>
  <si>
    <t>Belle chaussure Jolie chaussure. Arrivée en avance. Elle taille bien. Elles font un peu gros pied. Mais moi sa ne dérange pas du tout.</t>
  </si>
  <si>
    <t>pull bonne qualitée, très doux</t>
  </si>
  <si>
    <t>montre fossile Tres jolie montre fonctionne tres bien rien a redire je la met tous les jours tres agreable a porter tres tres belle</t>
  </si>
  <si>
    <t>Casio CA-53W-1ER Amoureux des montres Casio et fan de Back to the future! Pour moi c'était une évidence de me la payer! Montre calculatrice des années 80 et de Marty Mcfly ha ha ha !! Deux petits défauts ; pas de rétro-éclairage et visibilité légère ! Pour ma part c'est un achat coup de coeur!</t>
  </si>
  <si>
    <t>Parfait ! J'ai commandé ce sac suite à la lecture des commentaires très positif sur ce vendeur, et je ne suis vraiment pas déçu!  Il mérite largement 5 étoiles, tant pour la rapidité de livraison (commandé lundi à 23h, reçu mercredi à 10h ... c'est juste hyper agréable!) Emballage bien fait, dans un carton, évidement, avec un rembourrage en papier. Le sac est dans une pochette, il n'a absolument pas souffert du voyage.  Pour le sac en lui même, je l'ai regardé sous toutes les coutures, la finition est parfaite! Le cuir sent bon, il n'a aucune cicatrice. Les fermetures éclairs sont bien faites, j'avais peur qu'elles accrochent, mais en fait pas du tout.  le doublage et la couture du doublage est de bonne qualité. Il y a beaucoup de place pour le rangement, et la cerise, des poignées rétractables ainsi que les bretelles pour le porter en sac à dos. A vide, le poids est correcte.  Non vraiment rien à dire, c'est parfait.  Si vous doutiez de vous l'offrir, ou de l'offrir à quelqu'un, croyez moi, allez-y c'est un très bon achat !  Si vous avez trouvez ce commentaire utile, un petit clic sur "oui", ça fait toujours plaisir de savoir qu'on est utile ;)</t>
  </si>
  <si>
    <t>Super rapport qualité prix franchement pour 25 euros elle est vraiment super belle</t>
  </si>
  <si>
    <t>Le look J aime bien le look un peu vintage la.montre est robuste et confortable Beaucoup d options</t>
  </si>
  <si>
    <t>RAS Super dessin animé disney en VF</t>
  </si>
  <si>
    <t>Écouteur Très bon produit</t>
  </si>
  <si>
    <t>SNEAK IT! Très bon produit. Les chaussettes sont très agréable à porter et sert toujours aussi bien malgré les multiples lavages * avec la machine à laver qui lave avec plein d'eau tout partout. * Me manquait des mots pour finir mon commentaire.</t>
  </si>
  <si>
    <t>Belle montre à offrir ou pas J'ai aimé la première, celle la est tout aussi sympa. Ce fut donc pour un cadeau pour un collègue du boulot et ce fut une belle surprise pour lui. Le bracelet est joli et confortable, même après une journée de travail. Le cadran un peu sportif tout aussi sympa, les fonctions chronomètre je pense pas qu'il utilisera mais bon, on sait jamais.</t>
  </si>
  <si>
    <t>Casque léger avec bon son Super en marchant. Pas de bruit au contraire du Zik Parrot que je possédais avant. Casque extra léger avec coussinets confortables. A conseiller</t>
  </si>
  <si>
    <t>Philips , le top ? Oui carrément , pour moi il n'y a pas mieux que les Avent pour tout ce qui touche les affaires de bébé . Pas de cochonnerie dedans , solide , efficace , et jolie , que demander de plus ! Le tarif pique un peu , mais la qualité se paie . Parfaitement adapté la la bouche de bébé . Goupillon très pratique , et sucette souple et douce. Excellent produit !!!</t>
  </si>
  <si>
    <t>Super sweat a capuche Malgré un retard dans la livraison, je suis super contente, il taille bien, est trop beau et la matière est agréable À porter. Je le recommande .</t>
  </si>
  <si>
    <t>bien bonjour ils manque les boucles d'oreilles</t>
  </si>
  <si>
    <t>Problème de taille... Après un envoi rapide, un colis très bien emballé. Un produit de qualité mais hélas la taille française n'est pas bonne. Il manque au bas mot 15 cm au dos, même pour un soutien-gorge de sport... Dommage...</t>
  </si>
  <si>
    <t>Mécontente 2 stylos qui ne marchent sur 5 . Ma petite fille a été très déçue c'était un cadeau  pour son anniversaire</t>
  </si>
  <si>
    <t>Un peu petit Bien mais petit</t>
  </si>
  <si>
    <t>Manque de fermeté Article très agréable à porter manque de fermeté</t>
  </si>
  <si>
    <t>parfait C'est des "Converse" que dire de plus. trés bon rapport qualité/prix. La couleur est conforme à la photo, pas de mauvaise surprise.</t>
  </si>
  <si>
    <t>bon rapport qualité prix Très agréable à porter. Ce n est pas une brassière de sport mais le maintien est suffisant pour tous les jours.</t>
  </si>
  <si>
    <t>Maryse Ma petite fille est ravie</t>
  </si>
  <si>
    <t>Produit top, livraison pas top Très bon article. Tres silencieux avec léger clapotis d'eau. Par contre livraison pas top, le facteur la balancé sur le balcon (mes fleurs  on amorti le choc)</t>
  </si>
  <si>
    <t>Dash lessive Livré dans les temps offre très intéressante reçu 3x47</t>
  </si>
  <si>
    <t>Parfaite Cette bouilloire est conforme à la description. Elle monte vite en température. Température réglable : c'est très pratique. Je recommande ce produit</t>
  </si>
  <si>
    <t>Bande aprippante autocollante robuste J'ai utilisé cette bande agrippante pour fixer une moustiquaire sur une  fenêtre . Le collage est impeccable , résistant .</t>
  </si>
  <si>
    <t>Excellente qualité Comme à son habitude, Under Armour fournit des produits de grande qualité, faits pour durer. Coupe ajustée, sweat bien chaud sans être trop épais.</t>
  </si>
  <si>
    <t>Biberons Facile d'utilisation ne coule pas comme certaines autres marques ! Rien à dire bébé est content !</t>
  </si>
  <si>
    <t>top au top</t>
  </si>
  <si>
    <t>sport super</t>
  </si>
  <si>
    <t>Contente ! Ni trop discrètes ni trop voyantes, belles sans être clinquantes, je les adore et je les supporte toute une journée !</t>
  </si>
  <si>
    <t>Parfait Excellente remise Confort +++</t>
  </si>
  <si>
    <t>Sublime Magnifique collier, exactement reçu comme sur la photo encore plus beau en vrai ,un beau cadeau a faire je recommande vivement</t>
  </si>
  <si>
    <t>Veste Tre bien</t>
  </si>
  <si>
    <t>La qualité du produit Ce produit me convient car j'ai des problème de dos et les baskets à talon ses recommande elle son génial merci.</t>
  </si>
  <si>
    <t>Pratique Cafetière à filtre pratique pour les petites surfaces ou bien les personnes qui ne boivent pas beaucoup de café. En effet, la quantité totale est de 625 ml d’eau . J’aime ce côté «&amp;nbsp;petit&amp;nbsp;». J’aime aussi le fait que le filtre soit réutilisable (mais je peux mettre aussi un filtre papier). Je la trouve aussi de qualité : elle est bien équilibrée .  Pratique et utile . Cafetière idéale pour les petites surfaces.</t>
  </si>
  <si>
    <t>Top Très bon rapport qualité prix. Plutôt léger et confortable facile d’utilisation vraiment bien je recommande</t>
  </si>
  <si>
    <t>Adapte meme pour un petit de 15 mois C’est le premier livre que ma fille de 15 mois veut regarder jusqu’au bout! L’histoire est simple, une phrase par page et par dessin, du coup, cela va assez vite pour ma puce qui ecoute. Les pages sont en plastique (j’avais quelques doutes car je prefere les matieres naturelles comme le papier ou le bois mais elle se plait a les tourner - donc, tout Gagne!).</t>
  </si>
  <si>
    <t>Tres fragile Montre extra simpliste,pas de date. On sent qu'elle est trrs fragile et qu'au moindre mouvement brusque le bracelet ou la montre peut se casser.</t>
  </si>
  <si>
    <t>micro qui sature micro sature des que le son est trop fort ... 0 chef</t>
  </si>
  <si>
    <t>RETOUR POUR MANQUE DE PRECISION Bonne presentation  mais peu précise j'ai du retourner la premiere montre reçue pour manque de précision la deuxiéme etait a peine plus précise .</t>
  </si>
  <si>
    <t>petit mais bien pour un 95h c'est légeremnt trop petit au niveau des bonnet mais le maintien est bon et les découpes dos m'ont surprise qud il a fallu l'enfiler mais cest un coup de main à prendre. Belle qualité</t>
  </si>
  <si>
    <t>article logique reçu le 15 11 2019</t>
  </si>
  <si>
    <t>a commande avec 2 tailles au dessus de la taille  courrante de chaussure. Attention la taille. Pur avoir in 41 EU il faut commander du 43 1/3.</t>
  </si>
  <si>
    <t>confortable Chaussures confortables. J'ai pris une pointure au-dessus de ma pointure comme c'était conseillé et je ne regrette pas.</t>
  </si>
  <si>
    <t>Un peu mastoc mes bien Serré au début</t>
  </si>
  <si>
    <t>Nécessaire Il me le fallait pour pouvoir utiliser mon micro "Neewer NW 700". Pas déçu du résultat, cependant il reste un peu léger car lorsqu'on branche les câble il penche. Il ne chauffe pas même après des heures d'utilisation.  Je le recommande sans hésiter</t>
  </si>
  <si>
    <t>Aussitôt ouvert, aussitôt adopté! À Force de se bagarrer pour que je puisse voir correctement le film,  j'ai opté pour cette table de PC qui se positionne comme j'ai envie!! Aussitôt reçu, aussitôt testé et approuvé!! D'une,  on peut choisir la position que l'on veut,  il a des boutons sur les côtes avec des degrés ce qui me permet d'avoir un support pas bancale ( bon mon premier essai ne ressemblait à rien 😁) De deux il y a des petits support qui empêche le PC de tomber si la position est très relevée. Ensuite il a un petit support pour y mettre au choix,  la souris, ou le café 👍 Et enfin un  mode d'emploi français!  Mais c'est tellement simple d'utilisation que l'on s'en passe. Autre chose et pas des moindres il n'y a rien à monter,  la table est prête d'utilisation!  Top! Je recommande pour nos longues soirées au lit en mode pilou pilou 😊</t>
  </si>
  <si>
    <t>Parfait Bon produit Belle finition Emballage soigné</t>
  </si>
  <si>
    <t>Génial Mon garçon adoré car il peut lire un livre comme sa grande sœur.</t>
  </si>
  <si>
    <t>Confortable et bonne qualité de son Mon ado est ravie avec ce casque. Il est confortable, sa forme ovale couvre bien les oreilles (pas le cas du modèle E45 qui est plus petit), et le son est de bonne qualité.</t>
  </si>
  <si>
    <t>super utile pour les biberons Avent les biberons Avent sont fournis sans, et c'est très regrettable ! pour mélanger la poudre de lait avec l'eau, c'est beaucoup plus commode, et aucun risque de boucher la tétine ! très utile.</t>
  </si>
  <si>
    <t>JADORE J EN SUIS A MA 8 IEME PAIRE EN DIFFERENTS COLORIS ON EST TROP BIEN DEDANS ET J AIME LEUR LOUQUE!</t>
  </si>
  <si>
    <t>Très bon produit Très bon produit efficace.</t>
  </si>
  <si>
    <t>Super joli Super joli. Je me le suis achete pour l’anniversaire de cristal.</t>
  </si>
  <si>
    <t>Très belle montre Bonne qualité et jolie</t>
  </si>
  <si>
    <t>Très classe Utilisé comme bracelet de remplacement pour ma daydate, il fait parfaitement l'affaire et est de qualité convenable</t>
  </si>
  <si>
    <t>Produit au Top 👍 Cadeau qui à fait énormément plaisir</t>
  </si>
  <si>
    <t>Casque pratique et léger. J'ai acheté ce casque pour le connecter à la télé. Le son n'est pas de haute fidélité mais suffi parfaitement pour cette utilisation. Il est simple et rapide d'utilisation. Le rapport qualité prix est plus que correct. C'est un bon achat.</t>
  </si>
  <si>
    <t>parfait Comme le titre l'indique super nickel et livraison rapide !</t>
  </si>
  <si>
    <t>Parfaites !!! Commander hier reçu aujourd'hui, la couleur est vraiment belle c'est un beau rose fluo. Les baskets sont ultra légères et stylées. Je suis très contente de mon achat je recommande.</t>
  </si>
  <si>
    <t>des belles et confortables pompes parfait</t>
  </si>
  <si>
    <t>Passez votre chemin Je prend la peine de venir commenter ce produit puisqu'il n'y a aucune note pour le moment. Nous ne sommes pas experts et n'avons jamais essayé d'autres chauffe-biberons donc peut-être est-ce le cas avec tous !? : - le tube doseur d'eau ne permet pas du tout de chauffer à la bonne température. - si l'on a mis trop d'eau, même après avoir enlevé le biberon, le chauffe-biberon continue de fonctionner : pas de bouton -off-, la seule solution étant de débrancher l'appareil. Je ne recommande pas cette nouvelle version. Les commentaires semblaient très bon sur l'ancienne qui doit donc mieux convenir.</t>
  </si>
  <si>
    <t>Commande Bonjour , Je n'ai pas reçu mon colis , donc je ne sais pas pourquoi. C'est dommage . Cordialement. Merci</t>
  </si>
  <si>
    <t>Jolie Jolie bouilloire qui chauffe très rapidement mais après de nombreuses utilisations elle dégage toujours une légère odeur de plastique chaud désagréable. De plus elle n’est pas facile à nettoyer</t>
  </si>
  <si>
    <t>HE QUALITÉ MOYENNE HE qualité moyenne quand l'on connaît celles des parapharmacie. Cela dépend de l'usage que l'on en fait. Sert quand même.</t>
  </si>
  <si>
    <t>bon produit bon produit, déja 4 paires passées. très agréable a porter mais la gomme reste très souple et s'use "trop" vite aux talons</t>
  </si>
  <si>
    <t>Très bien Rapide et facile à utiliser. Livraison rapide. Bonne impression. Très pratique</t>
  </si>
  <si>
    <t>bien à condition de découdre le sigle eastpack</t>
  </si>
  <si>
    <t>Bon gadget Il fait le job, pour le prix rien à redire!</t>
  </si>
  <si>
    <t>Le produit était bien emballé Produit reçu dans les temps. Très jolie. J'avais peur que le cadran soit trop petit mais finalement non. car cette montre est de classe . Pourra vous accompagner pour des sorties entre amis et le spectacle .La montre est noire mais le cadran est parfaitement lisible . Cela a été une surprise . Je recommande</t>
  </si>
  <si>
    <t>bon produit je l'ai acheté il y a un bon moment mais ma fille jette souvent un oeil dedans</t>
  </si>
  <si>
    <t>Parfum Lave</t>
  </si>
  <si>
    <t>Super concept ! Super concept !!! S’accroche très bien ! Discret! Grand OUI !</t>
  </si>
  <si>
    <t>Très pratique Ce chauffe biberon de voyage est très pratique et nous a sauvés de nombreuses fois. Il prend peu de place dans le sac à langer et permet d’avoir un biberon à bonne température en très peu de temps.</t>
  </si>
  <si>
    <t>Durable et bonne qualité Ça c'est de la bonne qualité d'encre ! Et durable</t>
  </si>
  <si>
    <t>Très bon casque Moi qui avais le 450BT qui étais très bien celui là est encore mieux :o La qualité est présente :)  Point de vu confort on à vu mieux mais ça passe</t>
  </si>
  <si>
    <t>Très bon produit Reçu rapidement ce produit est conforme à ca déception</t>
  </si>
  <si>
    <t>cest tres bien chaussures conforme à mes attentes, la tailles est juste, je ne regrette vraiment pas mon achat !Je vous les recommande.Ces chaussons sont très souples, antidérapants, aérés, lavables à la main, avec un élastique solide (remplaçable au cas où)Mon compagnon est aux anges, elles sont hyper confortable.Très belle qualité du produit et répondant parfaitement au descriptif. Correspond bien a la description</t>
  </si>
  <si>
    <t>Un beau cadeau à se faire J’ai offert ces crayons à ma petite fille qui est ravie de ce choix A conseiller absolument à qui veut faire plaisir</t>
  </si>
  <si>
    <t>parfum de linge execlent  recu le lendemain</t>
  </si>
  <si>
    <t>Baskets esthétiques et confortables Produit qui correspond au descriptif, souple et très agréable à porter en cette saison, très facile à enfiler, s’adaptent à toutes situations et passent partout, sport&amp;amp;chic!</t>
  </si>
  <si>
    <t>Excellente surprise ! Excellente surprise ! Ces écouteurs à moins de 30 euros ont beaucoup de choses pour eux: ils tiennent bien la charge, ils ont des embouts courts qui rendent le port ultra comfort et réduisent l'effet bouchon d'oreille désagréable. Ils se rechargent en usbc, la notice est en français et l'arceau d'oreille est efficace même sur les cessions sportives les plus mouvementées . Le son est plus que correct sans être haut de gamme non plus. Il est plaisant tant sur le rendu des basses que sur la qualité d'écoute prolongée. Dans l'ensemble c'est équilibré et ne nécessite pas d'equalizer. Alors en point critique je citerai le bouton des écouteurs qui nécessite une pression un peu trop forte sur l'oreille mais vu que tout se gère déjà via le téléphone, je préfère ça que du tactile.</t>
  </si>
  <si>
    <t>Super chaussures Les Superga sont des chaussures de qualité, modèle intemporel, se portent pieds nus, très agréables, légères... c'est ma 4e paire, je recommande.</t>
  </si>
  <si>
    <t>Très bon diffuseur d’huiles essentielles Comme je l’ai trouvé petit comparé  au youngdo que j’ai acheté précédemment . J’avoue avoir été un peu déçue par la petitesse de ce diffuseur.  Mais si j’avais  bien lu la description, un diffuseur de 150ml ne peut pas être très grand. Ceci dit, le côté pratique , c’est qu’il ne prend pas de place sur la table de nuit et il fonctionne très bien . Donc je le recommande pour les petites pièces J’ai reçu un mail me proposant de me donner ce diffuseur en plus grand modèle. Imaginez mon étonnement devant tant de générosité. Depuis le temps que je suis cliente d’Amazon , c’est bien là première fois qu’un vendeur me fait un don suite à un commentaire qui n’etait même pas négatif. Merci à eux</t>
  </si>
  <si>
    <t>Je ne recommande pas Même si le pantalon est beau et paraît de bonne qualité,  il reste néanmoins large pour un slim. De plus attention ce même produit est proposé plusieurs fois par d'autres vendeurs à prix beaucoup moins cher, je m'en suis rendue compte malheureusement trop tard et pas d'ajustement possible de prix par la suite.</t>
  </si>
  <si>
    <t>déçue Au moment du réglage et de la simulation d'aube, tout semblait fonctionner. En revanche, au réveil, la simulation n'était pas totale. J'étais condamnée à une lumière rouge... J'ai tout tenté, en vain.  Peut-être mon produit était-il défectueux?  J'ai renvoyé le bien au vendeur et la politique de retour a merveilleusement bien fonctionné</t>
  </si>
  <si>
    <t>short Bonjour, Je trouve inadmissible que vous fassiez la publicité sur ce produit alors qu'il n'a été conçu que pour les petites tailles du 34 au 40, alors que je fais du 44, vu le prix je trouve ça inadmissible, rien n'est fait pour les personnes de grandes tailles.</t>
  </si>
  <si>
    <t>je suis déçue les boucles sont petites et jolies  mais il n'y a pas de plaqué  sur la tige arrière, juste du métal. Le pendentif n' est pas proportionné par rapport aux boucles (beaucoup plus massif),fait d' un alliage très mou et cassant, la chaîne est fine. livraison rapide.</t>
  </si>
  <si>
    <t>Peu solide  usee très vite Cadeau</t>
  </si>
  <si>
    <t>le prix vaut il la durée ! j'ai choisit ce produit car moins cher mais vite épuisé ! je ne sais pas si les cartouches sont pleines a fond ou pas mais le résulta est qu'elles sont vide très rapidement ! alors faut il acheter plus cher pour que ca dure plus longtemps ... je ne sais pas, faut voir ! cela reste une énigme.</t>
  </si>
  <si>
    <t>Jolie Bien pour un déguisement.</t>
  </si>
  <si>
    <t>Très bon produit. J'utilise ce micro principalement pour enregistrer ma voix et je n'ai rien à reprocher à la qualité du produit, ni à sa simplicité d'utilisation.le câble USB de 2m est aussi très pratique, on n'a pas forcément besoin d'être tout près de son ordi pour s'en servir.  La seule raison pour laquelle je ne lui attribue pas les 5 étoiles, c'est que le bouton pour sélectionner les quatre différentes directivités est très dur à tourner.. Les boutons sont les seuls éléments du micro à faire cheap.  Un très bon achat.</t>
  </si>
  <si>
    <t>Beau bijoux Superbe. Un cadeau qui a ravi notre nièce. Vraiment très bien réalisé. Dommage qu'il fût envoyé dans une simple enveloppe à bulles avec un sac Pandora déchiré.....</t>
  </si>
  <si>
    <t>Top ! 👍🏽 - Livraison dans les temps - Produits conformes à la description - Bonne qualité  Je suis très contente de mon achat en tout cas !</t>
  </si>
  <si>
    <t>Le prix et delai Très bien</t>
  </si>
  <si>
    <t>Très bien New balance , la 574 , modèle le plus confortable à mon goût . Très belle et prix imbattable sur Amazon ! Attention sur cette marque toujours prévoir 1 taille en plus .</t>
  </si>
  <si>
    <t>Sweat capuche Sweat capuche un peu large mais conforme et livraison dans les delais.</t>
  </si>
  <si>
    <t>excellent par ce que c le top confort legere mais surtout c du solide agreable diseigne top c la classe voila</t>
  </si>
  <si>
    <t>Très bon produit Excellent !!.  Très belle finition Et très très beau produit Je valide .. D'ailleurs j'ai commandé le  2ième En couleurs noir</t>
  </si>
  <si>
    <t>Qualité prix Pour ma fille excellent pour emmener au collège elle peut mettre sa carte de cantine clef maison et portable</t>
  </si>
  <si>
    <t>Bons écouteurs avec un son de qualité J'ai acheté ces écouteurs cu que je travaille beaucoup à l'ordinateur mais c'est également pratique pour les déplacement dans le bureau et dans la maison. Il y a une fonction pour isoler le son de l'extérieur que je trouve fantastique. Il y a également un bouton pour le volume et l'autre pour connecter et déconnecter. La durée de vie de la batterie est impressionnante aussi, je charge une fois par jour mais ça tient presque toute la journée. Qualité du son est bonne aussi. C'est un modèle,  parfois meilleur que les grandes marques.</t>
  </si>
  <si>
    <t>Super Impeccable</t>
  </si>
  <si>
    <t>Qualité Impeccable, effet garanti</t>
  </si>
  <si>
    <t>Très satisfaite Très satisfaite de mon achat. Egoutoir pour biberons au look bien sympa. Un pti brin d'herbe dans la cuisine. En option la fleur pour égouter les tétines est sympa aussi!</t>
  </si>
  <si>
    <t>très bien Pochette de bonne qualité, très petite et légère, c'est ce que je recherchais. J'y met mon téléphone, mon portefeuille, et mon passeport. Et on en reste là.</t>
  </si>
  <si>
    <t>La taille Je l est commander par erreurs  mais est constaté que s était un très  bon produits</t>
  </si>
  <si>
    <t>Super chaussures ! Les chaussures sont de super qualité, et tout à fait conforme aux photos. Et super confortable !</t>
  </si>
  <si>
    <t>Conforme aux attentes Facile à mettre avec l'outil fourni De bonne qualité Le seul reproche: un peu épais par rapport au bracelet d'origine</t>
  </si>
  <si>
    <t>Chaussures de plage ou piscine Ce modèle taille grand par rapport aux chaussures de sport. Prendre sa taille habituelle de chaussures de ville. Le défaut de ce modèle est la semelle  à motif qui est très inconfortable . Le pied s appuie sur ces motifs et cela est tres penible. Je les avais pris pour les mettre l été dans l appartement. J ai fini pieds nus.  De olus, l eau reste dans les creux et on ramène donc de l eau quand on revient de la piscine. C est encore pire a la plage ou le sable reste coincé dans les creux.</t>
  </si>
  <si>
    <t>produit mauvaise qualité produit mauvaise qualité</t>
  </si>
  <si>
    <t>Mécontent La casquette était censée arriver le lendemain car j'avais un départ. La caquette ne me sert donc absolument à rien. En plus de cela, la casquette n'a même pas de "corps", le lieu pour mettre la tête n'est pas modelé, il est tout plat et prend la forme de votre tête. Non seulement elle ne m'a pas servi mais en plus de cela elle ne me servira jamais. Je ne vous la conseille donc pas et je vais demander un remboursement, j'enverrai la casquette avec plaisir.</t>
  </si>
  <si>
    <t>Cette cartouche est-elle pour l'imprimante Canon TS8150 ? Cette cartouche est-elle pour l'imprimante Canon TS8150 ?</t>
  </si>
  <si>
    <t>Problème de couleur reçue Produit commandé en blanc mais reçu en gris, peu gênante car couleur neutre mais sur le principe ce n'est pas ce que j'avais commandé. Même pb sur un kit rose reçue en bleu.</t>
  </si>
  <si>
    <t>bon produit qualité prix rien à dire, je recommande et je veux surtout recommander un bon produit et pas très cher .</t>
  </si>
  <si>
    <t>Compatible Bébé n'est pas encore né donc pas pu tester mais superbe produit facile à nettoyer et compatible avec les avent natural</t>
  </si>
  <si>
    <t>Shure Bien pour commencer le chant, dommage, il ne se branche pas sur toute les enceintes, le fils est un peu cour</t>
  </si>
  <si>
    <t>indispensable pour lait épaissi Le bonheur ! Après avoir acheté 3 modèles concurrents ( bea** en panne au bout d'un mois), je me suis décidée pour tester celui là. Et génial j'en suis très satisfaite : il mélange super bien le lait AR, + efficace et donc besoin de moins de piles. Manque juste un étui pour le ranger. Je ne regrette pas mon achat, j'aurais dû commencer par acheter ce mélangeur des le départ.</t>
  </si>
  <si>
    <t>Très confortable De bonne qualité</t>
  </si>
  <si>
    <t>a sauvé ma cafetiere. achat déjà ancien, mais parfait, plus de fuite au réservoir.</t>
  </si>
  <si>
    <t>confortable Le son est clair, plein et équilibré - il sonne aussi bien que tous les écouteurs que j'ai entendus, y compris ceux plus chers. La qualité est très bonne, tous les composants, fiches, fils, etc. sont de très bonne qualité, les fils ne seront pas emmêlés! Il existe une grande variété de bouchons d'oreilles, je préfère le plus grand, car la taille légèrement plus grande est un choix plus sûr et plus confortable.</t>
  </si>
  <si>
    <t>Jouet pour faire comme les grands Ma petite fille adore ce jouet qui en fait est un vrai appareil photo pour faire comme les grands mais il a l'avantage en plus très très solide, le mode enchante les parents et les photos peuvent être enregistrées. Une vraie modernité pour nos touts petits pour être d'avoir le maximum de souvenirs et pour les habituer à faire de belles photos</t>
  </si>
  <si>
    <t>Super jolie Elles ont fait leurs effets, ma belle maman est ravie.</t>
  </si>
  <si>
    <t>Mules  Sabots Respirant Chaussures de Jardin D'Été ces Mules Hommes Femmes Sabots Respirant Chaussures de Jardin D'Été Amants Pantoufles Plage Sandales sont parfaites</t>
  </si>
  <si>
    <t>PARFAIT J ai acheter ces chaussures de plage pour mes vacances et jai hate de les tester sous l eau. Elles taille parfaitement elle me vont bien jai pris ma taille habituelle et c est parfait. La qualité est bien elle son souple et m ont l air resistante. Satisfait de mon achat. Je recommande tres bon rapport qualité prix.</t>
  </si>
  <si>
    <t>Très bon casque Très bon casque pour ce qui est de l'audio. Il est très confortable et léger sur la tête. Néanmoins un peu déçu par la réduction de bruit qui enlève un peu de basses elle est efficace et permet d'éviter d'entendre un bruit de fond quand on regarde un contenu vidéo. L'audio n'est pas décalé par rapport à la vidéo</t>
  </si>
  <si>
    <t>Génial Un super bouquin!</t>
  </si>
  <si>
    <t>La qualité allemande à un tarif très serré ! Je recommande</t>
  </si>
  <si>
    <t>Bon rapport qualité prix Cuir véritable !! Très bon rapport qualité prix. Tiens dans le temps, de plutôt bonne qualité! Je recommande.</t>
  </si>
  <si>
    <t>Chaussure sécurité Super confortable  je les recommande  avoir combien  de temps  vont durer sur le chantier</t>
  </si>
  <si>
    <t>Bague gravée Je l'ai reçue aujourd'hui, elle est magnifique avec une belle gravure,envoyé  dans une magnifique boîte et une chiffonnette pour la lustres....Je la conseille</t>
  </si>
  <si>
    <t>Meilleur rapport qualité/prix ! Je recommande à 1000% ce produit ! Un rapport qualité/prix au top. Un son très mélodieux, des bonnes basses, une bonne intensité sonore, une bonne protection du bruit environnant. Très heureuse de mon achat !</t>
  </si>
  <si>
    <t>elle sont magnifiques mais se tache très vite moi je les utilise pour toute occasion mais j'essaye de ne pas les mètre quand il pleut et elle sont très confortables on dirait des chaussons</t>
  </si>
  <si>
    <t>Reçu tâché et huiles vidées Défaillance : le coffret est tâché d'huile essentielles et j'ai perdu le contenu de 2 huiles ! Je suis assez étonnée de voir que je ne suis pas la seule à qui cela est arrivé ! J'espère que le vendeur réagira en fonction de la défaillance constatée</t>
  </si>
  <si>
    <t>Très déçu Le prix est très alléchant car BEAUCOUP moins cher qu'en magasin.  Par contre il s'agit là de chaussures Timberland déclassées !!! J'ai reçu des chaussures avec des défauts comme : - œillets des lacets cassés - des tâches de colle un peu partout sur le cuir - une qualité de cuir plus que douteuse (le cuir s'effrite à certains endroits) - une usure très prématurée de l'intérieur de la chaussure - divers problèmes de couture à certains endroits Rien de dramatique car ce ne sont pas des gros défauts qui se voient, mais à 150€ la paire de chaussure je trouve cela révoltant...  Vraiment dommage...  Bref pour résumer : n'achetez pas vos Timberlands ici, vous allez le regretter ! Mettez 50€ de plus et au moins vous aurez des vraies Timberlands de qualité !</t>
  </si>
  <si>
    <t>Ne fonctionne pas Reçu dans les délais comme d habitude, mais très déçu Le micro ne fonctionne pas , je l ai retourné maintenant c est trop tard pour Noël !</t>
  </si>
  <si>
    <t>Correct Un produit très basique, acheter en attendant d'avoir mieux, le bras fait le travail mais il est très compliqué à bien réglé.  L'ensemble ne respire pas la qualité mais c'est acceptable pour une utilisation occasionnelle.  Les vis sont standards, le bras peut donc aussi être utilisé pour des lumières ce qui peut en faire une solution à bas coût pour un support de lumière de studio fonctionnel.  À acheter en connaissance de cause</t>
  </si>
  <si>
    <t>Bien Couleur très jolie. A peluché assez vite, malheureusement. Mais pour le prix....</t>
  </si>
  <si>
    <t>Très utile quelques minutes au micro ondes et c'est parti pour un bon quart d'heure de chaleur . se réchauffer les pieds permet de se réchauffer tout le corps. attention, on ne peut pas marcher avec !</t>
  </si>
  <si>
    <t>Parfait Très bien</t>
  </si>
  <si>
    <t>Une très belle cafetière, efficace et simple d'utilisation Voici une très belle cafetière, elle est vraiment jolie et bien dessinée. C'est la classe dans la cuisine ! ;-)  Elle est facile à manipuler et à utiliser. Le réservoir est  visible. Le porte filtre est amovible, idéal pour un meilleur nettoyage. Tous les 60 cycles, elle nous indique qu’elle a besoin d'être détartré ! Bien pratique !  La programmation est ultra simple à comprendre,  à mettre en place et cela fonctionne très bien.  Elle fait du bon café et assez rapidement. Le système d’écoulement d'eau est différent d"une cafetière classique. C'est plus une diffusion (comme une petite douche) et cela permet de conserver de meilleurs arômes.  En tout cas, mon mari et moi même sommes satisfaits des résultats. Nous qui aimons les cafés assez légers, il est pour nous plus facile de doser avec ce genre d’appareil qu'avec une cafetière à capsule ou dosette.  Elle permet de faire de grosse quantité de café (parfait pour les repas en famille, au bureau ...), mais elle peut aussi faire quelques tasses (grâce au bouton 1-4 tasses).  J'ai juste un petit reproche par rapport au couvercle du dessus. Quand on l'ouvre,  il dégouline sur l'arrière. Cela est du à la condensation. Il aurait été judicieux de mettre un rebord ou un réceptacle pour éviter que l'eau ne coule vers l'arrière.  En résumé, une belle cafetière facile à utiliser qui permet de faire rapidement de grosse et bonne quantité de café. Je recommande !</t>
  </si>
  <si>
    <t>Superbe chaussure J'ai plusieurs paires de Palladium et en porte depuis plus de 10 ans. Celle-ci sont superbe. A la commande je les trouvais chers mais le prix est justifié. J'en ai même commandé une seconde paire !</t>
  </si>
  <si>
    <t>J'adore Je l'utilise tous les soirs ou presque quand je suis sur mon ordinateur. Ce n'est pas un vrai massage, bien sur, mais ça me détend bien.</t>
  </si>
  <si>
    <t>Achat à refaire Je suis content de mon achat les chaussettes sont chaudes et solides.</t>
  </si>
  <si>
    <t>les meilleures tablettes Rien à dire, ce sont les meilleures tablettes que j'ai pu testé. Elles ne laissent aucune trace, même sur le verre. Après j'ai un lave-vaisselle SIEMENS séchage zéolite, peut-être que ça joue.. En plus avec ce conditionnement c'est super, j'en ai pour l'année !</t>
  </si>
  <si>
    <t>un bon design Elles sont confortable.</t>
  </si>
  <si>
    <t>Très bonnes chaussures Envoi très rapide... Article conforme. Parfait</t>
  </si>
  <si>
    <t>Juste ce qu'il me fallait Bon sac, pas trop grand mais avec une bonne contenance et pas mal de poches. Solide et bien imperméable.</t>
  </si>
  <si>
    <t>Des Converse quoi Bon bah que dire mis a part que forcément c'est de la qualité. Bon a évité évidemment si vous avez un chat comme moi.</t>
  </si>
  <si>
    <t>Super! Super biberon ! Le seul accepter par mon petit bout depuis la naissance! Et la forme du biberon est top pour la prise en main, pour mon petit garçon! Merci Dodie!</t>
  </si>
  <si>
    <t>envoi rapide Très satisfait par cette belle montre destinée en cadeau pour mon fils. Livrée dans un boitier bien protégée, la montre lui a plu de suite. Le bracelet se règle facilement pour s'adapter au poignet. Je vous recommande cet article ainsi que ce vendeur très sérieux.</t>
  </si>
  <si>
    <t>Très bon appareil! Cette machine sous vide est parfaite! Design, pratique avec un air robuste, elle fonctionne très bien et permet de mettre sous vide des aliments même de grandes tailles (ex: poisson entier) grâce aux rouleaux de film sous vide. Les sacs sont chers mes très solides et réutilisables. C'est une machine dont je ne regrette pas l'achat et que je recommande.</t>
  </si>
  <si>
    <t>Très belle montre. Une superbe montre. Je vous donne les points positifs et négatifs.  Les grands +: - Une magnifique montre. Un peu «&amp;nbsp;bling bling&amp;nbsp;» et un peu «&amp;nbsp;Rétro&amp;nbsp;», mais elle peut s’allier à tous les styles vestimentaires. Je la porte tout le temps, que ce soit en costume ou encore en short et T-shirt. - Semble résistante. A voir sur la durée. - Plusieurs fonctions utiles comme le chronomètre. - Le prix sur Amazon est inégalable. Je l’ai payé 35€ alors qu’en boutique on l’a trouve à 60€.  Les grand -: - «&amp;nbsp;Water Resistance&amp;nbsp;». Une belle blague. Heureusement que j’ai lu la notice et que je n’ai pas plongé directement dans la piscine avec. Ici le Water Resist signifie qu’elle résiste à la pluie et les éclaboussements. Attention à ne pas vous faire avoir là dessus. - Les zones de frottements sont visibles puisque la couleur dorée s’enlève... un peu décevant mais pas flagrant. - La lumière intégrée pour lire l’heure la nuit est également ridicule. - Le packaging est un peu faible, mais ce n’est pas un gros problème puisque la montre n’est pas très chère.  Conclusion: Une très belle montre avec quelques petits défauts. A voir sur la durée si la couleur ne part pas et combien de temps la batterie tiendra. Très content de mon achat.</t>
  </si>
  <si>
    <t>Pratique Le produit est réellement conforme à la description. Il est très agréable d’utilisation, en une semaine d’utilisation ma peau est déjà plus ferme et tendue.</t>
  </si>
  <si>
    <t>Bon article Rapport qualité/prix OK. Correspond à la taille. Attention à ne pas prendre la taille supérieure car risque d'être trop grand. Je les ai prises en 38.5.</t>
  </si>
  <si>
    <t>Je suis fan fan, très discret J adore ces chaussures compensées très discrète,, je suis fan, il faut prendre l habitude de les supporter car beau talon bien caché. Je recommande, elle mesure peut être un poil plus grande mais j ai mis une petite semelle.</t>
  </si>
  <si>
    <t>Pas chic Un peu grandes .pas très jolies</t>
  </si>
  <si>
    <t>Le logo converse s'efface ! Cadeau offert à Noël à ma fille qui en rêve depuis toujours. Mais j'ai un doute sur l'authenticité du produit. Reçues dans un simple carton blanc et non dans la boîte Converse comme il se doit pour la marque. Le logo Converse sur la malléole était un peu effacé dès la réception. Après deux jours à les porter le logo est en train de disparaitre, illisible ! Nous sommes terriblement déçus !!</t>
  </si>
  <si>
    <t>dommage 2 sweats commandés Au premier abord, je suis satisfait :  ils sont plutôt sympas, une  bonne coupe, la couleur correspond bien à mes attentes, mais à l'ouverture une petite déception sur l'un deux : l'emballage et la taille réelle du sweat ne correspondent pas, j'ai demandé un XL et c'est finalement un XXL et ça se voit !!! Heureusement je le réserve à un usage professionnel, donc je vais le garder. Mais quand même je suis un peu déçu d'autant plus qu'Amazon est le vendeur ...</t>
  </si>
  <si>
    <t>un manque d'information la montre par elle même est bien , mais je l'ai achetée principalement pour qu'elle soit étanche au moins à 20 métre au cas je l'oublierais lors de plongée, et voilà que sur le petit facicul je peu plonger avec cet montre jusqu'à 100 métre mais pas avec une bouteille , que penser de cela , je l'ais acheté en priorité pour le cas des plongées, j'aimerais un contact du vendeur car cela devait etre spécifié sur le descriptif;</t>
  </si>
  <si>
    <t>On ne peut pas régler le volume Réveil pris pour ma fille. Le volume n'est pas réglable ni la luminosité  dommage Pour le son j'ai mis du scotch et on a renoncé au mode veilleuse</t>
  </si>
  <si>
    <t>Des tennis qui font le job Taille petit donc demander une taille au dessus. Petites pompes sympa qui tiennent le temps d'une saison</t>
  </si>
  <si>
    <t>super livre, déjà acheté deux fois pour l'offrir cadeau d'anniversaire</t>
  </si>
  <si>
    <t>Bon produit Bon produit, j'en suis satisfaite. J'ai eu un problème de faux contact, le vendeur a remplacé le produit très rapidement.</t>
  </si>
  <si>
    <t>Parfait après allaitement Super marque, très bonne qualité. J’en ai essayé de nombreuses avant, mais celle ci est pour moi, la plus adaptée à la transition de l’allaitement, les tétines en silicone sont vraiment géniales, elles s adaptent parfaitement comme le sein dans la bouche.</t>
  </si>
  <si>
    <t>Cafetière Simple d’utilisation . J adore</t>
  </si>
  <si>
    <t>Notices en francais Livraison dans les délais. Correspond à mes attentes</t>
  </si>
  <si>
    <t>perfect Rien à dire j'ai pris ce casque pour du monitoring studio, il est légé pour le travail de longue durée donc confortable meme avec lunettes, le son au top un plaisir</t>
  </si>
  <si>
    <t>Parfait Les +: - la taille est parfaite (carte grise, téléphone, chéquier, argent. - les poches - les ouvertures - la qualité - lanière réglable  Les -: - pour l'instant, j'en vois pas...</t>
  </si>
  <si>
    <t>Qualité au rendez vous Design et couleur parfaite pour une cuisine rétro comme tendance</t>
  </si>
  <si>
    <t>👖 Matière très douce et agréable, tiens bien chaud comme il faut Qualité / prix imbattable Jolie couleur, cordon de serrage à la taille</t>
  </si>
  <si>
    <t>MERCI A VOUS, mais bon, pour moi tout est conforme, envoi rapide et bien protégé, MERCI A VOUS, mais bon, pour moi tout est conforme, envoi rapide et bien protégé, Il est en parfait état et je vous donne volontiers la note de 5/5</t>
  </si>
  <si>
    <t>original ok classique</t>
  </si>
  <si>
    <t>Super ! J’adore. Extra, un excellent massage pour le dos, les jambes et le ventre, je le déconseille pour les cervicales, faire attention. Il est idéal, sans fil on peut l’emmener partout avec soi. Je l’adore</t>
  </si>
  <si>
    <t>Super Impeccable pour ma part</t>
  </si>
  <si>
    <t>mini aspirateur Suis très content de ce mini aspirateur avec son bec suceur qui s'allonge pour aller facilement dans les petits endroits Produit à recommander</t>
  </si>
  <si>
    <t>Le prix est super Je cherchais un aspirateur sans fil qui facilitait le nettoyage des boules de poil de mon chien qui s'accumulaient sur mon sol stratifié et soufflaient autour de moi, surtout maintenant que mon bébé est sur le point de se déplacer seul à la maison. Le vide s'est rapidement chargé en quelques heures et la puissance d'aspiration était excellente, même à basse aspiration!</t>
  </si>
  <si>
    <t>RAPIDITE DESODORISANT</t>
  </si>
  <si>
    <t>Un kit de démarrage parfait, une très bonne idée cadeau. Ce kit contient un biberon en verre de 150 ml avec une tétine à débit lent, 2 biberons en verre de 260 ml avec tétine à débit lent, 2 tétines à débit moyen, un goupillon (pour biberon et tétine) et une sucette 0-6 mois. Les biberons sont en verre épais, matériau sain par excellence, et leur forme ergonomique permet une bonne saisie. Le silicone des tétines est doux et flexible. Un kit de démarrage parfait, une très bonne idée cadeau.</t>
  </si>
  <si>
    <t xml:space="preserve">Reçu prodyit endommagé </t>
  </si>
  <si>
    <t>Feuilles mal (pas) prédécoupées Très déçu, je me suis dis qu'en payant plus cher je pourrais avoir des rouleaux de qualité, mais au final je me retrouve avec une vingtaine de rouleau très très mal pré découpé, voire même pas du tout pré découpé à certains moments. Ce qui est très énervant, ça se déchire sans arrêt et il faut prendre du temps et y aller à deux mains pour pouvoir retirer une feuille, à quoi bon prendre du papier plus cher si c'est pour ça...</t>
  </si>
  <si>
    <t>ne fonctionne pas le siège massant ne fonctionne pas.</t>
  </si>
  <si>
    <t>Livre ds les temps doute sur la perle Je ne sais pas si c est vraiment de la cornzline</t>
  </si>
  <si>
    <t>courroie c'est exactement ce qu'il me fallait pour ma platine disque vu que celle d'origine c'est craqué, en espérant qu'elle est la même durée de vie (plus de 20ans) rien à dire de plus.</t>
  </si>
  <si>
    <t>Conforme à mes attentes Le sweat correspond à ce que j'en attendais. La matière, coupe est tout à fait correct pour le prix. J'ai pris une taille en dessous comme d'autres commentaires l'encourageait et c'est parfait. Livraison prévue en 20 jours....mais livré en 10 jours, c'est bien (venant d'Angletterre). Sweat fabriqué au Honduras. J'attends le premier lavage</t>
  </si>
  <si>
    <t>Un peu grand Pour taille 38, j'ai pris du M, une taille S aurait été beaucoup mieux. Sinon matière très agréable.</t>
  </si>
  <si>
    <t>Tres agréable à porter Travail sur le chantier</t>
  </si>
  <si>
    <t>Etat du produit. Bonjour, alors voilà j'ai bien reçu mon colis, bien monté, cependant il y avait quelques égratignures sur le métal, se qui n'est pas très professionnel  J'aime : La qualité du produit ainsi que la rapidité du service  J'aime moins : Les quelques griffures sur le produit  Je recommande se produit d'une grande qualité par rapport à d'autre perche,</t>
  </si>
  <si>
    <t>Bon travail Parfaite</t>
  </si>
  <si>
    <t>Super marqueurs 👍👌 !!! Super stylo, je les utilise pour mon tableau en verre noir et il marche super bien. Pour l'utiliser il faut faire plusieurs fois des pressions sur la mine jusqu'à ce qu'elle devienne coloré. Il marche super bien et s'efface rapidement sans laisser de trace. Je les recommande.</t>
  </si>
  <si>
    <t>bravo elle ma embrasse toute la journee</t>
  </si>
  <si>
    <t>confortable article correspondant bien a mon attente</t>
  </si>
  <si>
    <t>Chris J'aime marché Je me sens bien dedans elle sont très agréable à porter et elle sont sympa , j'attends les nouveaux modèles 👌👍</t>
  </si>
  <si>
    <t>Parfait Correspondent parfaitement</t>
  </si>
  <si>
    <t>Conforme à sa description Bon produit. très content de celui-ci. A l'air d'etre bien solide. A voir dans le temps sa durabilité. Conforme à la description du vendeur.</t>
  </si>
  <si>
    <t>Tunique demi saison confortable, jolie coupe, d'un bon rapport qualité prix. Arrivée très rapidement, elle est agréable à porter, les coutures sont impeccables partout, le vêtement est bien fini, la matière sympa, le noir est un "vrai" noir. J'aime beaucoup la coupe, elle fait un super décolleté et dans mon cas passe bien sous les fesses/ haut des cuisses. Ses manches chauve-souris aux longs poignets resserrés donnent aussi un beau style au vêtement.  Comme je n'ai pas la silhouette de la photo, j'ai commandé une taille plus grande que la mienne car j'aime porter des vêtements amples, . Je l'ai fait essayer à ma tante (qui elle, a la bonne taille) l'effet est différent mais joli. (Je crois qu'il est bien de prendre le temps d'étudier le tableau des mesures afin d'adapter choix et morphologie).  Petit bémol pour les poches (photo du mannequin) qui sont plus "un pli" décoratif qu'une vraie poche profonde mais de toutes façons  y mettre autre chose qu'un mouchoir déformerait le vêtement .  Lavé une seule fois pour le moment, le vêtement n'a pas bougé, à voir dans le temps.  Je suis contente de cet achat, bon rapport qualité/prix, et n'hésiterai pas tenter un autre modèle.</t>
  </si>
  <si>
    <t>montre originale montre originale et complète dans ses fonctions</t>
  </si>
  <si>
    <t>Super Sami Ma fille commence à lire et cette collection est vraiment parfaite. Les histoires sont simples ( 3 niveaux), les aventures de Sami plaisent. Ici il s'agit de la galette des rois avec sa préparation, sa distribution et dégustation... Idéal pour les petits débutants en lecture. Le livre commence par quelques exercices de révision sur les sons (très peu) qui permettent de voir ce qui va être abordé. puis on découvre les personnages de l'histoire.  A la fin de l'histoire, on retrouve des petites questions pour vérifier la compréhension :  "As-tu bien compris? puis "Et toi, qu'en penses-tu?". Grand succès. Je recommande.  Utile?</t>
  </si>
  <si>
    <t>3 exemplaires pas encore cassés au bout de 6 mois d'usage par mes enfants!!!!! A la limite je n'ai rien à ajouter car c'est déjà ça: INCASSABLES, c'est extraordinaire pour le porte-monnaie des parents comme des non-parents: les écouteurs en général sont devenus tellement fragiles -qqsoit la marque (!!!), leur qualité sonore et tutti quanti- qu'ils sont devenus des produits de grande consommation, il n'y a qu'à voir la longueur des linéaires dans le grands magasins alloués à la vente de casques!!! Ici avec ces JVC HA S160 c'est incassable ! 6 étoiles au moins et en plus, ils sont jolis, légers, pratiques, je dirais que ce sont des casques semi-ouverts car on entend le voisinage mais ils ne laissent filtrer que très peu de sons alors qu'ils ne serrent pas fortement le crane et ne font pas transpirer... j'en rachète 2 de ce pas;-)</t>
  </si>
  <si>
    <t>Top Rien à dire, le top mais attention pour les pieds larges</t>
  </si>
  <si>
    <t>Gg Beau bijou fantaisie</t>
  </si>
  <si>
    <t>Parfait Parfait conforme à la description ! Livré avec un jour d'avance  !</t>
  </si>
  <si>
    <t>Air running baskets blanc Très contente de mon achat. En blanc elles sont super jolie, j'ai pris 39 ma taille habituelle et c'est parfait. Elles sont légères et super confortable avec les coussins d'air pour courrir.</t>
  </si>
  <si>
    <t>Très jolie Exactement le type d'objet que je souhaitais. Elle chauffe rapidement et pour le moment me donne pleine satisfaction. A voir dans le temps.</t>
  </si>
  <si>
    <t>Qualité à revoir Dommage très joli mais les chaussons  sont morts au bout d une semaine  les coutures ne tiennent pas  et le tissus  se déchire</t>
  </si>
  <si>
    <t>Décevant Trop petit vraiment trop petit</t>
  </si>
  <si>
    <t>Produit non durable J'ai acheté ce produit il y a quelques années et j'ai été fortement déçu par 2 aspects : la durabilité du sac et le service client.  Après plusieurs mois d'utilisation, les bretelles ont commencé à changer d'aspect. Comme un problème n'arrive jamais seul, la fermeture éclair s'est abîmée, rendant le sac inutilisable.  J'ai été séduit par leur "garantie à vie". Lorsque j'ai eu mon problème, j'ai contacté le service client par e-mail qui m'a proposé de renvoyer le sac (à mes frais) et de payer la réparation. Au final, l'envoi et la réparation coûtaient le même prix qu'un produit neuf.  Je ne recommande donc pas cet achat.</t>
  </si>
  <si>
    <t>Bon matériel Très bien pour la mise en congélation des aliments, par contre manque de puissance afin d'obtenir un sous vide parfait pour conserver une semaine ou deux des aliments au réfrigérateur.</t>
  </si>
  <si>
    <t>je les trouve très bien!! j'avais lu des commentaires assez négatifs lors de ma commande, mais comme je suis têtue j'ai souhaité voir par moi même et je ne suis pas déçue! certes je ne les utilises pas pour coller des photos mais des tissus... Ils me servent à créer de jolies petites cartes brodées et collent très bien la toile, je recommande vivement</t>
  </si>
  <si>
    <t>juste ce qu'il faut En remplacement d'une bouilloire ancienne et bruyante... quel changement! J'aime beaucoup la rotation et la légèreté de ce produit. Et son design est parfait. Bon rapport qualité prix. Je le recommande</t>
  </si>
  <si>
    <t>Victoria serraje Une bonne chaussure pour l'hiver qui tient chaud et qui est belle . Par contre il faut faire attention quand il pleut. La chaussure taille normalement si vous faite du 42 prenez du 42.</t>
  </si>
  <si>
    <t>Un bon casque avec un prix très correct Bon casque une bonne réduction de bruit pas la qualité de Bose mais très content de mon achat merci</t>
  </si>
  <si>
    <t>pas mal cela aurait été un sans faute si le câble ai la même forme que sur la photo cela aurait été top pour différencier le + et le moins pour les branchements  sinon pour le prix top installation faite chez un ami nickel</t>
  </si>
  <si>
    <t>Top du top . Produit excellent et de qualité pour le sechage des biberons.  Facile à monter , bac de récupération de l'eau . Vraiment rien à dire. Je recommande fortement.</t>
  </si>
  <si>
    <t>montre pour une poignée fort montre de sortie, loisir de bonne qualité de marque allemande connue</t>
  </si>
  <si>
    <t>Très bonne connexion et qualité Ces écouteurs sont incroyables. Ils sonnent vraiment bien avec beaucoup de basse. Ils sont si légers que vous oubliez qu'ils sont même autour de votre cou. Et ils ont une très bonne autonomie, je suis le genre de personne qui aime ma musique fort et ils semblent durer environ 7 heures. Ceci est mon 4ème produit sonore et chacun ne me laisse jamais tomber Hautement à recommander.</t>
  </si>
  <si>
    <t>Basket Conforme à la description</t>
  </si>
  <si>
    <t>Très bon produit Parfait pour mon sport , je suis très satisfaite du produit et voit déjà des resultats . Il me tarde que le haut soit réapprovisionné !!!</t>
  </si>
  <si>
    <t>Mam biberon Nickel</t>
  </si>
  <si>
    <t>SUPER Super petit goupillon pas trop cher je le recommande... . . . .  ! n'hesitez pas il est très pratique</t>
  </si>
  <si>
    <t>Parfait Biberon Mam parfait j’y suis adepte depuis la naissance de mes jumeaux. Couleur sympathique Je recommande pour les adepte des biberons Mam</t>
  </si>
  <si>
    <t>Papier d'Arménie La Rose - Carnet de 36 lamelles Pour le moment je ne l'ai même pas fait brûler. Je l'utilise comme parfum d'ambiance dans la maison. Deux lamelles posées dans des vide-poches. L'appartement embaume. Une agréable découverte que ce papier d'Arménie parfumé à la rose. Le rapport qualité-prix me paraît excellent par rapport aux autres produits de ce type sur Amazone.</t>
  </si>
  <si>
    <t>Bonne qualité très bien Pour un enfant et le met au quotidien</t>
  </si>
  <si>
    <t>Parfait RAS,produit conforme à  la description. Fonctionne tres bien et sans odeur</t>
  </si>
  <si>
    <t>Conforme à la commande Parfait</t>
  </si>
  <si>
    <t>Très bien Très flexible</t>
  </si>
  <si>
    <t>Très satisfaite Identique au descriptif. La carte est belle et bon état. Je conseille</t>
  </si>
  <si>
    <t>Au top La montre est juste parfaite</t>
  </si>
  <si>
    <t>Pantalon couleur différente Pantalon un peu trop large au niveau de la taille. Par contre la couleur ne correspond pas du tout à la photo. Commandé en violet foncé reçu dans un violet plus vif.</t>
  </si>
  <si>
    <t>Tellement dommage A la réception de ces écouteurs j'étais surpris de la qualité de son, ça c'est indéniable.  Malheureusement, 3 points fondamentaux font que l'expérience s'est vite dégradée:  - En appel, j'entends bien mes interlocuteurs... mais eux très mal - Les minicoupures incessantes alors que le téléphone est dans ma poche - l'oreillette gauche qui a un volume de sortie moindre que la droite  Tellement dommage...</t>
  </si>
  <si>
    <t>bien mais ! les sabots plastique sont agréables a porter pour aller a la plage ou se balader dans les rochers un petit bémol les oeuillets supportent mal l eau salée ils se sont oxydés au bout de 15 jours  je ne pense pas qu'ils feront plus de la saison</t>
  </si>
  <si>
    <t>Cher Dommage plus cher que dans ma pharmacie a coté de chez moi mais par contre les biberons mam sont les meilleurs pour moi donc 5 etoiles pour mam et 3 pour le pris</t>
  </si>
  <si>
    <t>Pas mal Bon rapport qualité / prix</t>
  </si>
  <si>
    <t>Un excellent nettoyant pour le lave-vaisselle. Points positifs : - Ce nettoyant pour lave vaisselle est efficace : il rend les parois brillante, dégraisse bien et laisse une bonne odeur de propre (parfum genre citron) dans la machine. - Il est facile à utiliser : il suffit de mettre la poudre dans le compartiment à produit et de mettre le surplus au fond du lave-vaisselle.  Point négatif : - Peut être un peu chimique... cependant après avoir testé d'autres marques plus  respectueuses de l'environnement, je suis revenue à celle-ci pour son efficacité.  J'espère que mon commentaire vous sera utile pour faire votre choix. Si tel est le cas cliquez sur "oui" (je n'y gagne absolument si ce n'est le fait de savoir que le temps passé pour rédiger mon commentaire n'a pas été perdu). Si vous avez des questions, n'hésitez pas !</t>
  </si>
  <si>
    <t>cartouche ok prix a peine eleve</t>
  </si>
  <si>
    <t>Montre atractive Belle montre de qualité ,mais l’affichage bleu sur fond noir est très peu lisible de jour. il est souhaitable de choisir noir sur fond blanc.si disponible ??</t>
  </si>
  <si>
    <t>Fait le boulot. Apparairage rapide et efficace Se connecte automatique sur iPhone ou Android, pas de coupure. Simple d'utilisation, assez intuitif. Les écouteurs tiennent bien, c'est super pour courir avec, la plupart tombe et c'est assez agaçant et frustrant, mais pas la ! Bonne réduction de bruit, bon son et bonne autonomie. Écrin plutôt sympa et bien robuste, les oreillettes en charge et protégé Le kit main libre est plutôt pratique</t>
  </si>
  <si>
    <t>Top! Très jolie montres solide et esthétique. Le bracelet en caoutchouc ne fait pas basse qualité et assure un très bon confort tout en évitant a ce dernier de se déformer dans le temps ou s’abîmer avec la transpiration. Vraiment simple d’utilisation a la fois pour l heure et pour lancer le chrono. Bref, Je ne regrette pas du tout mon achat.</t>
  </si>
  <si>
    <t>PARFAIT ça faisait longtemps que je voulais une bouilloire électrique chez moi pour me faire des thés très rapidement sans avoir à chauffer l'eau dans la casserole. Je suis très content de cet achat, pour le moment je n'ai rencontré aucun problème !</t>
  </si>
  <si>
    <t>Parfait! Perso, c'est le seul kit mains-libres qui marche correctement! j'en ai acheté 3 différents où il faut parler trés fort pour être entendu avant de trouver mon bonheur avec ce kit Buddy! en plus, il est bon marché!! il est fixé par un aimant, on peut le positionner d'un côté ou de l'autre du pare soleil si on veut le cacher ou pas! Parfait!</t>
  </si>
  <si>
    <t>Super pour le running ou la salle de sport Achetés pour avoir de la musique dans les oreilles lorsque je cours, je les mets aussi lorsque je me rends à la salle de sport. J'apprécie leur design noir et rouge, et surtout leur bonne tenue dans les oreilles, même en courant, ils ne bougent pas et restent bien en place.  Le petit arceau souple qui vient au dessus de l'oreille permet de bien les maintenir en place. Même après un footing sous la pluie, et les cheveux mouillés et la transpiration, les écouteurs fonctionnent très bien donc je suis satisfait.  Inutile de se ruiner pour avoir des bons écouteurs pour faire du sport, j'en suis très satisfait. Pour le son, je n'écoute pas la musique fort, donc je n'ai constaté aucun grésillement ou saturation lors de mes sorties.</t>
  </si>
  <si>
    <t>Montre gousset Je suis ravie, comme sur la photo fonctionne très bien</t>
  </si>
  <si>
    <t>Le top Très bon produit ! RAS Je recommande</t>
  </si>
  <si>
    <t>Bon vendeur Livraison rapide, excellent produit.</t>
  </si>
  <si>
    <t>Contente de mon achat Très jolie pierre ronde de taille moyenne  qui brille comme un arc en ciel chaîne fine et discrète peut être changer . Pas déçus de mon achat pour ce petit prix .</t>
  </si>
  <si>
    <t>Conforme RAS conforme au descriptif</t>
  </si>
  <si>
    <t>Achat impeccable Conforme à ce qui est dit dans l'annonce. Et encore plus jolie en vrai. Produit conforme à mes attentes. Elles sont arrivées en seulement quelques jours. Bonne taille bonne qualité bien je recommande.</t>
  </si>
  <si>
    <t>Parfait ! Je ne suis pas déçue ! Fait son job. Je recommande.</t>
  </si>
  <si>
    <t>Très bon projecteur pour le prix Conforme à l'annonce. Assez surpris de la qualité d'image et de la luminosité pour un vidéoprojecteur à ce prix. Mon ancien, acheté plus de 500€ chez une grande marque, avaient des qualités assez similaires sans toutefois atteindre la luminosité de celui-là. La navigation dans les menus est simple et rapide, l'allumage instantané. Pour les futurs acheteurs : léger flou sur les bords au début, il faut juste le mettre bien en face du mur. En clair, un très bon investissement, que je recommande vivement.</t>
  </si>
  <si>
    <t>StepTracker 👌 Superbe montre et arrivée dans les temps.. Et le gps'tracker marche meme si vs laissé votre telephone a la maison ou dans un autre pays.. superbe produit et allegée comparé aux autres G-shock  very nice and decent watch , reached me on time.. 👌 Parcontre aiguilles blanches , mais bien qd meme la prochaine sera la jaune ecran noir 😉  *meme en appelant le service client de Casio ils n'ont pas la possibilité de changer vos aiguilles et pour un bracelet de couleur differente il faut envoyé la montre.. car CASIO n'envoi pas ses pieces de rechange aux particuliers..</t>
  </si>
  <si>
    <t>Bof Je suis assez déçu de ce produit pas au niveau de la qualité mais plutôt au niveau du soutien qu'il est censé apporter. En faite c'est simplement une brassière il ni a aucun maintien ça donne plus l'effet que la poitrine est écrasée en plus le rembourrage ce promène dans le bonnet et a chaque lavage il faut les remettre en place</t>
  </si>
  <si>
    <t>Achat a eviter. tres mauvais produit J'ai acheté ce produit, et je l'ai utilisé 2 fois. Il est déja en panne. Un canal n'est deja plus en stereo. J'ai changé les jacks, mais rien n'y fait. c'est de la camellote ! A eviter absolument !</t>
  </si>
  <si>
    <t>Trop petite pour être efficace Cette bonnette tant attendue (18 jours tout de même) est finalement totalement inefficace lorsqu'il y a du vent ! De plus pour la mettre sur votre micro, je vous promets que vous allez bien galérer. Pensez donc à vous armer de patience !</t>
  </si>
  <si>
    <t>Pas solide Bof pas très solide Doit mettre plusieurs couches</t>
  </si>
  <si>
    <t>gommettes c'est parfait mais les frais de port sont trop élevés pour les petits achats il vaut mieux acheter plusieurs articles</t>
  </si>
  <si>
    <t>Bien Un peu cher mais les chewing gum était bon ! , , ! , , ! ,, ! , ,</t>
  </si>
  <si>
    <t>Beau coffret de naissance, attention pas de goupillon dans le coffret Ce beau coffret Nuk (le packaging est très soigné) renferme l'essentiel des biberons qui sont nécessaires à la naissance, le biberon des premiers jours et des 4-5 premiers mois, ainsi que deux biberons pour 6 à 18 mois.  Les biberons sont en verre épais et sont traités pour ne pas casser lors d'une chute (comme les verres Duralex).  Le kit contient un clapet pour mettre sur les biberons (pour secouer et que cela ne s'échappe pas par la tétine) et une tétine/sucette.  Le goupillon de nettoyage et le sèche biberons indiqués sur le descriptif ne sont pas fournis cela doit être une erreur de descriptif sur la fiche produit.</t>
  </si>
  <si>
    <t>Réglage virtual dj mixtrack platinum Les platines sont pratiques pour mixer, par contre j'ai la partie noir du jog gauche qui se décolle. J'ai que le bouton casque droit qui s'allume et pas le gauche. Comment on fait les réglages dans virtual DJ avec casque et enceinte.  Merci</t>
  </si>
  <si>
    <t>simple et doux Facile d'utilisation, c'est ma fille de 9 ans qui s'en sert. Entièrement tactile, la programmation est très intuitive. Les 10 tons de lumières permettent de se programmer un réveil sur mesure (il faut néanmoins quelques essais pour trouver ce qui convient le mieux à l'utilisateur). Ce réveil en lumière peut s'accompagner de la radio (une seule station programmable) ou de 2 chants d'oiseaux au choix (1 genre de hibou ou petits gazouillis). La luminosité de l'affichage de l'heure est aussi réglable (4 tons) ce qui évite que l'heure illumine tout la chambre en pleine nuit. L'utilisation en lampe de chevet est possible mais la lumière même au max ne permet tout de même pas de lire. La lumière est assez douce même à pleine puissance sûrement grâce à sa coque dépolie. Cette coque lui donne aussi un aspect peau de pêche très agréable au toucher et qui ne garde pas les traces de doigt. Gros inconvénient si c'est le seul réveil de la maison : pas de pile, ne fonctionne que sur secteur donc attention en cas de panne de courant dans la nuit.</t>
  </si>
  <si>
    <t>Superbe Exactement comme sur les photos très belle couleur au lavage ne bouge pas</t>
  </si>
  <si>
    <t>Excellente qualité, longue durée de vie de la batterie et tenue confortable. Incroyable et très élégant, il explique comment l’utiliser et l’utiliser. Facile à toucher et à connecter. La qualité sonore n'est pas mauvaise, elle convient très bien à mes oreilles. Idéal pour répondre aux besoins de tous, aucun long câble n'est nécessaire et facile à mettre dans votre poche. Fortement recommandé</t>
  </si>
  <si>
    <t>super fonctionne parfaitement bien</t>
  </si>
  <si>
    <t>comment çà fonctionne Sur le produit aucune critique.Présentation identique a celui reçu. MAIS........commment le régler ? ou est la notice ?? il n'y en a pas... Alors heureusement qu'AMAZON m'a donné le filon à suivre pour me procurer via internet le site sur lequel je trouverai la notice. Je redis merci à la qualité de service et au personnel AMAZON</t>
  </si>
  <si>
    <t>Excellent Très belle montre. Mise à l'heure très rapide (dés la sortie de sa boite). Bracelet très agréable et simplissime à régler: bravo pour le petit outil livré avec la montre qui permet très facilement d'enlever (ou de rajouter) des maillons. A noter que le boitier indique water resistant 10 Atm et non 5 comme indiqué dans le descriptif Amazon. Commandée le samedi, livrée le lundi matin.</t>
  </si>
  <si>
    <t>Très pratique Utilisé pour un déménagement Solide et pratique</t>
  </si>
  <si>
    <t>pratique ces bâtonnets sont efficace pour nettoyer les pipes</t>
  </si>
  <si>
    <t>Parfait J'ai acheté mes premiers biberons avec le coffret Starter il y 'a bientôt 2 ans et MAM reste ma référence. La tétine est douce, facile à prendre en bouche pour les petits et la forme plate de celle ci a été prise sans souci même après allaitement. La forme du biberon fait qu'il peut etre prise en main par les tout petits sans soucis et avec facilité. Il se nettoie facilement et surtout, il ne brûle pas même quand on le passe au micro onde. Niveau qualité prix rien à redire dessus, ils sont parfaitement abordables, solides, avec des motifs et des couleurs sympas pour tous les goûts. le débit X de la tétine laisse passer  sans soucis des biberons de céréales, le lait seul coule un peu vite par contre.</t>
  </si>
  <si>
    <t>Très bonnes tétines Très bonnes tétines, bébé les adorent. Il a beau les machouiller elles résistent ! On est passer par tous les débits, super marque.</t>
  </si>
  <si>
    <t>Parfaitement ėtanche Cette montre est Parfaitement ėtanche...</t>
  </si>
  <si>
    <t>jaime le style sympas</t>
  </si>
  <si>
    <t>Produit parfait Le produit correspond parfaitement à l'image . reçu en temps et en heure a fait un heureux  la taille correspond parfaitement merci</t>
  </si>
  <si>
    <t>L un peu court Très beau conforme à la photo matière agréable taille L juste un peu court pour 1m82</t>
  </si>
  <si>
    <t>Une bonne pointure Je prends ses baskets pour mon travail en EHPAD j en suis entièrement satisfait.</t>
  </si>
  <si>
    <t>Très bonne qualité Délai de livraison un peu long. En revanche, les chaussures sont de bonnes qualités, très belles avec une finition soignées. Une paire de chaussette et un bracelet en surprise.</t>
  </si>
  <si>
    <t>compatibilite s'est revelé incompatible avec mon imprimante, impossible, je n'en comprends pas la cause puisque cela semble le meme produit?</t>
  </si>
  <si>
    <t>écrit AUXENDER ?? l arnaque Ressemble au vrai à 50% MAIS c'est la honte car s'est écrit  AUEXENDER MQUEEN il aurait était mieux de ne rien mettre, les bandes ne sont pas fluorescent la nuit et les lacets sont pas en coton épais comme les vraies… Très déçue?  J'ai perdu 42e ...</t>
  </si>
  <si>
    <t>que le produit soit conforme au site qui le vend pas content , produits non conforme a la descriptions du site , non remboursable et ni repris pas le vendeur</t>
  </si>
  <si>
    <t>Bouilloire chinoise, comme il se doit, avec son lot de non-qualités, mais plus sécuritaire... Oui, beaucoup plus sécuritaire que toute autre bouilloire par le fait même qu'elle ferme hermétiquement, telle une bouteille thermo. En revanche, elle est lourde, d'autant que le débit très peu rapide de l'eau fait qu'on doit la maintenir longtemps en l'air ! Pour l'instant, le couvercle fonctionne bien, même si on peut avoir des doutes sur la fragilité de la languette servant à l'ouverture du débit. Pour clore sur une note positive, c'est, pour lors, la seule bouilloire que je trouve en grande partie sécuritaire, la dernière connue m'ayant conduit à l'appel des pompiers pour un couvercle s'ouvrant inopinément  !</t>
  </si>
  <si>
    <t>Attentions aux pointures! Je fais du 38,5/39 habituellement, mais après avoir lu plusieurs avis, j'ai commandé du 41/42.J'ai donc reçu du 41.5, (39/40 bresilien) c'est parfait ! Elles sont de bon qualité et je pense authentiques.</t>
  </si>
  <si>
    <t>Classique et efficace Un intemporel</t>
  </si>
  <si>
    <t>Parfait!!!!!!!!! Le matelas mousse est un peu fin La longueur est parfaite pour m'allonger entièrement dessus Je m'en sers tous les soirs au coucher.mes douleurs au dos ont vraiment diminuer et plus de problème de circulation dans les jambes Au début ça fait un peu mal mais c'est supportable Je ne regrette pas mon achat</t>
  </si>
  <si>
    <t>Efficacité Petite description du produits reçu hier.  Un emballage solide à la réception , pas de risque de casse durant la livraison. Une fois ouvert, un écrin noir se présente à vous. Dedans, les écouteurs. Cet "écrin" sert à recharger. Il possède des pôles qui servent à recharger les écouteurs une fois dedans. Question appairage, j'ai été surpris par sa rapidité.  Pour le confort, les écouteurs ne se sont très léger, livré de plus avec trois paires d'embouts différents pour convenir au plus grand nombre. La qualité d'écoute est là, manque un poil de basse, mais ça,  ce n'est que mon avis. Pour la réduction de bruit, elle est passive, du fait que les écouteurs sont des intra.  Je met 4 étoile pour la la basse légèrement absente, mais si vous n'êtes pas un BASSEUX, ce produit devrait vous plaire.  Pas encore testé au sport, ça ne devrait pas tarder, je ferai un édit à la suite.</t>
  </si>
  <si>
    <t>Pratique ! Mais... Sangle de réglage un peu trop courte lorsque l'on est corpulent !</t>
  </si>
  <si>
    <t>Super Génial</t>
  </si>
  <si>
    <t>parfait j'ai tenu compte des remarques ma fille chausse un 29-30 j'ai commandé une taille 29. Parfait rien à redire je sis entièrement satisfaite de cet achat</t>
  </si>
  <si>
    <t>Belle couleur, sympathique choix Livré avec une très grande pochette de couleur grise, élément de bonne qualité mise à part quelques tiges de tordu. Sympa à mettre en soirée pour une courte durée. Jolies couleurs et puce tiennent très bien...</t>
  </si>
  <si>
    <t>Parfait Génial pour apprendre à lire en plus de l'école. Mon fils adore, rentrée en cp cette année.</t>
  </si>
  <si>
    <t>Chauffe biberons et pots top Trés bonne relation qualité/prix, facile a utiliser, leger et beau. La marque nuk toujours au top.</t>
  </si>
  <si>
    <t>Parfait Parfait ! Mon vieux pc ventille beaucoup mieux et ne ce coupe plus tout seul lors d’utilisation intensive ou il a tendance a chauffer. De bonne qualité et à l’air robuste.</t>
  </si>
  <si>
    <t>Top Toujours pareil pour des vans c'est ce que l'on attend d'elles. Simple et efficace et solide mon fils ne veut que des vans.</t>
  </si>
  <si>
    <t>Belle chaussure pour femme, très légère et souple pour marcher et faire du sport Bien reçu merci</t>
  </si>
  <si>
    <t>Bon produit Conforme à mes attentes</t>
  </si>
  <si>
    <t>Cafetière Top style</t>
  </si>
  <si>
    <t>parure collier et boucles d'oreilles Joli petit collier, accompagné de ses boucles d'oreilles qui fait son effet grâce aux strass. A porter tous les jours en toutes occasions.</t>
  </si>
  <si>
    <t>excellent il est léger.on entends super bien la musique et pour répondre au téléphone c'est parfait !!</t>
  </si>
  <si>
    <t>Rien puisque tout est bien Tout est très bien rien à redire</t>
  </si>
  <si>
    <t>bottines montantes à zip homme qualité super content.bien Adapté.</t>
  </si>
  <si>
    <t>Casque Bluetooth Très bon casque Bluetooth.La voix est très claire et la qualité est très satisfaisante.Incorpore un firmware audio de haute qualité.La voix est claire.Parfaite, l 'oreille est très confortable, la boîte est très petite, très pratique à mettre dans la poche ou le sac.Les écouteurs sans fil peuvent être téléchargés en une seule fois en utilisant la technologie de pointe Bluetooth 5.0.La version 5.0 de Bluetooth est utilisée pour la conception sans fil authentique, et arespark - AP - 05 a une transmission rapide et stable sans interruption.La batterie a une longue durée de vie.Casque Bluetooth</t>
  </si>
  <si>
    <t>Joli mais pas véritablement baskets minceur Jolie couleur Mais en fait ce sont de fausses baskets de minceur par leur forme Honnêtement elles valent 15 euros pas plus Je me tâte pour les retourner je les pensais plus solide</t>
  </si>
  <si>
    <t>Déçu Très déçu de ce produit Pas très résistant</t>
  </si>
  <si>
    <t>j'ai joué j'ai perdu la couleur et fluo contrairement à la photo</t>
  </si>
  <si>
    <t>original mais parrait plus gros en photo.</t>
  </si>
  <si>
    <t>Vans Vu la collection de Vans que j’ai, je ne risque pas d’etre Déçu de ce produit.</t>
  </si>
  <si>
    <t>Idéal pour PT01 de Numark J'ai utilisé cette aiguille de remplacement, initialement prévue pour les platines usb "premier prix" de 1byOne et autres clones, pour remplacer l'aiguille tout plastique et de mauvaise qualité de la platine de scratch portable Numark PT01 SCRATCH. L'aiguille 1byOne s'adapte assez bien, en appuyant fermement pour la clipser. Résultat la PT01 sort un meilleur son, la cellule accroché mieux le sillon et il est enfin possible de scratcher sur cette PT01 SCRATCH prévue pour ça à la base ! Numark aurait du livrer des aiguilles de cette qualité à la base ! On reste très loin d'une Shure m44.1 ou d'Ortofon Concorde mais ça fait le job ! À moins de 12€ la paire, il ne faut pas se priver.</t>
  </si>
  <si>
    <t>Sympathique Masque de bonne qualitée, mais je trouve le prix excessif pour de la simple «argile&amp;nbsp;», je ne pourrai pas dire si il détoxifit mon visage mais il est agréable, et ne me procure pas de boutons!</t>
  </si>
  <si>
    <t>Chaussures de très bonne facture Chaussures de qualité, agréable à porter, sans défauts particuliers.  Seul point d'attention : les parties plus foncées de chaque chaussure (la pointe et le talon) sont vraiment beaucoup plus foncées, à tel point qu'on pourrait croire qu'il s'agit de tâches involontaires ou de défauts. Les photos présentées sur le site pourraient laisser croire qu'il s'agit d'un effet de lumière mais, non : c'est réellement beaucoup plus foncé.</t>
  </si>
  <si>
    <t>premier jour. j'ai reçu cette paire aujourd'hui fabriquée au Bangladesh au passage pour information.Le produit est de belle qualité bien fini et surtout super léger à porter je les ai aux pieds et on est bien dedans tout de suite.En effet elles chaussent grand .j'ai pris un 41.5 pour 42 et j'y suis bien à l'aise.J'ai inversé le laçage de la boucle finale et le serrage est meilleur.Il y a une ouverture sur le tendon d'Achille qui est bien agréable pour le mouvement des pieds à l’intérieur de la chaussure.les boucles dorées sont très brillantes et d'un bel effet.la semelle est moins mastoc que sur d'autres modèles timberland elles sont plus fines.Je recommande ce produit qui coute quand même 108 euros.Correspond à son prix s'il avait été fabriqué en Europe là chacun se fera son opinion mais c'est une belle paire de chaussures.</t>
  </si>
  <si>
    <t>Bonne qualité prix Très jolies couleurs correspond aux photos à utiliser sur papier coloré c'est plus joli .pas d'odeur suspecte .</t>
  </si>
  <si>
    <t>Collier superbe Superbe collier. Très beau</t>
  </si>
  <si>
    <t>Top Top</t>
  </si>
  <si>
    <t>Très bien La taille correspond, et j'adore ce type de chaussures, j'avais peur au début de la qualité, mais en fait ce sont des vrais, donc aucun soucis de ce côté.</t>
  </si>
  <si>
    <t>Bonne qualité pour un prix doux Le point fort de ces cartouches c'est qu'elles sont transparentes on peut donc se rendre compte si l'imprimante demande le remplacement alors qu'il reste de l'encre disponible, plusieurs articles de presse avait dénoncer cette aberration dont les constructeurs d'imprimante sont responsables. J'ai installé ces cartouches dans une TS9155 et pour le moment je ne vois aucune différence de qualité par rapport aux cartouches d'origine, cependant je mettrai à jour mon commentaire après plusieurs semaines d'utilisation car il est impossible de juger des cartouches d'encre en aussi peu de temps parfois la qualité de l'encre se remarque sur la durée et il arrive qu'elle puisse colmater les différents organes de la machine. En tout cas mes premières observations sont positives et le prix est super.</t>
  </si>
  <si>
    <t>belle couleur! bonne qualité !</t>
  </si>
  <si>
    <t>Conforme aux descriptifs Tres bons écouteurs le son est de bonne qualité. Je l’utilise au boulot pour m’isoler du bruit, et ça fonctionne bien, quasiment pas de souffle! La qualité du son est bonne, toutes les fréquences audio sont bien retransmises. Les écouteurs sont confortable et ne tombe pas . Très bon rapport qualité prix.La qualité sonore est très bonne!</t>
  </si>
  <si>
    <t>Comme d'habitude Quasiment depuis la naissance de ma fille, j'utilise les produits MAM et j'en suis très satisfaite : ces tétines ne font pas exception, elles sont de bonne qualité.</t>
  </si>
  <si>
    <t>essentiel magnifiques sneakers je recommande</t>
  </si>
  <si>
    <t>Top qualité Parfait</t>
  </si>
  <si>
    <t>Pour l'argent, c'est génial. Tout dabord, il est très confortable à porter. J'ai cherché des produits similaires pour les couples mais j'ai finalement choisi celui-ci, et il ne me déçoit pas.</t>
  </si>
  <si>
    <t>Très beau Très esthétique et dégage une bonne odeur avec les huiles pure essentiel</t>
  </si>
  <si>
    <t>très satisfaite ! Très satisfaite, montre venue rapidement et tout à fait conforme à la description et aux photos ! je recommande !!</t>
  </si>
  <si>
    <t>Annonce à revoir Bracelet ... dont l'annonce est à revoir. Il y a tous les outils mais le bracelet est hyper grand et la reduction est trés limitée ... petits poignets s'abstenir car contrairement à beaucoup d'autres, tous les elements ne sont pas amovibles, loin de là ! De meme (mais je suis egalement coupable) je n'avais jamais vu ce systeme d'ouverture et j'ai donc un peu forcé (sans plus non plus) et il a cassé ... bref, fragile. Au final je ne me plains pas car j'ai maintenant tous les outils pour changer un bracelet, mais ne ce serait ce qu'une notice, une indication de taille, un exemple d'ouverture de reduction auraient été un minimum. Le produit est bon, les indications de ventes sont clairement insuffisantes ...</t>
  </si>
  <si>
    <t>Produit mediocre Le son à diminuer x2 au bout de 2jours d'utilisation Une oreillette ne fonctionne que amoitier.. Remboursement immédiat</t>
  </si>
  <si>
    <t>Pas mal Arriver rapidement. A un peu perdu de sont «&amp;nbsp;éclat&amp;nbsp;» mais je le porte presque tous les jours. Mais vraiment très jolie à porter</t>
  </si>
  <si>
    <t>basket pale imitation de leurs ainées (on ne citera pas de nom) elles taillent bcp trop petit du coup pensez à prendre 1taille et demi en plus du coup j'essaie de les revendre</t>
  </si>
  <si>
    <t>À voir ?! À voir dans le temps, mais la glissière est déjà détériorée après un mois. Mais les chaussures sont légères, confortable et sympas.</t>
  </si>
  <si>
    <t>Sympa et pas cher (Eastpack The One 2.5L grise) Sacoche sympa, beau tissu et couleur passe-partout. Par contre, elle est très petite : j'en ai 2 autres et celle-ci est de loin la plus compacte. A savoir avant d'acheter. Poche frontale pas du tout pratique, bcp de mal à y mettre la main. Au moins avec ça les pickpockets vont ramer !</t>
  </si>
  <si>
    <t>Produit adapté Joint acheté pour une cafetière Krups qui fuyait, adapté et a rempli sa fonction</t>
  </si>
  <si>
    <t>Magnifique mais très petite J’enlève une étoile car je la trouve très petite par rapport à mes souvenirs mais, pour le reste, le mythe «&amp;nbsp;retour vers le futur&amp;nbsp;» est bien là tout en nous remettant dans notre jeunesse années 80. Je l’ai acheté comme collection et non pour la porter. Je recommande  !</t>
  </si>
  <si>
    <t>Je recommande De belle qualité. Facile à utiliser. Contente de mon achat</t>
  </si>
  <si>
    <t>La rapidité ras Super produits  chaude je fais du 44 j'ai pris deux tailles au dessus niquel a voir dans la durée de vie de la chaussure reçus avec un petit sac</t>
  </si>
  <si>
    <t>Rapport qualité-prix impeccable C’est parfait commande reçue rapidement les chaussures me vont bien pas besoin de prendre une taille au-dessus mes chevilles sont à l’abri du froid petit conseil ne pas mettre de chaussettes trop épaisses j’ai une paire de chaussettes en laine avec mais c’est une paire fine Sinon au contraire ça risque de Serré au niveau de la languette</t>
  </si>
  <si>
    <t>Superbe bracelet de couleur miroitante Très beau bracelet tendance avec son pesant d'or-rosé  assortit de pierres et munit de 2 sécurités. Parfait - Habillé et très chic.</t>
  </si>
  <si>
    <t>Sac Le sac avec plusieurs poche très utile en plus c’est universel！ bon produit</t>
  </si>
  <si>
    <t>Super égouttoir à biberon !!! Cet égoutoir à biberon est de loin le meilleur que j'ai pu rencontrer. Il est sobre et élégant, compact et facilement démontable et remontable pour le transport. Il accueille sans problème 8 biberons de n'importe quelle marque et en plus il passe au lave-vaisselle sans problème. Je recommande ce produit !</t>
  </si>
  <si>
    <t>Parfait Plusieurs ambiances colorées, plusieurs intensités de diffusion, juste parfait !</t>
  </si>
  <si>
    <t>Genial! Tellement confortable! Je recommande totalement, et niveau taille, j'ai pris ma taille que je prends d'habitude! Je recommande</t>
  </si>
  <si>
    <t>Pratique Plusieurs pochettes. De taille correcte il est très pratique. Je recommande ce produit. Solide et léger. Existe en plusieurs couleurs</t>
  </si>
  <si>
    <t>Très bon produit Jolie et fonctionnel, parfait pour avoir un diffuseur qui s'inscrit dans la décoration</t>
  </si>
  <si>
    <t>Produit conforme à la description. Je cherchais un pointeur qui permet de s'en passer de la souris ou bien du clavier pour les présentations. Il est très confortable dans la main et permet de réaliser pas mal d'autres tâches. Je suis très satisfait de mon achat et mes visiteurs aussi.</t>
  </si>
  <si>
    <t>Juste TOP Juste TOP TOP TOP bebe peut gouter a chaque fruit ou legume separement et c'est juste un plaisir de le voir deguster de simples choses naturelles et bien distinctes. pour ma part avecmes jumeaux ils ont vite compris le systeme et raffole de cette tetine je mets fruit ou legumes cuits et hop ! ils goutent. Le top c'est que ca les occupe pendant pas mal de temps ;)</t>
  </si>
  <si>
    <t>Quel bon parfum Sent très bon et longtemps après super produit je recommande</t>
  </si>
  <si>
    <t>Très bon produit, je recommande! Résistants, conforme à la description, retient bien les odeurs!</t>
  </si>
  <si>
    <t>Beaux bijoux ,belle finition envoyé rapidement Très beau bijoux, fait bien son effet C'etait pour un cadeau et a fait très plaisir</t>
  </si>
  <si>
    <t>Prix intéressant mais... La taille est comme il faut. Cependant, la qualité laisse à désirer. Les chaussons se sont déchirés après moins de 2h portés... Dommage car l'intérieur en fourrure est très confortable.</t>
  </si>
  <si>
    <t>Déçu Vraiment déçu. Je n'ai même pas pu l'accrocher car ça ne rentrais pas.</t>
  </si>
  <si>
    <t>déçue Déçue par l’article , pas vraiment conforme à la description, un peu grosse comme baskets , mal coupée , taille grande</t>
  </si>
  <si>
    <t>Oui mais ... Je connaissais SUUNTO et j'adore cette marque, mais ce modéle n'apporte pas vraiment grand chose de plus par apport aux modéle AMBIT. C'est une montre bien finis, le bracelet est génial (silicone) les différents mode commun aux autres modéles de la marque....donc BOF BOF.... je l'ai retourné aprés 4 jours... En plus ce modéle est plus cher que les autres modéles AMBIT !!</t>
  </si>
  <si>
    <t>parfait je suis très satisfaite de ce collier en argent. Le cercle de diamants et sa pierre offrent toute son élégance et une belle brillance à ce collier. La chaine est bien adaptée. Je recommande ce très beau bijou</t>
  </si>
  <si>
    <t>Attentions aux accoudoirs ! Bon siège globalement mais le non réglage de la hauteur des accoudoirs rends l’ergonomie très perfectible, car si on est réglé au maximum en hauteur, les accoudoirs prennent largement le dessus sur le bureau, du coup on a les épaules en l’air tout le temps et ce n’est pas top. Sinon le reste est OK, à part les roulettes qui font un peu de bruit à mon gout.</t>
  </si>
  <si>
    <t>bel qualité reçue rapidement  ;belle qualité choix de la température vrai plus d'une bouilloire électrique seul inconvénient reste en veille permanente donc on est obligé de la debrancher</t>
  </si>
  <si>
    <t>super aussi contente de ce survêtement chaud en bleu  qu'en gris</t>
  </si>
  <si>
    <t>Très bon biberon Bonne prise d'air qui évite les coliques et prise facile et naturelle par la bouche de bebe. Très facile d'entretien et bonne prise en main.</t>
  </si>
  <si>
    <t>precis bien</t>
  </si>
  <si>
    <t>Un son magistral à l’épreuve de tout environnement bruyant Le son --------- C’est un casque hifi de très haute qualité, le son est précis, profond et équilibré. Chaque instrument se détache distinctement de l’autre. Les basses et les aigus sont mises à l’honneur et ne souffrent d’aucune distorsion. Je redécouvre avec émerveillement ma playlist grâce à lui.  La netteté sonore est telle que je me surprends à chercher le claquement d’un coup de médiator ;D  Un oasis sonore ------------------- Prenant chaque jour des transports en commun bondés, j’ai dû passer au livre audio (pas de place pour lire un bouquin). Jusque là aucun casque n’arrivait à couvrir le bruit d’une ligne de métro particulièrement bruyante (M13) rendant mon écoute totalement inaudible sur ce tronçon de trajet.  Ce casque a relevé haut la main cet exploit grâce au mode réduction de bruit active. La réduction est vraiment efficace et produit un mur sonore immédiat qui ne nécessite même pas de pousser le volume.  Confort et utilisation ------------------------- Le casque est livré avec 7 embouts de taille/texture différente. On choisit l’embout le plus proche de sa morphologie et de son confort pour chaque oreille. Ainsi le son est bien restitué et on n’a pas peur de perdre un écouteur dans un freinage un peu violent.  Pour moi la mise en place n’a pas été intuitive et je ne dois pas être la seule car un petit guide est prévu (la vidéo est très claire). Une fois les explications regardées, l’embout choisi, le casque est très agréable et la pose est assimilée une fois pour toute.  Les commandes sont faciles d’accès :  - les 3 modes de choix sonore (bruits ambiants/ réduction de bruit/ bruits ambiants et réduction: off)/ l’arrêt momentané d’urgence- très pratique - sur l’oreille gauche  - l'arrêt / l’accès à la plage précédente/ suivante sur l’oreille droite. Un seul bouton à chaque oreille : c’est simple et la réponse est immédiate.  Comme les autres casques du marché, la fonction volume continue de se régler sur le tel.  Il fonctionne évidemment à l'aide du bluetooth et RAS sur la connexion.  Les commandes sont sonores et en anglais.  Autonomie et design ------------------------- L’autonomie est énorme  et je ne suis jamais tombée en rade (transport 2h par jour) : D’après le constructeur, elle est de 6 heures d’affilés sur le casque, puis 3 charges sont encore disponibles grâce à l’étui pré-chargé: la marge est bonne !  L’étui aimanté est très pratique pour ranger ses écouteurs et les charger. Il se glisse dans n’importe quel sac même petit. La couleur et la forme sont suffisamment distinctives pour le trouver facilement. Le tout étant très léger.  Enfin le design est un sans-faute : épuré, joli, matériaux de qualité.  Je trouve le prix totalement justifié pour un casque de cette qualité.   ➰➰➰➰➰➰➰➰➰➰➰➰➰➰➰➰➰➰➰➰➰➰➰➰➰➰➰➰➰➰➰  En bref : c’est ma plus belle découverte de 2019. Ce produit est idéal dans mon quotidien.</t>
  </si>
  <si>
    <t>officeWorld cartouches d'encre Lors de ma première évaluation concernant le lot de 5 cartouches EPSOM , je m'étais montrée négative car déçue par le produit . Je souhaite revenir sur mon évaluation , car c'était un problème lié à mon ordinateur et non les cartouches . Celles -ci , je les recommande car vraiment conformes et très longue durée.1 noire installée depuis plusieurs mois et j'utilise mon imprimante tous les jours et pas seulement une feuille par jour . Quant aux couleurs , elles ont la mêmes qualités et même pérennité que les noires . J'aurai dû depuis un certain temps apporter cette rectification à mon premier commentaire</t>
  </si>
  <si>
    <t>Un vrai micro pour faire des karaokés Je rêvais d'un vrai système karaoké et bien celui là ma bluffée au niveau de la qualité du son les micro sont de vrai micro ont le sent au poids on entend pas les souffles ni rien je suis fan!</t>
  </si>
  <si>
    <t>Justes parfaites Suivant les avis d'autres acheteurs, j'ai commandé un 44 alors que je chausse souvent du 45. Et j'ai bien fait ! Ces chaussures taillent large, on n'est pas serré au niveau des orteils ! Côté solidité, je verrai à l'usage, mais je me suis aperçu que mon fils avait les mêmes... Et depuis très longtemps ! Si le cuir donne quelques signes de fatigue (et encore) la semelle porte à peine quelques points d'usure principalement sur le talon. Sinon elle semble quasi neuve, alors que les chaussures en question ont été utilisées par tous les temps.</t>
  </si>
  <si>
    <t>Très bon produit multi usage Parfait ! Autant pour les chaussures que pour des fauteuils en cuir. Et sans mauvaise odeur chimique. Aucune idée de la composition, c’est le seul truc que je reproche.</t>
  </si>
  <si>
    <t>Montre multi usages Jolie montre multi usage... Étanchéité non testée, mais ce n'est pas une montre de sport !</t>
  </si>
  <si>
    <t>Super beau à porter Trop beau vraiment</t>
  </si>
  <si>
    <t>recommande Reçu bien emballé et bien fonctionnel</t>
  </si>
  <si>
    <t>bon rapport qualité prix Coussin pour dos; très agréable et on peut l'emporter partout, même dans la voiture grâce à la prise allume cigare</t>
  </si>
  <si>
    <t>Je suis fan J’adore ! Cela fonctionne parfaitement bien et c’est très joli 😊</t>
  </si>
  <si>
    <t>Parfait Les pointes sont arrondies donc c’est très sécurisant et les différents «&amp;nbsp;ratés&amp;nbsp;» de mon fils (dessins sur le frigo ou sur la table) se nettoient très facilement. Très contente.</t>
  </si>
  <si>
    <t>il a le petit plus Alors ce produit a une chose en plus que d'autre n'ont pas , c est les petites led (photo3) qui indique le niveau de batterie du "dock" . Il se démarque clairement des autres produits avec un petit accessoire qui fait encore une fois le petit plus c est la dragonne (photo2) la qualité d'écoute est bonne la batterie de 3500 MAH est simplement fait pour la durée bon produit</t>
  </si>
  <si>
    <t>rapide et conforme à la description rapide et conforme à la description</t>
  </si>
  <si>
    <t>Moyen Je n’ai pas aimé la texture trop filamenteuse et du coup pas assez granuleuse pour un gommage. Du coup je ne l’utilise pas car je le considère inefficace.</t>
  </si>
  <si>
    <t>Produit non détacheur pour des tâches incrustées Tache sur jean et tee-shirt,ma fille l'a essayé,suivi les instructions du produit et déception,la tâche rester et même c'est expansé, déçu du produit a teinté ses vêtements. Désolé</t>
  </si>
  <si>
    <t>attentions aux coutures Je l'utilise tous les jours, pour aller au travail et il n'a qu'un defaut : les coutures sont irrégulières par endroit et les bordures peuvent s'effilocher</t>
  </si>
  <si>
    <t>bien mais il y a un enorme bruit de fond restitue plutôt bien les différentes fréquences mais il y a un énorme bruit de fond sans programme pour enlever celui ci le son sera bon mais avec un souffle constant</t>
  </si>
  <si>
    <t>très bien facile à connecter avec 2 appareils (tel samsung s8 et tablette ipad) je ne sais pas avec quel chargeur le recharger tient bien je j'ai essayé sur mon tapis de marche son un peu trop fort je le baisse au maxi et le soir qd j'écoute de la musique je le trouve un peu fort je ne peux pas le règler plus bas je l'utilise pour mon tel et mon ipad et mon PC globalement bien sauf que je le recharge avec mon PC j'ai peur d'utiliser le chargeur de mon tel 5 volt pour cela il y a un manque de précision</t>
  </si>
  <si>
    <t>Bon sac bien costaud ! Bonne fabrication ,sac costaud !</t>
  </si>
  <si>
    <t>Bonne qualité Chaussettes de bonne qualité, talon renforcé. Pris en noir mais de jolie couleurs dispo.</t>
  </si>
  <si>
    <t>Cher mais efficace Chauffe biberon électrique de marque Avent. Design sobre et classique. Intemporel il est fabriqué d'un bon plastique bien costaud, on l'achète pour des années. Facile à utiliser, le bouton est intuitif. Chauffe de façon uniforme. Je me permets tout de même de mélanger le biberon, par habitude certainement.</t>
  </si>
  <si>
    <t>Pas mal mais matière un peu trop synthétique En soi la coupe est vraiment pas mal quoiqu'un peu grande quand même, quand on aime porter ses vêtements près du corps. Globalement ça rend comme sur la photo, j'imagine que j'aurais dû prendre une taille en moins. Le seul problème est la matière quand même un peu trop plastique, synthétique. Pas agréable à porter. Pour un pantalon et une coupe de ce type, c'est vraimant pas mal quand même. Bien !</t>
  </si>
  <si>
    <t>impeccable ni trop petit, ni trop grand, de quoi mettre téléphone, portefeuille, porte-monnaie, en toile vintage, semble solide avec bandoulière réglable, très beau, je le recommande sans hésitation.</t>
  </si>
  <si>
    <t>Basket Encore plus jolie qu’en photo</t>
  </si>
  <si>
    <t>très jolie Acheté pour remplacer une ancienne qui s' est cassé. Fonctionne bien</t>
  </si>
  <si>
    <t>J'adore !! J'ai écouté les conseils ,une pointure au dessus 37, j'aurais du prendre 36 en fait .J'ai laqué les paillettes.Tres jolies.Bel effet</t>
  </si>
  <si>
    <t>Se conserve bien en fermant bien la boîte Très bon produit</t>
  </si>
  <si>
    <t>Cool C'est vraiment cool et intéressant.  Je me sens très à l'aise lorsque je l'utilise sur mon visage.  Il est également de très haute qualité et il est magnifique.  Cela peut aussi être un bon choix de cadeau pour des amis.</t>
  </si>
  <si>
    <t>Très agréable a porter Mon mari est ravi car ca ne lui moule pas le corps</t>
  </si>
  <si>
    <t>Bien. Pratique, pas trop cher et choix de couleur très sympa. Il fait juste la taille pour que je puisse y mettre deux e-cig de forme box, un smartphone et un porte-cartes.</t>
  </si>
  <si>
    <t>Bon casque Son très agréable. Très facile d'utilisation, grâce à ses différents commandes a l'ergonomie parfaite. Seul léger bémol, le casque ne sert pas assez le crâne même au plus serré (sûrement une petite tête) ce qui fait glisser le sommet du casque sur le front si on se penche en avant ! (Gênant pour activité sportive)</t>
  </si>
  <si>
    <t>Chaussons de mer confortables et pratiquement invisibles Chaussons de mer achetés afin de pouvoir marcher dans l eau sans craindre une piqûre de vive ou bien pour se déplacer plus aisément sur une plage de galets. Tout à fait satisfaite même s il est vrai qu un peu de sable peut se retrouver dans la chaussure , mais ça n. est pas particulièrement gênant. Transparent, sans couleur, donc presque invisible.</t>
  </si>
  <si>
    <t>Retour en enfance ! Franchement je suis entièrement satisfait de cette montre, je retourne plus de 20 ans en arrière ! La montre est belle, comme sur la description et comme dans les années 90. Je ne peux que recommander !! Rapport qualité prix imbattable..</t>
  </si>
  <si>
    <t>nickel très bonnes chaussettes de marques à petit prix, ne se déforment pas au lavage, sèchent très vite, impeccable, rien à dire</t>
  </si>
  <si>
    <t>Sacoche Sacoche de superbe qualité je recommande ce produit à tout le monde si vous rechercher une sacoche pratique</t>
  </si>
  <si>
    <t>Ni vue ni connue Je souhaitais une oreillette correcte mais sans perdre un bras en l’achetant. Je l’ai trouvée! Elle est plus que correcte, le son est excellent, l’utilisation et la charge facile</t>
  </si>
  <si>
    <t>Très satisfaite Beau bijoux, Le collier est très beau et fin, Très bon cadeau pour ma femme.</t>
  </si>
  <si>
    <t>Parfait pour commencer Ces livres m'ont été recommandés par la maîtresse de ma fille en CP. J'ai été dans différents magasins pour les trouver mais c'est difficile dans une petite ville. Il y avait bien d'autres collections mais beaucoup plus ardues pour la lecture ou beaucoup trop simples pour le coup.</t>
  </si>
  <si>
    <t>bof bof mais fonctionnel</t>
  </si>
  <si>
    <t>Taille trop grand Taille très grand.j ai prit du M et on dirait un L..envoyé plusieurs messages au vendeur et pas de réponse pour l échange.</t>
  </si>
  <si>
    <t>Le serrage ne tient pas Tout est dans le titre, le serrage du pied ne fonctionne pas correctement avec un micro de type Bird UM1 est-ce à cause du poids ?</t>
  </si>
  <si>
    <t>Jolie mais trop petit pour ranger des papiers En soi le sac est plutôt bien, malheureusement une pochette ne passe pas dedans... Donc impossible de ranger des papiers... Je suis plutôt déçue, j'espère pouvoir faire un retour pour prendre un vrai attaché case du coup !</t>
  </si>
  <si>
    <t>petit coffret Bonjour je trouve ces minéraux un peu petits par rapport au prix bonne journée coffret néenmoins plutôt sympa mais je ne recommande pas yves</t>
  </si>
  <si>
    <t>Top Au vu de la quantité vraiment plus pratique surtout niveau qualité prix , vraiment moins chère qu'en grande surface , je recommande.</t>
  </si>
  <si>
    <t>Lampe sympathique Le design est agréable. Plus important, sa lumière qui, bien qu'elle soit plutôt froide (ce sont des EDs) s'accorde très bien avec mon environnement de travail : elle éclaire bien le clavier de l'ordinateur sans agressivité et ne nuit pas à la vision de l'écran. Très fonctionnelle, donc. En revnanche, pour bien éclairer le plan de travail, je l'ai surélevée. Sa fonction veilleuse est également intéressante. Achat très satisfaisant.</t>
  </si>
  <si>
    <t>Bien Très bien pour ranger ces effets de bureau. Ce qui est dommage c’est le petit tiroir qui s’enlève dès qu’on l’ouvre</t>
  </si>
  <si>
    <t>Idéal pour le sport Produit très efficace même pour une forte poitrine comme la mienne  (95E), le tour de thorax est un peu serré même pour moi qui n'est qu'à 78 cm. Je rachètera.</t>
  </si>
  <si>
    <t>Legging de qualité Tissu agréable à porter, le legging est vraiment beau. Je fais du 38, j’ai prit S c’est parfait. Il glisse un peu à la taille tout de même. Je recommande. Livraison parfaite.</t>
  </si>
  <si>
    <t>Très bien Bonjour Aillant souvent des problèmes de dos, ce produit répond à mes attentes. Très facile à utiliser et très agréable. Je le recommande vivement. A bientôt. Bye.</t>
  </si>
  <si>
    <t>Cafetière pour poids lourd Cette cafetière est très bien rapport qualité-prix. Elle convient pour l'utilisation quotidienne des chauffeurs routiers.  Je la conseille sans hésiter.</t>
  </si>
  <si>
    <t>super ! Légendaires et toujours parfaites Bien finies, agréables à porter, vite livrées, bien emballées, tout est conforme au descriptif Je conseille la marque et le vendeur !</t>
  </si>
  <si>
    <t>Parfait! Produit que je recommande hautement! Solide, pratique, fonctionnelle, deux en un. L'aspect thermo est un gros plus car il suffit de chauffer l'eau une fois et elle reste chaude quelques heures.</t>
  </si>
  <si>
    <t>Je recommande J’ai reçu ce produit , j’ai testé pendant quelques jours , je trouve il est très bien , j’ai pas des problèmes par rapport la qualité , mais il est très bien pour le moment’. je réchauffe 5 fois par jour , sans problème . Je recommande</t>
  </si>
  <si>
    <t>Super Enfin une veilleuse qui marche sur secteur, fini la consommation de piles. L’eclairage lampe sans la veilleuse est très bon avec 3 choix d’éclairage possible. Parfait pour travailler sur un bureau.</t>
  </si>
  <si>
    <t>Parfait J'ai offert ce sweat à ma fille. Il taille bien et le tissus ainsi que les dessins sont de bonnes qualités.</t>
  </si>
  <si>
    <t>Veste très pratique Veste très pratique et tient bien chaud pour les journées automnales. Très bonne qualité.</t>
  </si>
  <si>
    <t>De bonnes chaussures Chaussures plates de mi saison en tissu très souples et confortables, très agréables à porter. Peuvent être portées pieds nus ou avec des mi bas noirs. Bon rapport qualité prix.</t>
  </si>
  <si>
    <t>Confortables et bel effet. Malheureusement trop petites pour mon fils mais je les ai gardé pour moi. Elles taillent une pointure de moins.</t>
  </si>
  <si>
    <t>lecture rapide et facile de la température Ce petit thermomètre de chez Braun répond à ce que la plupart des gens attendent aujourd’hui pour une lecture rapide et facile d’un état fébrile (ou non). Ainsi il suffit dans un premier temps de recouvrir l’embout détecteur d’un embout jetable et ceci est très important pour éviter toute éventuelle contamination, puis on appuie sur le bouton démarrer, deux bips signalent que le thermomètre est prêt à l’emploi, on l’ajuste dans l’oreille, on réappuie sur démarrer, un bip signale le début de l’opération, deux autres bips tintent lorsque l’écran affiche la température du patient. Petit plus, l'affichage n’est pas seul à donner le résultat : si la température enregistrée est supérieure à la normale, d'autres bips se déclenchent jusqu'à 4 pour une température très élevée. Je recommande de garder précieusement le petit livret faisant office de notice. Il contient non seulement le mode d’emploi principal mais aussi comment passer, en cas de mauvaise manipulation, de Fahrenheit à Celsius (ou inversement), le remplacement de la pile qui n’est pas toujours évident lorsque son accès semble inaccessible, puis un rappel à une hygiène auriculaire parfaite, ce qui n’est d’ailleurs pas un luxe mais une nécessité avec ou sans thermomètre.</t>
  </si>
  <si>
    <t>Classement sécurisé Pochette trieur pratique, classement des documents en toute sécurité Solide, présentation sobre Clarté du classement grâce au système de couleurs</t>
  </si>
  <si>
    <t>Magnifique Offerte en cadeau. Magnifique et stylée.</t>
  </si>
  <si>
    <t>Tres bon Tres bien</t>
  </si>
  <si>
    <t>Mal taillé Trop petit</t>
  </si>
  <si>
    <t>secs au bout d'un mois! Ma fille a reçu les blopens cette année par le père Noel. 1 mois et demi après, il n' y a plus que le feutre vert qui fonctionne (sur 5!) C'est inadmissible au regard du prix! Elle s'en est servi 5 fois! Pourtant , j'ai pris garde de vérifier tous les feutres à chaque fois que nous les rangions. Je suis donc certaine que cela ne vient pas d'un mauvais stockage. Très déçu. Argent gaspillé!</t>
  </si>
  <si>
    <t>Retour demandé. Ne correspond pas au niveau de qualité decris.</t>
  </si>
  <si>
    <t>Bien mais pas top Legging confortable et qui sèche vite. Mais hyper transparent. Que ce soit le blanc ou une couleur on voit à travers.</t>
  </si>
  <si>
    <t>Pas écologique, pas économique ! Et franchement pas essentiel.... Sur le principe je trouve déjà suspect de mettre dans l'eau un produit indiqué comme étant nocifs pour les organismes aquatiques. Quid de l'environnement dans lequel sont rejetées les eaux usées ? Et puis sur le fonctionnement je le trouve assez peu pratique à utiliser, la contenance est faible et dure peu. Alors c'est vrai le linge sent bon, relativement longtemps. Mais bon dans le même temps il ne se passe jamais 3 mois entre deux lavages donc je vais en rester avec ma lessive, avec un peu chance ce sera un peu meilleur pour la planète !</t>
  </si>
  <si>
    <t>Casio 100% Montre fidèle à sa description, semble de bonne qualité</t>
  </si>
  <si>
    <t>jolie j'adore j'ai moins de douleur</t>
  </si>
  <si>
    <t>Jolie mais courte Très jolie petite robe mais trop courte à mon goût je dirais plutôt tunique... Tissu fluide léger très agréable. Je recommande ce produit</t>
  </si>
  <si>
    <t>Jolies BO qui tiennent bien (ne bougent pas, ne se sentent pas) mais difficiles à mettre Bon  rapport qualité/prix (7,80€ en prime = difficile de trouver mieux pour 3 paires d'anneaux en argent). Principal point négatif : boucles difficiles à mettre mais une fois mis en place = tiennent bien. Inconvénient : je ne les enlève plus car je me dis que vu la galère à mettre si je les enlève je vais galérer pour les remettre. Idem : du coup je ne porte pas celles au 1er trou car si je veux les changer tous les jours je me dis qu'il va me falloir du temps pour les mettre. Je les ai acheté surtout pour mon 2ème trou et les tailles correspondent vraiment à qqun qui aurait les 3 trous aux oreilles. Idéal si vous ne voulez portez que ces BO mais personnellement j'aime bien changer mes BO du 1er trou de façon quotidienne. Donc des fois c'est pénible de pas pouvoir les enlever à ma guise car ça fait "bizarre" avec certaines B.O que je porte. = je recommande mais si j'en trouve d'autres même un peu plus chères qui pourraient s'enlever + facilement : je craquerai...</t>
  </si>
  <si>
    <t>BEAU TOUS LES JOURS</t>
  </si>
  <si>
    <t>Qualité Briquet Zippo en chrome brossé, simple et efficace. À ce prix ça vaut le coup :)</t>
  </si>
  <si>
    <t>Imbattable pour le prix Les écouteurs sont plutôt lourd, pas de plastique, ce qui est un bon point, les embouts intra auriculaire tiennent bien, ils sont aimantés entre eux, batterie d'environ 8/10h (je les recharges tous les 3/4 jours pour deux heures d'utilisation minimum par jour. Le bon est très correct.</t>
  </si>
  <si>
    <t>Good! Perfect!</t>
  </si>
  <si>
    <t>Recommandé La rapidité de livraison est rapide. Laissez tout le monde chanter ensemble, Achat recommandé</t>
  </si>
  <si>
    <t>pratique et jolie cette boîte pour préparer les doses de lait sera le cadeau idéal pour ma belle-fille qui attend son premier enfant. Histoire de la faire patienter en douceur...</t>
  </si>
  <si>
    <t>Très beau diffuseur Livraison en un jour pour offrir en cadeau, ce superbe diffuseur fait le bonheur olfactif et visuel de mon chéri (et le mien aussi). Très léger, je dirais plastique imitation bois, il est fourni avec une notice explicative sur l'entretien (très simple). On peut apparemment l'acheter avec les huiles mais ayant déjà eu un diffuseur d'une autre marque ce n'était pas nécessaire d'en acheter. Il y a deux boutons : un pour mettre la lumière (variant du bleu au rouge en passant par le jaune et le violet), un pour mettre la vapeur. Il peut donc être utilisé en lampe déco si on le souhaite. Et la nuit sans lumière dans la pièce ça fait joli ! Il peut diffuser au moins deux heures en continu sans problème pour le petit format, et parfume facilement une pièce de 40 m2. Je pense en prendre un autre du coup.</t>
  </si>
  <si>
    <t>discret, efficace et de qualité produit totalement adapté pour les personnes pratiquants des exercices physiques, les écouteurs s'ancrent parfaitement dans l'oreille et ne bougent pas, sans gêner l'utilisateur ; ils sont discret et n'attirent pas l'oeil  ils possèdent aussi une longue portée d'utilisation, il n'y a pas besoin de rester collé à l'appareil fournissant la musique pour pouvoir en profiter  c'est anodin mais j'apprécie particulièrement le design de la boite, il est vraiment sobre et fait à la fois futuriste et professionnel</t>
  </si>
  <si>
    <t>Bon petit micro ! Rode à ça réputation que ce soit dans le bas de gamme que dans le haut de gamme, et pour un micro canon entrée de gamme, il fait parfaitement le boulot que je lui demande ! Il s'adapte parfaitement sur mon reflex, il est super léger et le petit système anti choc fonctionne nickel :) 5 étoiles mérité pour ma part.</t>
  </si>
  <si>
    <t>Bonnes essences Vraiment bien, bonne senteur, cette huile essentielle me ravie tant par son prix que par ses principes actifs? Vraiment super !! C'est la  même chose que celle du citron</t>
  </si>
  <si>
    <t>Très Bonne qualité, Bonne dimension, très bel article,tout a fait la description,de bonne qualité,. Complètement satisfait,</t>
  </si>
  <si>
    <t>Confortable Très jolie tenue d'intérieur. Confortable. Le velours est fin comme je le souhaitais. Taille bien. Je fais un 40 et j'ai pris une taille L. La qualité semble bonne. A voir à l'usage.</t>
  </si>
  <si>
    <t>Corrige les erreurs du passé Après avoir acheté il y a quelques années une cafetière identique avec un filtre en plastique dont les ergots de retenue n'ont pas tenu plus de 15 jours (substitués par de gros blobs de pâte époxy, moches mais efficaces), j'ai acquis ce modèle. Le filtre en inox et son tour en silicone inspirent à juste titre confiance et j'ai du mal à imaginer comment ils pourraient se détériorer. Bref, c'est beaucoup mieux comme ça en on peut jouir pleinement et longtemps de la fonctionnalité de ces théières, ainsi que de leur esthétique : l'inox est nettement plus sexy que le polycarbonate bruni aux tanins ;-)</t>
  </si>
  <si>
    <t>Bonne taille Pas trop haut ni trop bas. Peut convenir pour bureau, salon et chambre à coucher. Interrupteur tactile est un plus</t>
  </si>
  <si>
    <t>Très bons écouteurs &lt;div id="video-block-R2L0OF0A4MQMXM" class="a-section a-spacing-small a-spacing-top-mini video-block"&gt;&lt;/div&gt;&lt;input type="hidden" name="" value="https://images-eu.ssl-images-amazon.com/images/I/B1c5e+cO3pS.mp4" class="video-url"&gt;&lt;input type="hidden" name="" value="https://images-eu.ssl-images-amazon.com/images/I/9140w7stMCS.png" class="video-slate-img-url"&gt;&amp;nbsp;Reçu 1 jour avant la date prévue. L' emballage de l'appareil est de qualité . Le boitier des écouteurs n'est pas trop grand et fabriqué dans un plastique solide et rigide. Il semble de très bonne qualité. Les écouteurs ont leurs emplacements qui sont aimantés . La synchronisation avec les appareils se fait très facilement. Les 2 écouteurs fonctionnent bien et le son est de bonne qualité avec de bonnes basses. Les balances sont équilibrées.  On peut gérer son écoute juste en touchant les écouteurs. Par exemple pour mettre en pause, il suffit de toucher l'écouteur. On peut décrocher lors d'un appel d'une simple pression, refuser un appel....Ils tiennent très bien dans les oreilles. Il y a des embouts de rechange. Vraiment ravie de cet appareil.</t>
  </si>
  <si>
    <t>le problème n'est pas la taille, mais .... la qualité du caoutchouc qui entoure la semelle est dur, trop dur. Il frotte et fait mal Les pieds paient le prix bas. Par ailleurs, la semelle intérieure est moyenne quant à l'amortissement du pas... Bref, je ne recommande pas. J'ai demandé le retour du produit. Dommage, belle couleur...</t>
  </si>
  <si>
    <t>Qualité vraiment mauvaise La qualité du truc est vraiment nulle. On dirait un sac que tu achètes sur Wish à 4 euros. Vraiment décevant de la part de Levi's qui généralement est une bonne marque.</t>
  </si>
  <si>
    <t>Où est ma commande ? Je n'ai pas encore reçu ce produit !!!  Je prends patience et donnerai une évaluation de la montre après sa réception. .....</t>
  </si>
  <si>
    <t>Pb de référence Pour le système anticolique RAS : je ne connais pas le degré d'efficacité sachant que c'est mon premier et que je n'ai pas d'élément de comparaison. Cependant je ne note pas de pb majeure de colique. Pour le set sensé être unisex donc 3 biberons de couleur verte c'est à revoir puisque j'ai reçu un set contenant 2 roses et 1 vert. Du coup j'ai renvoyé l'article et commandé une autre référence en espérant recevoir les bonnes couleurs. J'en achète en plus car c'est plus pratique. Les bib MAM demandent tout de même un nettoyage minutieux du fait des nombreuses parties et quand on a pas le temps c'est toujours plus pratique d'en avoir des propres de côté</t>
  </si>
  <si>
    <t>Dommage Le produit est conforme à la photo mais un peu étroite en largeur donc Le pieds est compressé malgré une bonne pointure.</t>
  </si>
  <si>
    <t>Conforme Produit une belle vapeur agréable. Très peu bruyant. Lumière sympa. Il est vraiment joli mais le système de fermeture est un peu aléatoire et on ne se rend compte qu'il est mal fermé que lorsque la vapeur sort du coté...</t>
  </si>
  <si>
    <t>Joli! Joli legging et confortable, mais relativement petit pour une taille unique: je fais du 36 et ça me va parfaitement...</t>
  </si>
  <si>
    <t>Bon rapport qualité prix Joli de bonne qualité,  mon conjoint est content de son cadeau.</t>
  </si>
  <si>
    <t>Taille petit Les chaussures taillent petit, je fais habituellement du 38 avec le pied fin, j'ai dû prendre du 39 et elles ne sont pas trop larges (contrairement à d'autres modèles du même modèle). La qualité est correcte vu le prix, j'attends de voir dans la durée.</t>
  </si>
  <si>
    <t>Confort Fan de 574</t>
  </si>
  <si>
    <t>Taille et qualité conformes au descriptif Pour tous les jours. Agréable et de bonne qualité.</t>
  </si>
  <si>
    <t>Super Super produit</t>
  </si>
  <si>
    <t>J'adore le style très esthétique de cette montre Très belle montre qui fait très habillée pour toutes occasions...</t>
  </si>
  <si>
    <t>Montre homme Très belle montre pour hommes que j'ai offerte à mon papa pour son anniversaire. Un seul petit reproche, le fermoir n'est pas pratique pour une personne âgée.</t>
  </si>
  <si>
    <t>Pour prendre soin de sa machine à laver Paquet contenant 17 pastilles avec 2 options : une pastille dans le tambour à chaque lavage pour une protection quotidienne ou deux pastilles par mois (ou après 15 lavages) lors d'un lavage à vide à haute temperature pour décrasser le machine. Alors personnellement, je fais beaucoup de machines et j'ai opté pour la deuxième option car la première reviendrait vite cher et cela me semble suffisant ainsi</t>
  </si>
  <si>
    <t>Très bien Le collier est très joli et va très bien à mon fils de 8 mois. Ni trop long, ni trop court. Maintenant à voir si mon fils est réceptif ou non</t>
  </si>
  <si>
    <t>Parfait je commande depuis des années, meilleur prix qu'en magasin et excellente pour mon imprimante hp eny 7640</t>
  </si>
  <si>
    <t>Parfait Livre super pour les fans il y a même des goodies à l’intérieur</t>
  </si>
  <si>
    <t>super kickers Achetées en février 2016, je les porte toujours et ce sont mes chaussures de tous les jours. Elles vieillissent super bien, de vrais kickers quoi ! Je recommande sans problème.</t>
  </si>
  <si>
    <t>Tiens chauds Tiens chauds</t>
  </si>
  <si>
    <t>Mes chaussures de marche préférées !! Superbe qualité. Si à l'aise. Les meilleures chaussures de marche que j'ai jamais porté ! Je vais les acheter la prochaine fois.</t>
  </si>
  <si>
    <t>Très bien ... Comme d'habitude ce baume agit en s'enduisant par petite touche et en frottant sur l'endroit voulu , chauffe et sent bon , apaise les points douloureux ... je recommande..</t>
  </si>
  <si>
    <t>Très bonne qualité Un excellent rapport qualité prix, léger, confortable, tient bien en place même en faisant du sport, et réduction du bruit très efficace dans les environnements bruyants, bravo !!</t>
  </si>
  <si>
    <t>Huile à tout faire C'est une très agréable huile essentielle que j'ai reçu là. Je n'ai pas testé toutes les utilisations proposées, mais dans le diffuseur elle embaume mon appartement d'une agréable odeur et comme huile de massage se complète très bien. Prochaine étape, je teste comme traitement de l'acné et dans le shampooing (j'attends d'en acheter plus naturel que mon actuel). Ça reste un produit dont je suis très satisfait.</t>
  </si>
  <si>
    <t>taille vraiment petit Belle qualité et jolie couleur. J'ai pris une taille au dessus. Forme ajustée que finalement je ne trouve pas adapté avec ce tissus velours ça épaissis franchement. Plutôt taille basse et en prime ça taille petit mieux vaut prévoir 2 tailles au dessus pour ne pas avoir l'air boudiné.</t>
  </si>
  <si>
    <t>Très bon qualité mais il a une problème Je l'ai achté à 8 oct. 2018 Et je suis mtn en 16 oct. 2019 Ça veut dire il passe 1 ans, hier il a fonctionnait bien, mais aujourd'hui tout d'un coup, lorsque le contact a été déclenché, le haut-parleur gauche n'a pas fonctionné !!!!</t>
  </si>
  <si>
    <t>Incompatible bose II le chargeur que j'ai reçu n'est pas du tout compatible avec ma bose soundlink mini II comme il l'était pourtant indiqué dans la description..</t>
  </si>
  <si>
    <t>Passable Pas mal du tout pour le prix c'était un petit cadeau pour une ado c'est joli mais sans plus.</t>
  </si>
  <si>
    <t>Un été aéré Cette marque est un "must". J'ai passé l'été avec et nickel. On a pas trop chaud et ne fait pas transpirer. Le seul bémol c'est que les orteiles tapent en butée à l'extrémité des muls et au début ca fait un peu mal.</t>
  </si>
  <si>
    <t>Magique! Elle permet à bebe de goûter à tout lors de l'apprentissage de la nourriture...fruits,légumes,fromage...Aucun morceaux ne passent au travers donc aucun risque.Le point négatif est qu'elle est fragile ,j'ai du en recommandé une autre ,une fois casse la première.Bebe  ne pouvait plus s'en passer!</t>
  </si>
  <si>
    <t>Tres bien Exellent après  2 semaines d Essaie plus du tous mal au pied . Basket vraiment  légère et résistante.  Seul problème  elle glisse énormément sur le carrelage.</t>
  </si>
  <si>
    <t>Bon produit Bobines conforme à mes attentes. Une étoile en moins pour le prix plus élevé par 50 bobines que le même produit vendu par 10 sur d'autres sites.</t>
  </si>
  <si>
    <t>Très bien. Après un premier soucis avec une lampe défectueuse et qui ne fonctionnait pas correctement, le sav à pris en charge tout désagrément et fait le nécessaire afin de contenté le client. Un grand merci à Mme Lily qui a géré de la meilleure façon possible. Je recommande vivement car une très belle lampe.</t>
  </si>
  <si>
    <t>RAS Après 4 ans de bon et loyaux service de mon G930 j'ai du le remplacé car il présenté des signes de fatigue avancé.  J'ai donc testé les casques suivant :  G933,G533,Corsair Void Wireless,Sennheiser GSP 500,Arctis 7  J'ai eu beaucoup de mal à me séparer du 7.1 virtuel du G930, j'ai donc testé beaucoup de casque sans succès. Et finalement mon bonheur c'est le DT 990 cumulé avec une Carte Sound BlasterX. Autant dire que j'ai du vendre un reins mais bon c'est le prix à payé pour une qualité audio en musique et en jeux-vidéo.</t>
  </si>
  <si>
    <t>Écouteurs Pour décrire mes impression, je crains de plagier mmm car mon ressenti est identique. Un son avec beaucoup de relief, un appairage très facile, une large variété de commandes avec le bouton multifonctions (il faut un certain apprentissage pour maîtriser ces fonctions et, comme le souligne mmm, le bouton qui est très sensible). Le boitier chargeur est très appréciable et de surcroît diminue le risque de perte de l'écouteur</t>
  </si>
  <si>
    <t>All s ok Les basquets converse ont deja fait leurs preuves dans le monde entier :comme les jeans ,ce sont des basiques confortables ,indemodables multiage ......que demander de plus en ce temps de crise ......?</t>
  </si>
  <si>
    <t>Tennis, course à pied, je recommande !! Utilisé pour le tennis et la course à pied elle sont confortables et résistantes, la taille correspond bien et les chaussettes semblent durer dans le temps, je vais sûrement en racheter d'autres.</t>
  </si>
  <si>
    <t>Trés bien Produit correspondant a l'achat. Emballage non abimé, trés bien. Correspond a celles des biberons originaux, j'ai de suite changé la tétine sur un biberon et aucun soucis pour bébé ! Parfait.</t>
  </si>
  <si>
    <t>Parfait Parfait 👍🏻</t>
  </si>
  <si>
    <t>bien produit tel qu'il est décrit, correspond bien à mon imprimante.</t>
  </si>
  <si>
    <t>bracelet très joli belle qualité des pierres aux reflets bleus; presentation soignée avec petit sac en velours noir,chiffon doux de lustrage et elastique de rechange, ma femme a beaucoup apprécié</t>
  </si>
  <si>
    <t>Belle montre Très belle montre, bon rapport qualité prix. Facile d'utilisation et agréable à porter au poignet. Je l'ai acheté pour son bracelet.</t>
  </si>
  <si>
    <t>Parfait Très bon produit facile à nettoyer bruit correct bon design Excellent rapport qualité prix</t>
  </si>
  <si>
    <t>Sac homme Ce sac léger mais robuste est superbement bien fait avec des matériaux de qualité.  Il correspond très précisément à ce que j'attendais.</t>
  </si>
  <si>
    <t>génial Comme tous les sami et julie, c'est super ! Une collection parfaite pour l'apprentissage de le lecture. Ma fille de 5 ans, en GS, lit parfaitement le niveau 1 et correctement le niveau 2. A lire et relire, seul ou à 2, pour initier nos petits bouts et leur donner le goût de lire. On attaque bientôt le niveau 3</t>
  </si>
  <si>
    <t>acheté pour mon fils de 9ans mon fils de 9 ans l'aime un peu grosse au poignet (il a u poignet tres fin) elle est relativement grosse pour lui mais cela n'est pas choquant et reste tres jolie... elle fonctionne tres bien seul bémol elle n'est apparemment pas étanche... amis je recommande sans hésiter...</t>
  </si>
  <si>
    <t>Parfait et pas que pour Raspberry ! J'ai acheté cette alim (modèle 5V 3A NEW) pour un pico projecteur qui nécessitait 2.5A pour fonctionner de manière continue, les chargeurs habituels ne débitant pas assez de courant. Ca fonctionne. Parfait également pour recharger smartphone et autre tablette en micro USB, encore plus rapidement que les chargeurs d'origine. En plus ce modèle est léger, compact et silencieux; son câble est assez long, mais non interchangeable. Pour charger les appareils plus anciens en mini USB, j'ai du me procurer à vil prix sur ebay un "Câble Adaptateur Convertisseur Micro USB Femelle vers Mini USB Mâle".</t>
  </si>
  <si>
    <t>Qualité médiocre, justifiée par le prix Acheté pour une utilisation occasionnelle (prise de voix pour de la musique amateur). C'est clair, à ce prix là c'est difficile de battre de produit, mais ne prix bas ne doit pas faire oublier qu'il faut un minimum de qualité.  Les plus : - Simple à monter - Prix attractif - Pack complet - Filtre POP et araignée de qualité  Les moins : - Le bras est assez instable (dû à la fixation assez cheap) - Le micro est vraiment de mauvaise qualité : un bruit constant, particulièrement avec une 48v, et ce même utilisé avec une table mixage correcte</t>
  </si>
  <si>
    <t>Inutilisable Bonjour, j'ai commandé cette cartouche d'encre pour la 1ère fois sur votre site et elle est inutilisable. Mon imprimante me la refuse en indiquant qu'une anomalie a été détectée. Quelle solution apportez-vous à mon problème?</t>
  </si>
  <si>
    <t>Brassière Ce n’est absolument pas un soutien gorge pour ke sport. Il n’est pas du tout adapté. Il ne soutient rien. Je l’ai acheté pour le WE. Et encore pas pour sortir. Grosses poitrines s’abstenir</t>
  </si>
  <si>
    <t>Son trop fort Côté lumière, je suis satisfaite. L'esthétique est plutôt sympa. En revanche, le son va de 0 à 15. Et 1 est déjà trop fort pour moi (0 = muet).</t>
  </si>
  <si>
    <t>Mixtes et confortables. Très bonne chaussures, je suis à l'aise dedans, on dirait des chaussons ! Très belle qualité. La semelle est épaisse et la couleur conforme à son descriptif.  Lacets bien longs et épais, eux aussi sont de bonne qualité.  Mixte, mais pour pieds pas trop larges.</t>
  </si>
  <si>
    <t>Bon produit Super chaude et agréable à porter.</t>
  </si>
  <si>
    <t>fait son boulot Montre simple et efficace, achetée pour remplacer une Casio équivalente perdue au bout de 15 ans. Montre légère malgré sa taille, se fait oublier au poignet (féminin) dixit sa destinataire. Notice fournie en plusieurs langues, dont en français, donc pas de problème pour pour régler l'heure et autre (chrono, etc...). Pas d'avis sur la durabilité du bracelet, il paraît épais et solide, mais c'est du plastique... A noter une fonction podomètre sous la forme d'une programmation nombre de pas/temps, mais attention c'est un podomètre THEORIQUE.</t>
  </si>
  <si>
    <t>Superbe montre malgré un petit défaut Magnifique d'aspect, robuste et solide. L'heure indiquée par les aiguilles se met automatiquement à jour lorsque l'on change l'heure numerique, ce qui n'était pas le cas sur mes precedentes montres casio: un gros plus pour cette montre en termes de facilité de reglages Seul petit inconvenient à mes yeux: l'eclairage de nuit n'est pas top pour lire la partie numerique.</t>
  </si>
  <si>
    <t>Confortable Tres confortable je ne les quitte pas.a éviter les jours de pluie ...</t>
  </si>
  <si>
    <t>trés bien bonjour ayant beaucoup de probléme de dos , j ai acheter ce matelas trés bien je le met dans mon lit , j y dort dessus a dos nu  sa fait du bien et je le met sur une chaise aussi .</t>
  </si>
  <si>
    <t>Super article, de bonne qualité Acheté pour un cadeau, très contant de mon achat!</t>
  </si>
  <si>
    <t>Parfait ! Malgré son prix qui m'a fait hésiter avant mon achat, je suis satisfait de cette montre / altimètre. Parfaite pour mes escapades en montagne, je n'ai jamais eu de différence notoire entre l'altitude affichée et l'altitude réelle comme certains commentaire le laisse entendre. Il faut bien sur s'assurer d’étalonner aussi souvent que possible... mais cela est valable pour n'importe quel altimètre de toute manière. Je conseille cet achat</t>
  </si>
  <si>
    <t>impeccable ras je connaissais déjà, donc satisfaite</t>
  </si>
  <si>
    <t>Efficace J'ai utilisé cette colle pour changer le LCD d'un iPhone. Son utilisation et sa précision est bluffante. Si vous avez des réparations avec des finitions de points de colle à effectuer, n'hésitez pas à acheter ce produit.</t>
  </si>
  <si>
    <t>leger super</t>
  </si>
  <si>
    <t>Baskets légères et respirantes J'ai acheté  cette paire de baskets  à  mon fils de 11 ans. Mon fils trouve ces baskets très  confortables  et légères. Elles sont très  respirantes car habituellement  il transpire énormément  des pieds. Elles  ont  pour l'instant  une bonne tenue. Mon fils les met tous les jours depuis une semaine. La semelle  absorbe bien les chocs et elles ont un bon maintient.</t>
  </si>
  <si>
    <t>Parfait Légère et très colorées, ces baskets ont fait un très bel effet dès le premier jour. Rapport qualité prix plutôt interressant. Je pense en recommander prochainement. Parfait</t>
  </si>
  <si>
    <t>Très bien ! Cet ensemble est pour l'instant satisfaisant, si l'usage permanent est sans reproche alors se sera un vrai test de qualité et  seul le temps sera le vrai "juge".</t>
  </si>
  <si>
    <t>Confortable Super design et très confortables</t>
  </si>
  <si>
    <t>Tres utile Convient parfaitement aux sucettes de la marque MAM J'ai ajouté ces petits boutons en silicone sur les différents attaches sucette Facile à mettre en place</t>
  </si>
  <si>
    <t>Excellant pour le prrix Reçu il y a quelques jours en remplacement d'un sac bandoulière assez surpris de la qualité. J'ai pu y mettre tous mes affaires lunette, batterie, écouteur, portefeuille j'ai même réussi à y mettre mon enceinte dans le filet sur le côté top. Je recommande</t>
  </si>
  <si>
    <t>Parfait ++ Produit de très bonne qualité aux dimensions adéquates. Pas besoin de redecouper la CG.</t>
  </si>
  <si>
    <t>Bien Tiens pas trop bien à l’oreille</t>
  </si>
  <si>
    <t>Dégoûter!!! Je suis déçu, j'ai commandé ses écouteurs pour la course à pied, le son est très bien mais pour ce qui concerne de la stabilité dans les oreilles, c nul. Ils tiennent très bien quand je marche, mais quand je cours, au bout de 2 min, ils tombent tout seul. J'ai essayé bien sûr avec les 3 embouts mais rien ne tiens. Vu le prix, je m'attendais vraiment a mieux. Si quelqu'un a une solution à mon problème  je suis preneur.</t>
  </si>
  <si>
    <t>Étanche Chaussure manque étanchéité</t>
  </si>
  <si>
    <t>Mauvais produit Odeur nauséabonde de produits chimique! Tissu raide et rêche. Contrefaçon bas de gamme! Je ne recommande absolument pas</t>
  </si>
  <si>
    <t>Bien Pas decue grande capacite chauffe vite J espere que sa va durer car la cafetiere un peu decue</t>
  </si>
  <si>
    <t>Bonne montre Rien à dire, une montre qui fait son boulot. Par contre il y a un petit problème liée au verre , le verre peut être (facilement) rayé si l'on ne le fait pas exprès. bon après ce n'est pas du ''corning gorilla glass'' mais au moins un minimum de résistance serait la bienvenue.</t>
  </si>
  <si>
    <t>Installation à domicile satisfaisante Prévoir des cosses pour faciliter les branchements mais 50m à ce prix avec la qualité plutôt surprenante au rendez vous!</t>
  </si>
  <si>
    <t>Niquel Elles taillent comme indiqué, pas de surprise, elles sont bcp plus légères que les anciens modèles, à voir si elle seront aussi résistantes dans le temps.</t>
  </si>
  <si>
    <t>Je ne suis pas l’utilisatrice Je l’ai offert</t>
  </si>
  <si>
    <t>Monte bien en niveau  de  la  taille Pris une taille  au-dessus  de  la mienne  et très bien couvre le bas du dos et e bouge lorsque  l'on  est  en  mouvement.</t>
  </si>
  <si>
    <t>Très satisfait Les languettes marche très bien.  Ca fait plusieurs moi que j'ai collé mon cadre au mur et il tient toujours, je vais en commandé d'autres.</t>
  </si>
  <si>
    <t>Super Super baskets , très légère, et agréable à porter on a la sensation d’etre Dans des chaussons . Super contente de mon achat . A voir dans le temps ce que va donner la qualité du produit .</t>
  </si>
  <si>
    <t>Produit conforme à la description!! Baskets super confortable ; rien à dire ;je suis très satisfait de ma commande, vendeur sérieux!</t>
  </si>
  <si>
    <t>Chaîne en argent Je commande toutes les chaînes en argent dont j'ai besoin chez ce vendeur car les produits sont de qualité, je suis toujours très satisfait de mes achats. De plus il y a un suivi client, c'est appréciable. Il faudrait si possible avoir un peu plus de choix pour des chaînes plus longues que je n'ai pas trouvé chez Amberta, dommage car j'ai été obligé de commander ailleurs...</t>
  </si>
  <si>
    <t>c'est un bon aspirateur léger et efficace Après une semaine d utilisation je suis très satisfaite.J'aime cet aspirateur sans fil，quand j'ai reçu ce produit,je trouve c'est vraiment ce que je voulais!c'est un bon aspirateur pas super bruyant ,et léger et efficace!Le prix est raisonnable.Il y a deux part,je crois je pourrais prendre le petit part pour le voiture,mais je pas fais encore!il aspire vraiment bien et il est très facile à vider et nettoyer!Je le recommande.</t>
  </si>
  <si>
    <t>Micro A nous les supers soirées Karaoké, le truc qu'on croyait fait que pour les enfants, et bien effectivement mes enfants ont été emballés, mais mous aussi, très simple à connecter en bluetooth, ou à brancher par le port USB. très maniable, le retour de son est bon, ce qui est appréciable c'est les enceintes intégrés. Esthétiquement beau, nous sommes tous ravis de cet achat qui à été livré dans un joli coffret de rangement.</t>
  </si>
  <si>
    <t>Chaussures fitness de qualité pour pratiquer en sécurité La chaussure souple maintient le pied tout en permettant un bon équilibre. La semelle présente un très bon amorti durant les exercices cardio avec les sauts, tipping, step. La structure, la semelle, s’adaptent bien à la forme du pied, pour plus de confort.</t>
  </si>
  <si>
    <t>Magnifique Magnifique. Les couleurs sont superbes, la chaîne est résistante. Très léger. L'étui est propre et bien protégé. Superbe idée de cadeau</t>
  </si>
  <si>
    <t>très pratique sacoche faite pour les hommes qui n'aiment ni les sacoches, ni les sacs à dos, et surtout pas les bananes, mais qui en ont besoin. bel effet esthétique ; le cuir est de bonne qualité. les nombreuses poches sont très pratiques, la bandoulière en toile donne un petit air sport.</t>
  </si>
  <si>
    <t>Satisfaite de mon achat. Bon rapport qualité/prix. Couleur correspond à la photo. J'aime beaucoup la forme. Pointure correcte malgré mon fort coup de pied. Je chausse un grand 40 et j'ai commandé du 41 comme très souvent. Raideur de la couture à l'arrière et  un peu devant. J'attends de voir si elles s' assouplissent un peu pour en recommander de différentes couleurs la forme.</t>
  </si>
  <si>
    <t>Parfait rapport qualité prix!! Bonjour,  Cette montre n'a plus besoin d'être notée, mais bon... Un tout petit peu petite pour homme, mais une fois au poignet ça passe bien! Dommage manque le rétroéclairage, mais c'est stipulé. Envoi ok dans sa boîte casio, tout est parfait.</t>
  </si>
  <si>
    <t>Casio W-735H Très jolie et excellente montre, je suis très content de la qualité.</t>
  </si>
  <si>
    <t>Belle qualité Cadeau de Noël pour ma fille de 5 ans. Très bonne qualité pour le prix, très belle finition. Une petite surprise en bonus!</t>
  </si>
  <si>
    <t>Super biberon Convient très bien pour l'allaitement mixte. Bébé s'y retrouve bien par rapport à la forme du sein.</t>
  </si>
  <si>
    <t>Bonne basket Bonne basket j'avais la version "hiver" qui sont plus épaisse et j'ai profiter d'une promo Amazon pour les avoir dans cette version la .. plus légère et font plus fine au pied j'aime beaucoup rien à redire bon produit</t>
  </si>
  <si>
    <t>Durée de vie très limité Bel esthétique mais à soudainement lâché au bout de 3 mois sans aucune raison.dommage</t>
  </si>
  <si>
    <t>Évaluation de ma commande Bonjour J'ai été très déçu je voulais partir en vacance avec mes chausseurs mais malheureusement je n'ai pas pu parceque c'était pas la bnne pointure. Moi j'ai commandé 43 et et j'en ai reçu 41.</t>
  </si>
  <si>
    <t>Attention la taille Cher et taille trop grande</t>
  </si>
  <si>
    <t>Jolie bracelet Superbe bracelet, qui a fait son effet. Seul petit hic, il a tendance à se desserrer</t>
  </si>
  <si>
    <t>Bon achat mais trop court Ce tour de cou est très agréable. Il tient bien la chaleur. Dommage qu'il soit un peu trop court, quelques centimères de plus et il était parfait. Je le recommande tout de même, mais attention à la longueur.</t>
  </si>
  <si>
    <t>Top Belles couleurs, fidèle à la photo. Qualité top (je ne les enlèves jamais, pas même sous la douche et ne bouge pas!) Très adapté pour les petits poignets (mais peut s'élargir de beaucoup si besoin pour des poignets plus fort). J'enlève une étoile par principe car un petit livret est annoncé à l'achat mais non reçu (même si je n'ai évidemment pas acheté ces bracelets pour ça..) Donc ne pas hésiter, ça vaut son prix !</t>
  </si>
  <si>
    <t>RAMETTES HP UTILITE</t>
  </si>
  <si>
    <t>Gourmette Simple mes jolis</t>
  </si>
  <si>
    <t>Fil qui ne s'emmele pas, très pratique Pour écouter du son dans les transports en commun</t>
  </si>
  <si>
    <t>Très bien Livraison rapide très satisfait de mon achat mon fils de 1 mois il boire très bien avec les biberons le lait je essayer les autres biberon ma tout le temps  pleure quand boire le lait maitneau pas problème boire tranquille son lait .</t>
  </si>
  <si>
    <t>Anniversaire Pochette pour l'anniversaire de mon fils très jolie parfaite pour les petits cadeaux. Je vous le recommande</t>
  </si>
  <si>
    <t>Problème de taille Les Baskets sont super , mais vu les commentaires sur cet article , j'ai pris du 44,5 alors que je fais du 43 et elles me vont comme du 43. Donc , il y a un réel souci au niveau des tailles.</t>
  </si>
  <si>
    <t>Super senteurs J’ai acheté ces huiles essentielles pour mon diffuseur et je m’en sers tous les jours en rentrant du boulot ! L’odeur embaume tout de suite mon salon et m’aide à me détendre pour la soirée. Mention spéciale pour le parfum citronnelle :)</t>
  </si>
  <si>
    <t>bon rapport qualité prix! Pas de problème d'odeur désagréable comme lu dans certains commentaire. Dessins très sympa. Fermeture éclair de bonne qualité et intérieur doux qui protégé bien.</t>
  </si>
  <si>
    <t>CONFORME solidité , on verra à l'usage, couleur conforme, à première vu bon produit</t>
  </si>
  <si>
    <t>Anniversaire Cadeaux</t>
  </si>
  <si>
    <t>j'aime bien cet style j'aime bien le sac à rabat, très jolie. ilya 4 slots pour objets personnels sous le rabat, et 3 poches dans le sac pour livres documents tablettes et petit ordi. il peux me compagner tous les jours, merci</t>
  </si>
  <si>
    <t>Au sport ou en ville, elles ont la Classe ! Il n'est pas étonnant ce que ces Sneakers soient mixtes. Elles conjuguent finesse et résistance.  Longévité,  parce que Puma a une réputation de solidité Elles sont blanches, au bout renforcé, parées d' une longue surpiqûre noire sur les côtés  qui exacerbe l'élégance de leur ligne fuselée. Le talon rouge du plus bel effet, amortit les chocs au niveau du talon Chaussures de sport " classe " qui sauront trouver leur place en ville avec un jean's Prix au vu du produit , très étudié !</t>
  </si>
  <si>
    <t>Un bon écouteur C’est léger avec un son de bonne qualité! Cet écouteur adapte bien avec mon portable.</t>
  </si>
  <si>
    <t>Mon huile essentielle Ces huiles essentielles de lavende sont de bonne qualité. Ma commande est arrivée très rapidement merci</t>
  </si>
  <si>
    <t>très bon cube Rubik s cube de bonne qualité. Je l ai reçu il y a 2 semaines et il me satisfait complètement. Il tourne bien et sans accroche.</t>
  </si>
  <si>
    <t>Livré avant la date Confortable, résistant très content de mon choix</t>
  </si>
  <si>
    <t>pantalon pantalon standard rien de particulier</t>
  </si>
  <si>
    <t>Super chaussure Super chaussure. Bonne amortie. Vous pouvez les achetées sans problème !</t>
  </si>
  <si>
    <t>Produit indispensable pour la machine lave linge Produit de marque, donc rien à redire. Complètement fidèle à la description. Prix très attractif si on commande pour plus de 25 euros de marchandise. Économie des frais de livraison. Livraison rapide, plus rapide que prévue, très correctement emballé. Entretient vraiment contre le calcaire; Ici à Paris, c'est un fléau et grâce à ça, la machine dure plus longtemps, ça n'est pas de la pub.. C'est vrai</t>
  </si>
  <si>
    <t>Bien mais... Gros bémol, les indications pour la chauffe des biberons ne correspond pas vraiment ... Comme il y a un délais entre deux utilisation, si le biberon n'est pas assez chaud on doit attendre. Bébé pleure en attendant :( Dommage</t>
  </si>
  <si>
    <t>Attention à bien choisir la taille inférieur à votre stature Attention à bien choisir la taille inférieur à votre stature, en effet je m'habille en L et le produit reçu taillait trop grand d'au moins 2 tailles.</t>
  </si>
  <si>
    <t>Eviter Éviter</t>
  </si>
  <si>
    <t>vais finir en HP, avec leurs tarifs éhontés Y en à marre de payer des cartouches d'encres, que les industriels remplicent sournoisement à leur guise. Ils peuvent bien mettre le nombre de mililitre qu'il veulent, nous n'avons aucun moyen de contrôler. Et en plus, elles sechent lorsque l'on ne les utilisent pas. C'est trop cher. C'est un budget. Assez.</t>
  </si>
  <si>
    <t>Bof Esthétiquement, c'est pas mal. Le niveau de batterie sur le boitier est pratique, la lumière sur l'oreillette est jolie. Mais Pas si faciles à utiliser. L'oreillette gauche est capricieuse et le son monte et descend sans prévenir quand on l'utilise. En appel, on me dit souvent qu'on m'entend très mal... En écoute, la droite fonctionne correctement. Au niveau Connection, c'est aléatoire... Les écouteurs se connectent ou se déconnectent quand ils veulent. Point positif, boitier jamais rechargé depuis l'achat. Dans l'ensemble, Je ne suis pas super satisfaite... Je vais me repencher sur la notice pour voir si je peux améliorer mon usage, mais pour l'instant je regrette presque d'avoir mis ce prix...</t>
  </si>
  <si>
    <t>Bon ratio qualité prix. Pour la gym</t>
  </si>
  <si>
    <t>Très bien C'est une jolie montre. Très complète, mais attention, elle est très grosse et lourde. Le rétroéclairage ne concerne que les bulles d'affichage digital et est un peu faible. Un éclairage du cadran qui est blanc aurait été plus sympa. Pour le réglage du bracelet, le mini chasse goupille de 1 mm est indispensable. La notice est en anglais et en chinois mais il n'est pas très compliqué de saisir le fonctionnement.</t>
  </si>
  <si>
    <t>Bien N'est pas un produit de grande qualité surtout la partie qui supporte le casque mais me convient parfaitement.</t>
  </si>
  <si>
    <t>Top Bon produit. S'adapte très bien au lit et est de bonne qualité. Vraiment rien à dire d'autre. Je recommande ce produit.</t>
  </si>
  <si>
    <t>Magnifique Symbole de la vie J'ai acheté ce magnifique bracelet pour offrir à ma nièce pour ses 18 ans . Le bracelet est réglable ce qui est parfait quand on ne la pas vu depuis longtemps et qu on  ne connait plus sa morphologie. L'arbre de vie est très significatif pour une ado qui rentre dans la vie d'adulte. Trop beau</t>
  </si>
  <si>
    <t>Très doux Cet article correspond à ce que je cherchais. Il est doux et se tient bien en main. En plus il n'est pas cher.</t>
  </si>
  <si>
    <t>ELLE TAILLE POINTURE AU DESSOUS je n ai pu les essayer trop petites . elles tailles petites.</t>
  </si>
  <si>
    <t>Reçu dans les temps Juste magnifique! Et de bonne qualité</t>
  </si>
  <si>
    <t>Très satisfaite de cette bouilloire C’est un profuit d’excellente qualité. Cette bouilloire Cuisinart répond parfaitement à mes attentes. Je suis très satisfaite de mon achat.</t>
  </si>
  <si>
    <t>Bien Tres bien</t>
  </si>
  <si>
    <t>Bien Cet article est conforme à notre commande et il taille normalement donc aucuns soucis ! la couleur reste belle même après un lavage</t>
  </si>
  <si>
    <t>la marques est une valeur sûre Répond aux exigences</t>
  </si>
  <si>
    <t>Joli produit Il faut prévoir 1 taille et demi en dessous de votre taille. Et si vous avez été prévoyants, le produit est conforme et de qualité.</t>
  </si>
  <si>
    <t>Super achat Très jolie</t>
  </si>
  <si>
    <t>Chauffe biberon double fonction Chauffe biberon acheté comme cadeau de naissance, je trouve qu’il est pratique car il est possible de chauffer le lait mais également de stériliser. La capacité est de deux biberons ce qui est pratique pour préparer à l’avance. Esthétiquement il est sobre et joli, ne prend pas trop de place. J’apprecie Aussi les accessoires de nettoyage fournis. C’est une bonne idée si on veut offrir car c’est pratique pour nourrir bébé.</t>
  </si>
  <si>
    <t>Recommandé Chaussure confortable, pratique pour le sport et à son petit effet dans la vie de tous les jours. Contente du produit</t>
  </si>
  <si>
    <t>Exactement à la taille que je cherchais! Je suis bien contente, cette protection en plastique est exactement à la taille de la carte d'identification de ma maladie, carte que je dois avoir toujours sur moi pour informer les secours en cas de besoin si j'ai un malaise. (j'ai mesuré, mais parfois quelques millimètres font que c'est trop juste...) je suis par conséquent ravie de mon achat!</t>
  </si>
  <si>
    <t>geniale tout les style de massage sont super</t>
  </si>
  <si>
    <t>Parfait ! Cadeau pour un DJ &amp;amp; passionné de musique, il est ravi ! Rien à redire, cette marque reste la référence : qualité de son au top, confort...</t>
  </si>
  <si>
    <t>Mauvaise qualité Mauvaise qualité,  bouloche dès le premier lavage,  les bande blanche craquent également très rapidement</t>
  </si>
  <si>
    <t>Déçue La couverture ne chauffe pas</t>
  </si>
  <si>
    <t>TAILLE 42 boujour pour quelqu'un qui fait la taille 42 quel taille devrait choisir pour ce chaussure  merci</t>
  </si>
  <si>
    <t>Génial !! Le produit est très bien mais ce n’est pas dû coton !!</t>
  </si>
  <si>
    <t>Sabots confortables Sabots confortables, dommage la semelle est peu fine. Mais les sabots correspondent à la description. Les retours de talon permettent de chausser les sabots facilement et restent maintenus lors de déplacément dans la terre du potager.</t>
  </si>
  <si>
    <t>Serre les pieds Je travail en basket le plus souvent car je piétine toute la journée niveau pointure c est la bonne mais malgré que j ai le pied fin niveau largeur elle sont serré pas au point d en être désagréable à porté mais je sais que personnellement pour des longues journées se ne sont pas celle ci que je porte mais celle d une autre marque, pareil la matière est belle mais se raye rapidement</t>
  </si>
  <si>
    <t>La qualité du son Pour écouter de la musique et notamment des mp3 en toute circonstance. Seul petit défaut: le son trop élevé lorsque l'on se connecte ou se déconnecte.</t>
  </si>
  <si>
    <t>Montre militaire Superbe montre mais dommage elle ne fonctionne pas. En tout cas pas correctement, elle s'éteint toute seule, il suffit de la secoué est le digital refonctionne et un bouton reste enfoncé,quel dommage ,elle est vraiment pas mal,mince....</t>
  </si>
  <si>
    <t>Bon produit Très  bien , contente de ma commande !</t>
  </si>
  <si>
    <t>bon produit bon produit</t>
  </si>
  <si>
    <t>Parfait Déguisement année 80 parfait</t>
  </si>
  <si>
    <t>Matériel efficace et stable Super matériel</t>
  </si>
  <si>
    <t>Bon rapport qualité prix Plus souple que l original et bien moins chère je porte la montre tout les jours et je pratique la natation je n ai pas assez de recule pour savoir si il est aussi solide que l ancien mais il est plus doux ....</t>
  </si>
  <si>
    <t>Super Tres bon produit bel aspect chauffe bien</t>
  </si>
  <si>
    <t>Qualité original Très belle montre. Conforme a l'annonce.</t>
  </si>
  <si>
    <t>Montre mythique Une montre mythique. Certifiée par la NASA pour les vols spatiaux habités et par l’OTAN qui lui a attribué un numéro de série. Dimensions contenues donc facilement portable. Toutes les fonctions nécessaires au quotidien !</t>
  </si>
  <si>
    <t>Très qualitatif Le micro est livré dans une boîte et il est bien protégé. Il est facile à monter et à installer et a un très bon son. Je l'utilise pour enregistrer ma voix ou chanter et dans les deux cas c'est super ! Je recommande :)</t>
  </si>
  <si>
    <t>Très bon produit Le paquet est tout petit et fait penser au premier abord qu’il manque quelque chose. Mais le contenu est très complet: étui de transport, cable de rechargement usb, cable jack, et bien sûr le casque. Parlons donc du casque. Si on porte des lunettes ou des percings aux oreilles, les premières heures de port ne sont pas les plus agréables, les coussins appuient un peu. Au fil du temps, les mousses se font et le port sur plusieurs heures n’est plus un problème. Les coussins englobent bien les oreilles et procurent une isolation passive déjà appréciable. Le système de réduction active du bruit n’est clairement pas excellente, mais à ce prix c’est normal. Elle fonctionnera bien sur certaines fréquences et pas sur d’autres. Par contre, le réducteur de bruit génère une sorte de petit bourdonnement en cas d’écoute à volume modéré. Maintenant le son. Lui non-plus n’est pas exceptionnel vu le prix, mais il est néanmoins tout à fait correct pour qui n’est pas ingénieur du son. Personnellement, je le trouve aussi bon que mon hd25, mais je ne suis pas ingé son. Hahah Ce que j’apprécie: la forme ovale des écouteurs, la possibilité d’utiliser le casque par câble même sans batterie, le volume réduit du casque lorsque plié. Ce que je n’aime pas: bah pas grand chose en fait. Si on n’oublie pas le prix, il est tout à fait correct :p Selon moi, si votre budget est limité, c’est un produit tout à fait satisfaisant. Si vous avez un meilleur budget, dirigez vous vers un Canvis pro, un Sennheiser ou un Bose (pour ne citer qu’eux).</t>
  </si>
  <si>
    <t>Bien connecte Acheter pour refaire le câblage audio de mon installation. Très bonne qualité la différence de son et sensible. C'est du 100 % cuivre et il y a un détrompeur de sens.</t>
  </si>
  <si>
    <t>Son boitier et son bracelet en acier en font une ... Son boitier et son bracelet en acier en font une montre élégante. Le fait qu'elle soit radio pilotée et solaire est un plus qui la rend parfaite.</t>
  </si>
  <si>
    <t>Un incontournable des fournitures de bureau Pratique, efficace. Le prix sur Amazon (au moment où j'ai passé ma commande) est un peu élevé, on peut trouver moins cher ailleurs.</t>
  </si>
  <si>
    <t>très bien très bien</t>
  </si>
  <si>
    <t>Taille très bien Model de très bonne qualité !</t>
  </si>
  <si>
    <t>Pas adapter contre une douleur sciatique Pas adapter contre la douleur sciatique</t>
  </si>
  <si>
    <t>Manque la led de rechange Au bout de deux mois ampoule grillée je ne sais pas comment la changer et le type de led</t>
  </si>
  <si>
    <t>Taille petite et coque déformée qui fait très mal ! Malgré l’achat de deux paire ( une à ma taille et suite à un mal de pied achat d’une taile au dessus ). Chaussures trop petite et coque de sécurité déformée d’origine et qui se déforme d’avantage en les portant ! Première paire a ma taille : Trop petite et là coque du pied droit me rentrait dans le gros orteil, très douloureux. Deuxième paire la taille au dessus :  Trop grande ( donc taille mal car la taille d’en dessous est trop petite ) Et la coque du pied droit me rentre cette fois dans le petit orteil ! Un gros choc et ça me le sectionne carrément ! ÉVITEZ À TOUT PRIX</t>
  </si>
  <si>
    <t>Un peut déçu par la durabilité. Des chaussures pour tous le moments. La taille c’est bien comme prévu! Il faut toujours savoir que les tailles converse sont toujours légèrement  plus grandes que les autres marques. Seule problème après 3 mois d’utilisation la semelle a commencé à se décoller!</t>
  </si>
  <si>
    <t>Très bon produit Très couvrant mais ne fait pas du neuf avec du vieux</t>
  </si>
  <si>
    <t>bon rapport qualité prix fait son travail. bon rapport qualité prix</t>
  </si>
  <si>
    <t>TRES BON PRODUIT LIVRAISON EXPRESS. CETTE MONTRE EST CONFORME A MES ATTENTES TRES FACILE A REGLER AU DEPART APRES LA LECTURE DU MODE D'EMPLOI. UN PETIT REGRET CEPENDANT,  LA DIFFICULTE DE REGLAGE DU BRACELET LE MODE D'EMPLOI EST MUET A CE SUJET. AUCUNE EXPLICATION SUR LA MARCHE A SUIVRE. 5 EUROS SUPPLEMENTAIRES CHEZ LE BIJOUTIER POUR LE REGLAGE DU BRACELET.</t>
  </si>
  <si>
    <t>Super chaussures Super chaussures</t>
  </si>
  <si>
    <t>Bonne qualité prix L’écouteur est de très bonne qualité. Elle réduit bien les bruits. J’ai bien le son. En plus le batterie a grand capacité.</t>
  </si>
  <si>
    <t>Impeccable Impeccable</t>
  </si>
  <si>
    <t>très bien La taille (s) est parfaite pour mon lapin nain, qui depuis qui l'a  ne le quitte plus. Livraison rapide, article conforme à la description à part la couleur : est bleu + foncé mais pour moi c'est secondaire.</t>
  </si>
  <si>
    <t>EXCELLENT PRODUIT CONFORME A LA DESCRIPTION PARFAIT</t>
  </si>
  <si>
    <t>ecouteurs sans fil petit prix des ecouteurs pas trop cher qui tiennent moyennement dans les oreilles. La qualité du son est très bonne mais je trouve que pour le maintien dans les oreille il y a mieux.  Surtout si on doit faire un pti footing avec.</t>
  </si>
  <si>
    <t>De qualité, prendre une taille en dessous Une chaussure de qualité, respirante Prendre une taille en dessous ! (par exemple, si vous faites du 43, je vous recommande le 42)</t>
  </si>
  <si>
    <t>Excellent qualité mais pas cher du tout !! &lt;div id="video-block-R47XRFG3SLFZ6" class="a-section a-spacing-small a-spacing-top-mini video-block"&gt;&lt;/div&gt;&lt;input type="hidden" name="" value="https://images-eu.ssl-images-amazon.com/images/I/917Ij87oARS.mp4" class="video-url"&gt;&lt;input type="hidden" name="" value="https://images-eu.ssl-images-amazon.com/images/I/71189l7XyXS.png" class="video-slate-img-url"&gt;&amp;nbsp;Très bonne qualité. J’ai reçu ces écouteurs très rapidement. Facile vite connectés à mon iPhone. Qualité de son est excellent. Confortable à porter. La boîte de pour les écouteurs est en très bonne qualité aussi. Je peux la mettre dans le sac et retrouver facilement. Vraiment très haut de qualité par prix !!! Excellente !!!</t>
  </si>
  <si>
    <t>La date Très beau</t>
  </si>
  <si>
    <t>Magnifique diffuseur qui mérite une vidéo &lt;div id="video-block-R2JVIKQWNXXHSG"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id="15" preload="auto" src="https://images-eu.ssl-images-amazon.com/images/I/E1Bw4MGL9YS.mp4" style="position: absolute; left: 0px; top: 0px; overflow: hidden; height: 1px; width: 1px;"&gt;&lt;/video&gt;&lt;/div&gt;&lt;div id="airy-slate-preload" style="background-color: rgb(0, 0, 0); background-image: url(&amp;quot;https://images-eu.ssl-images-amazon.com/images/I/81c19Rp6iUS.png&amp;quot;);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value="https://images-eu.ssl-images-amazon.com/images/I/E1Bw4MGL9YS.mp4" class="video-url"&gt;&lt;input type="hidden" name="" value="https://images-eu.ssl-images-amazon.com/images/I/81c19Rp6iUS.png" class="video-slate-img-url"&gt;&amp;nbsp;Maj le 19/06/17 Tourne toujours bien  ---------------  &amp;gt;&amp;gt;  J'ai voulu faire une vidéo de ce diffuseur car il mérite mieux que de simples photos.  -  Son aspect bois avec son liserait et les boutons de couleurs le met  vraiment en valeur.  -  Il y a une contenance de 300 millilitres, c'est vraiment pas mal.  -  Couleurs changeantes ou fixe, possibilité de tamisé les couleurs.  -  De tous les diffuseurs que j'ai pu avoir c'est de loin le plus beau que j'ai eu.  -  Quatre modes de diffusion, 1h00, 3h00, 6h00, et en continu, diffusion douce ou intenses.  -  Son câble d'alimentation est très long, pas comme pour certains qui sont plutôt radin dans le cuivre.  -  Bon pour les plantes (sans huiles)  -  Bon pour parfumé votre appartement et vous détendre avec une musique douce.  -  Idéale contre les petites odeurs de vos animaux, vos invités vous sentir de la fraicheur.  &amp;gt;&amp;gt;  Je ne sais pas quoi dire d'autres à part qu'il est vraiment trop beau, preuve en vidéo et photos!  En cas de problème ou si vous n'êtes pas satisfait vous avez 30 jours pour le retourner gratuitement à Amazon. (si l'article est toujours expédier par Amazon)  Commander, adopter ou retourner.  J'ai une passion....de partager mon expérience avec vous, l'art de partager pour que vous ayez un meilleur aperçu pour mieux vous aiguillez. Un grand merci à tous ceux qui m'ont encouragé c'est sympa.</t>
  </si>
  <si>
    <t>Très satisfaite Je suis très satisfaite de mon achat, c'est très pratique !</t>
  </si>
  <si>
    <t>Très sympa Nickel ,en robe ou jeans impeccable</t>
  </si>
  <si>
    <t>super+ Article arrivé en temps. Le modèle correspond à la description .la taille parfaite et très agréable au porter. Je le conseil à 100%</t>
  </si>
  <si>
    <t>Super produit je conseille sans hésiter Il et difficile à retirer de ces oreilles une fois que nous le mettons tellement le sont et super et le confort super</t>
  </si>
  <si>
    <t>Idéale Ideal pour les déplacements.</t>
  </si>
  <si>
    <t>achat conforme Très bon produit, malheureusement les tailles ne correspondent pas au norme française, je prends habituellement du 38 et là un 37 me va très bien. Sinon aucun soucis, elle correspond parfaitement à la photo. Contente de mon achat</t>
  </si>
  <si>
    <t>Trop lourd ! A mon avis déjà trop lourd vide, alors imaginez plein et en balade sur une journée... Déçue mais je l'utiliserais comme cartable et non sac à doc comme c'était prévu !</t>
  </si>
  <si>
    <t>Pas de résistance pour travailler au chantier Durabilité 2mois, se déforme facilement avec un petit impact, la semele métallique est cassé après 1mois,</t>
  </si>
  <si>
    <t>étroites jolies, sobres, mais ne conviendront pas aux pieds larges...essayées en 2 pointures çà n'y changent rien ; dommage elles ne sont pas chères.</t>
  </si>
  <si>
    <t>à voir .. utilisé 4 fois sur des distances de 12 à 15 kil chaque fois et déjà une usure marquée au talon..sinon relativement confortable mais ça ne vaut pas des mizzuno !!! j ai voulu essayer...</t>
  </si>
  <si>
    <t>Produit top livraison pourrie Top la livraison jette dans le jardin sous la pluie</t>
  </si>
  <si>
    <t>Super Super, longue a chauffer mais cadeau au top</t>
  </si>
  <si>
    <t>CADEAU CE PRODUITE ETAIT UN CADEAU PAS DE RETOUR A CE JOUR</t>
  </si>
  <si>
    <t>Conforme à mes attentes J'ai préféré le modèle XL car il est plus avantageux (moins onéreux, durée double donc moins de manipulations sur mon imprimante). J'aurai aimé trouver le couplé encre noire et couleurs en XL (coût inférieur ?). A défaut, j'ai acheté les deux. Cela reste quand même onéreux quand on fait des pochettes DVD (grande consommation) en jet d'encre.</t>
  </si>
  <si>
    <t>comment le mettre ? il est magnifique pour sortir en soiree et je suis ravie de l effet qu il donne le truc ça été comment le mettre ? heureusement mon mari est passé par là et il m'a aidé à le mettre</t>
  </si>
  <si>
    <t>Bonne surprise Honnêtement je doutais mais en fait je suis ravie c'est une bonne surprise ! Parfait , plus qu'à l'essayer au ski. À l'air plutôt confortable et de bonne qualité . Taille parfaite, pris en blanc et en noir.</t>
  </si>
  <si>
    <t>Tee-shirt bonne qualité La maille est très bien, pour moi, il ne faut pas qu'il soit trop épais parce que je dessine dessus.</t>
  </si>
  <si>
    <t>Produit de bonne qualité à petit prix Chauffe biberon de qualité vendu avec ses accessoires. Petit plus car il permet à la fois de chauffer de la nourriture et des biberons. La chauffe est rapide et le produit est qualitatif et ergonomique. On peut le transporter un peu partout (très pratique pour les voyages) et ne prend pas beaucoup de place dans la valise. Le prix est plus que correct et l'écran de contrôle intuitif (seulement 5 boutons permettant une utilisation aisée).</t>
  </si>
  <si>
    <t>Exellent Excellent</t>
  </si>
  <si>
    <t>Top Très original et ma fille était fière de ses invitations.</t>
  </si>
  <si>
    <t>Très bonne perche Meilleur perche jamais vue aucune hésitation tien avec mon blue Yeti</t>
  </si>
  <si>
    <t>Produit efficace contre les taches Tache sur un fauteuil en tissu de ma voiture. Tache récalcitrante à différents produits , après  l utilisation de meguiar’s car, elle a disparu. Produit efficace</t>
  </si>
  <si>
    <t>Coussin massant Superbe achat. Je l'utilise en ce moment même pendant que j'écris ce commentaire. Il me fait trop du bien surtout au lombaires moi qui a souvent mal au dos. L'option chauffe est nikel. Je l'ai acheté aussi pour ma mère</t>
  </si>
  <si>
    <t>Très bon en tout point Un super produit. Les capuchons plastiques font office de réducteur de bruit autant qu'ils apportent un maintien optimal.</t>
  </si>
  <si>
    <t>Très bon rapport qualité prix Une très bonne qualité. Tissu est très agréable au touché très bon rapport qualité prix . La taille est adaptée comme prévu Je vous le recommande</t>
  </si>
  <si>
    <t>Petit mais très bien Très bien... petit format mais conforme à la photo</t>
  </si>
  <si>
    <t>La couleur tendre donne un air très féminin à ces chaussures J'ai acheté ces chaussures pour faire de la marche rapide sur tapis de course. Elles sont très légères et j'en suis contente.</t>
  </si>
  <si>
    <t>Rien Je la voyais plus épaisse petite veste de  demi saison</t>
  </si>
  <si>
    <t>👍👍👍👍 Utilisation quotidienne pour usage pro. Pas froid, confortable et bon maintien .</t>
  </si>
  <si>
    <t>Défaut de production Livrées rapidement et bien emballées j'ai beaucoup apprécié ces boucles d'oreilles raffinées. Mais voilà qu'après même pas un mois une des deux est cassée. C'est plutôt étonnant pour un bijou en argent.</t>
  </si>
  <si>
    <t>Chinoiserie bas de gamme La teinte du beau cuir aspect vieilli n'est absolument pas réelle. Vous recevez en fait une sacoche d'une teinte chocolat au lait en cuir très bas de gamme comme seule la Chine sait en produire.Le bouton pression du dessus a de la peine à tenir fermé, belle aubaine pour les pick pockets, aussi vous oubliez cette poche. Multitude de poches aussi étroites les une que les autres dans lesquelles vous pouvez mettre: rien. Aussi, la contenance est celle d'une banane classique, voire moindre. Très décevant, tant par l'aspect, la qualité, le côté impratique. Ne pas recommander cet achat inutile.</t>
  </si>
  <si>
    <t>Déçu Très déçu la montre ne fonctionne plus je déconseille à quelqu' un de l'acheter</t>
  </si>
  <si>
    <t>Montre de plongée Jolie montre Casio fantaisie, réglage réussi après plusieurs tentatives et ça fonctionne . Bien reçu la référence commandée avec une petite différence bienheureuse au niveau la couleur de l'affichage. La notice mentionne l'existence de deux types d'affichage, soit chiffres noirs sur fond clair, soit chiffres clairs sur fond noir. Mais cela n'est pas réglable et dépend du modèle de montre reçu. De plus la montre comprend les deux types d'affichage sur l'écran divisé en deux,partie haute avec la date et partie basse avec l'heure. L'affichage chiffres clairs sur fond noir étant très peu lisible, je suis très heureux d'avoir reçu cette montre avec cet éclairage en partie haute, c'est à dire sur la date que je consulte moins souvent que l'heure !! ( D'accord il y a aussi l'heure avec les aiguilles!) J'aime Casio depuis toujours mais sur ce produit il aurait été préférable de nous laisser le choix du réglage de la couleur d'affichage ou de sortir cette montre en chiffres noirs sur fond clair bien plus lisible.</t>
  </si>
  <si>
    <t>bien bien mais dommage que le carton étais ouvert et toutes les ramenés étais déchirée sur le coté ! heuresement feuilles sont intactes</t>
  </si>
  <si>
    <t>Conforme à la description Article taillé conformément à ce que nous avons commandé. Qualité très correcte au regard du prix. Tissu robuste et agréable.</t>
  </si>
  <si>
    <t>secu shoes bon rapport qualité prix, originalité des coloris, confortable au quotidien, mais délai un peu long</t>
  </si>
  <si>
    <t>Bonnes baskets Bonne paire de chaussures. Jolies baskets. J'avais peur qu'elles fassent "des grands pieds" mais pas du tout Il faut cependant prendre la pointure en dessous de sa pointure habituelle. Elles font un petit bruit quand on marche mais rien de bien méchant</t>
  </si>
  <si>
    <t>Taille comme il faut Pour le môment rien à dire à voir par la suite</t>
  </si>
  <si>
    <t>Bonne théière automatique Théière achetée il y a un an. Puis échangée par le SAV au bout de quelques mois car l'électronique était défaillante, le théière 'bipait' intempestivement. Depuis, plus de problème. Grace au système qui fait remonter l'eau par la poignée et redescendre sur le filtre, le thé est infusé juste comme il faut. On s'en sert aussi beaucoup comme bouilloire. Le seul point négatif (voire énervant) est la série de bips aigus à la fin du processus. Avant je retirais vivement la théière du socle dès le premier bip. Maintenant je commence par appuyer sur le bouton d'arrêt, pour ne pas perturber l’électronique. Dommage également que l'on ne puisse pas prolonger le maintien au chaud en reposant la théière sur son socle.</t>
  </si>
  <si>
    <t>top et vite reçu je l'ai reçu en avance, la qualité à l'air correcte (à voir dans le temps). Produit vraiment conforme et identique aux photos mises en ligne. IL est petit mais une multitude de poche et petit rangement. vraiment pas déçu de cet achat !</t>
  </si>
  <si>
    <t>Belle qualité Matière agréable et invisible dans les basckets</t>
  </si>
  <si>
    <t>Sacoche Magnifique produit T H , délicate et subtile Alliage de cuir et de métal poli, va faire des ravage cette été sur les plages de Dunkerque</t>
  </si>
  <si>
    <t>Bonne qualité Bonne qualité Bien taillé Envoyé rapidement</t>
  </si>
  <si>
    <t>Securité Assez confortable</t>
  </si>
  <si>
    <t>bon rapport qualité prix joli bracelet de taille suffisante pour poignets assez gros. pas cher.</t>
  </si>
  <si>
    <t>Trés bon produit! Une paire de training parfaitement conforme à mon attente. Reçu moins de 72 après la commande effectuée. Un rapport qualité-prix indéniable</t>
  </si>
  <si>
    <t>Super basket Les basket sont agréables. Ils tiennent bien. La qualité est acceptable, mais j'ai un doute sur le long terme (la faute à un pied un poil trop fort). Je les mets tous les jours, et ils sont pas abimés (achat il y a deux mois). Niveau apparence, pas de surprise. C'est beau et c'est simple. La semelle rouge rend très bien. A recommander donc !</t>
  </si>
  <si>
    <t>Je recommande Conforme à la description et prix très intéressant surtout avec l anti colique en grande capacité super pour les bébé gourmand</t>
  </si>
  <si>
    <t>Le top! Je le recommande vraiment! Super pratique pour maintenir droit un biberon ou autre grâce à son élastique a l'intérieur. Il tient bien au frais et assez spacieux pour mettre d'autres choses dedans en plus d'un pain de glace. Pour le prix je n'ai pas trouvé mieux. Je vais en prendre un deuxième pour mettre mon repas à moi du coup!</t>
  </si>
  <si>
    <t>Article design Chaque matin je l'utilise. Trés pratique, rapidité pour amener l'eau à température choisie, les leds bleues rehaussent la beauté du produit, très facile d'entretien , pas de cordon et le verre est toujours froid , aucun risque de brûlure. Je recommande cet article.</t>
  </si>
  <si>
    <t>montre Casio Montre reçu il y a quelques heures bien emballé s'est mise à l'heure automatiquement à la sortie de sa boîte en métal très jolie très bonne finition bracelet solide facilité enlever maillon avec petit appareil fourni je suis très contente de mon achat à voir dans le temps mais franchement pour le prix très belle montre je la recommande HD</t>
  </si>
  <si>
    <t>Super Ne prend pas beaucoup de place très pratique.</t>
  </si>
  <si>
    <t>SACS POUBELLE VRAIMENT TRES PRATIQUES Il est très facile et reposant pour le dos de changer ces sacs poubelle. Ce n'est plus une corvée. De plus, ils sont très solides. Je suis pleinement satisfaite.</t>
  </si>
  <si>
    <t>Bien Facile à utiliser</t>
  </si>
  <si>
    <t>Pas étanche du tout Après quelques mois d'utilisation pour la première fois je porte la montre sous la pluie ... résultat de la buée dans le cadran ! Le boîtier n'a jamais été ouvert.  La montre est donnée étanche à 50m et ne résiste pas à une petite pluie.</t>
  </si>
  <si>
    <t>beau ,mais ... reçu le vendredi , produit bien fini , très qualitatif , gain de poids dut a une semelle moins épaisse , mais au bout de quatre jours l'intérieur du talons a déjà laché , finalement c'est juste pour faire un stage ou de la figuration , j'ais voulu gagner 10 euros par rapport au commerce local , et c'est chou blanc .... Maintenant on m'entends arriver de loins  , avec les bruits que ça fait ( scouic  , scouic ) très déçu ...</t>
  </si>
  <si>
    <t>Je fonctionne pas bien Ecouter la musique et repondre au appeler quand je conduis. Les écouteurs ne fonctionnent pas bien du tout. Il arrive que l’un se déconnecte ou quand je tourne la tête un coté ne fonctionne pas puis refonctionne quand ma tête reprend sa position normale</t>
  </si>
  <si>
    <t>Havaianas -top -tongs J'ai commandé 36 j'ai les reçu en 34 je voulais les retourner mes je vais les offrir car je les trouves bien et pas cher</t>
  </si>
  <si>
    <t>De nouveau le coude acier ne m'a pas livré ! La machine serait parfaite si la livraison était bien ce qui était prévue ! La différence ne concerne que le coude attendu : un mâle-femelle en métal alors qu'il m'a été de nouveau livré un coude en plastic mâle-mâle .... identique à celui de la PF1010. La conséquence est qu'il faut alors visser directement le raccord  pompier sur le corps de la pompe et c'est le tuyau plat qui fait le coude ... et ça, il n'aime pas et ne le fera pas longtemps avant de se déchirer ! Et moi non plus je n'aime pas ! Et en plus, pas moyen de trouver un coude métallique de ce diamètre en mâle-Femelle ! Il m'a été livré cette seconde fois, gracieusement, la même livraison que la première ... que je retourne car n'apportant aucune amélioration.</t>
  </si>
  <si>
    <t>Montre Oignon Utilisation courante car je ne supporte pas les montres bracelet.</t>
  </si>
  <si>
    <t>Beau bracelet. S'accorde parfaitement avec la Ticwatch pro en version 22 mm. Beau bracelet. Simple a ajuster. Pour une cinquième étoile il faudrait peut être un maillon intermédiaire pour ajuster au mieux.</t>
  </si>
  <si>
    <t>Conforme à la description et à mes attentes Conforme à la description et à mes attentes</t>
  </si>
  <si>
    <t>Parfait pour débutant J'ai acheté cette platine DJ pour mon petit fils qui est fan des DJ's. Il a de suite compris le fonctionnement et l'a connecté à son PC. C'est parfait pour un débutant, et même pour quelqu'un qui a déjà des connaissances en DJ. Aucun regret d'avoir acheté.</t>
  </si>
  <si>
    <t>Sac à bandoulière très fonctionnel Très jolie sac à bandoulière. Il est assez grand pour ranger pas mal d'affaires. Il y a plusieurs rangement à l'intérieur des poches ce qui est très pratique. Il est confortable à porter avec son épaisse mousse dans le dos et sur la bandoulière. Je recommande ce sac</t>
  </si>
  <si>
    <t>super mis sur basket de sport, tres appreciable de ne plus faire ces lacets, et la chaussure tient parfaitement aux pieds.</t>
  </si>
  <si>
    <t>bon produit utilisation journalière , je l'ai dans ma sacoche pour noter les RDV</t>
  </si>
  <si>
    <t>joli bracelet très cool</t>
  </si>
  <si>
    <t>Excellentes chaussures Jolie paire de chaussures, avec son style dans l'air du temps. Elles sont très confortables, vraiment bien moelleuses. La taille est juste, bien adaptée, pas de mauvaise surprise.</t>
  </si>
  <si>
    <t>Magnifique bouilloire en tout point et surtout pour le prix Cette bouilloire est juste magnifique. La qualité du produit est incroyable par rapport au prix. Quel plaisir de servir ses invités avec, et en rouge elle fait son petit effet. L'eau chauffe extrêmement vite pour 3 mugs standards. Le repère à l'intérieur est très pratique et évite de gaspiller de l'eau bêtement. Vraiment très satisfait et content de cet achat.</t>
  </si>
  <si>
    <t>Bon produit Nous utilisons cette gamme de produit depuis le début. Ces tétines s'accordent à toutes les tailles de biberons, parfaites pour le lait classique</t>
  </si>
  <si>
    <t>Super produit Super durabilité, perso je les mets tout les jours depuis des mois et elles tiennent super bien. Petit conseille: à imperméabilisé</t>
  </si>
  <si>
    <t>Parfait Parfait pour apaiser les crevasses. Tiennent longtemps meme avec des lavages fréquents. Pas d'odeur car cest du  silicone. Je recommande à toutes les futures mamans qui veulent allaiter d'en acheter une paire pour la maternité au cas où !</t>
  </si>
  <si>
    <t>Rien à dire de +... Très utile pour y brancher le Smart Lav+ sur un enregistreur ! Pas de problème, je recommande ! Bon achat à vous !</t>
  </si>
  <si>
    <t>Chauffe biberon J’allaite mon nouveau né et utilise régulièrement le tire lait. Il me fallait donc impérativement un chauffe biberon et celui-ci rempli parfaitement son rôle pour un rapport qualité prix on ne peut plus correct. L’ensemble est plutôt design et intuitif, il permet de chauffer le biberon (lait maternel ou artificiel) sur un temps prédéfini ou non, stériliser (verre, silicone ou plastique), réchauffer les aliments... Le tactile est un plus et réagit très bien. Je suis contente de mon achat.</t>
  </si>
  <si>
    <t>Au top! Au top ! Son de qualité !</t>
  </si>
  <si>
    <t>Un classique indémodable Choisir une paire de basket de la marque Puma c'est ne prendre aucun risque. Ce modèle est très sobre mais très classe, il peut convenir à tous types de tenues , des plus sportives aux plus habillées,  ce noir et doré peut se porter avec pas mal d'autres couleurs. Elles sont confortables,  la semelle blanche peut se laver d'un coup d'éponge. Côté pointure, prenez votre pointure habituelle,  pas de surprises. Finitions impeccables, ces baskets devraient donc durer dans le temps.</t>
  </si>
  <si>
    <t>Album Superbe merci beaucoup et je recommande à tous</t>
  </si>
  <si>
    <t>petit prix parfait pour l'utilisation que ma maman voulait en faire (elle fait de la gymnastique) du coup peu d encombrement dans son petit sac de sport</t>
  </si>
  <si>
    <t>Sympa mais fragile Montre sympa pour le prix mais cadran arrivé rayé</t>
  </si>
  <si>
    <t>Adaptateur mal câblé, inutilisable. L'adaptateur ne fonctionnait pas. J'ai été obligé de le démonter pour constater que le câblage n'était pas bon. Le signal du microphone a été relié à la masse. J'ai acheté un autre adaptateur d'une autre marque (qui fonctionne bien !)</t>
  </si>
  <si>
    <t>Ce ruban adhésif ne tiens pas assez pour faire tenir un balai contre un mur.. Ce ruban adhésif ne tiens pas assez pour faire tenir un balai contre un mur..</t>
  </si>
  <si>
    <t>Chausse beaucoup trop grand. Bon produit, confortable, mais chausse trop grand, je fais du 43, donc je commande du 43,44, en réalité c'est un bon 45, donc commander une taille en dessous, cqfd.</t>
  </si>
  <si>
    <t>Attention taille trop petite, echange gratuit prendre une pointure au dessus car chaussure trop serree en largeur sinon elle reste correcte pour le prix de 34e</t>
  </si>
  <si>
    <t>sac toile livraison assez rapide. article bien emballé. semble de bonne qualité. fermetures éclairs un peu dures mais avec un peu de paraffine, elles glisseront  mieux. Belle article Pas déçue</t>
  </si>
  <si>
    <t>Montre radiopilotée de qualité Rapidité de livraison et emballage: parfait La montre est conforme au descriptif.Le bracelet se règle sans problème, La montre se met en marche aussitôt et affiche l'heure exacte au bout de quelques instants. Le mode d'emploi est compréhensible et lisible. Il est évidemment trop tôt pour se prononcer sur la fiabilité. A priori je recommande ce produit!</t>
  </si>
  <si>
    <t>Conforme Chaussure conforme a la description. 44.5 taille un peu plus grand que d'autres puma que j'avais pris avec la même taille.</t>
  </si>
  <si>
    <t>bouilloire Russell apparemment sympa seuls bémols ! un pok enfin pas trop important donc je garde la bouilloire Par contre j'avais lu qu'il y avait une alarme sonore pour signaler que l'eau est prêt ! râté ! on s'y fera j'ai dû me tromper en regardant plusieurs bouilloires</t>
  </si>
  <si>
    <t>Magnifique et super maintien Soutien-gorge d’excellente qualité et très confortable. Le maintien est excellent et la couleur magnifique (acheté en jaune fluo). Je vous recommande ce produit.</t>
  </si>
  <si>
    <t>Très belles boucles d'oreilles Ces boucles d'oreilles s'assortissent bien avec le collier blanc en argent 925-Zirconium cubique. Elles sont ni trop grosses, ni trop petites et le zirconium est étincellant. Deux systèmes de fermeture fournies, le poussoir classique et un embout plastique. C'est parfait !</t>
  </si>
  <si>
    <t>Câble home cinéma Comme d'habitude pour l'instant aucune déception pour les livraisons d'Amazon. 50m de câbles pour brancher mes HP home cinéma, il y a un des deux câbles qui est marqué d'un liseret rouge afin de faciliter le branchement. Il y a aussi un marquage sur le câble indiquant la distance, ce qui permet de couper le câble à la bonne longueur sans se compliqué la vie à mesurer pour ma part les 2 fois 11 mettes de câbles. Merci</t>
  </si>
  <si>
    <t>Taille parfait Parfait et ce sont des vrai donc n'hésiter pas</t>
  </si>
  <si>
    <t>C'est exactement ce que je voulais Je pèse 60 kg et ai une hauteur de 1,68. J'ai acheté la taille L. C'est parfait</t>
  </si>
  <si>
    <t>correspond bien à mon attente je ne les quitte plus</t>
  </si>
  <si>
    <t>tres bien dans ma cuisine</t>
  </si>
  <si>
    <t>Génial Je recommande fortement, très bon rapport qualité prix, très bonne endurance de batterie, recharge facile, vibration très efficace avec différents modes, sécurisé, pas trop bruyant et pas trop grand, le seul bémol peut être est les boutons qui ne sont pas facilement repérable au toucher, sans les voir, mais foncez parce que ça vaut vraiment le coup!</t>
  </si>
  <si>
    <t>Très bien Très bonne qualité, très portable !</t>
  </si>
  <si>
    <t>Très bon biberon ++ pour l'auto stérilisation Ce biberon est très pratique pour la stérilisation, très bien pensé, il suffit de le mettre 3 min au micro onde. Je rajoute parfois du vinaigre blanc pour enlever le tartre et c'est tout propre. La tétine est très appréciée par ma fille, elle a eu du mal avec une autre marque. C'est solide et malgré la multitude de stérilisation il ne bouge pas. Je le conseille.</t>
  </si>
  <si>
    <t>Il fait la bonne taille normal pas besoin de prendre plus grand Super qualité j'ai pris pile poil la taille et super car il y en a il faut prendre 1 à 2 taille au dessus mais là pas besoin</t>
  </si>
  <si>
    <t>Casio forever J'ai beau la regarder à n'importe quel moment ! Et elle me donne l'heure exact ! Quoi de mieux. Sans compter son style old school et sa p'tite lumière qui fait tjs son effet !</t>
  </si>
  <si>
    <t>NEWCOLOR Vraiment géniales, comme dans des pantoufles.</t>
  </si>
  <si>
    <t>Produit conforme Parfait  merci.</t>
  </si>
  <si>
    <t>Recommandé Blindage extérieur de bonne qualité.</t>
  </si>
  <si>
    <t>Finition médiocre Je viens de la recevoir. On verra à l'usage, mais la finition ne laisse rien présager de bon. Le couvercle a l'air particulièrement fragile</t>
  </si>
  <si>
    <t>système d'arnaque J'avais la couleur jaune épuisée, mon imprimante HP 8720, dans l'analyse des cartouches restantes me signalait, un niveau bas ( 2/10 en bleu et en magenta, or, au changement de la cartouche jaune, la cartouche bleue était invalide puis de même au moment du changement de la cartouche bleue, la cartouche rouge est, à son tour devenue vide et ainsi de suite.... dès qu'une cartouche sur le pack de 4 est inopérante, l'obsolescence des autres cartouches est programmée, REMARQUABLE !!!! Beau système d'arnaque.</t>
  </si>
  <si>
    <t>Pas fiable Après 6 mois (mais seulement 5 utilisations), Il a provoqué un déclenchement électrique et maintenant il ne chauffe plus! Nul et dangereux...</t>
  </si>
  <si>
    <t>Mitigé La taille est pile bonne mais le problème est que je n’ai pas reçu la couleur sur la photo je le voulais en bleu ciel je l’ai reçu en bleu nuit</t>
  </si>
  <si>
    <t>Les boutons de volume de fonctionnent pas sur mon IPhone 5s Les boutons de volume de fonctionnent pas sur mon IPhone 5s</t>
  </si>
  <si>
    <t>Très sympa Ces 12 pinceaux d'une jolie couleur bleue sont épatants. Il y en a de toutes les grosseurs et parfaits pour de l'écriture fine jusqu'au dessin et peinture plus épais.</t>
  </si>
  <si>
    <t>Un petit défaut côté où il y a deux poches accolées.  Finition à revoir. Finition à revoir mais dans l'ensemble ce sac n'est pas mal. Peut-être conseillé.</t>
  </si>
  <si>
    <t>Super qualité prix Toutes les commandes au bout du doigt, un arceau costaud, un son correct loin des casque super basseux dont seuls les publicités tirent avantage. Un vrai casque pas trop cher endurant et qui ne massacre pas ce qu'on lui donne à restituer. Un peu moins enveloppant que son grand frère mais convient mieux à une petite tête. Acheté pour mon fils, en BT avec son smartphone.</t>
  </si>
  <si>
    <t>grande satisfaction Ce sac est tout à fait ce que mon mari souhaitait, sa hauteur , son confort sa qualité et sa maniabilité En somme qualité prix extra  merci</t>
  </si>
  <si>
    <t>vans achète en 41 pour ma fille qui chausse du 41/42 et la taille est parfaite . qualité au top</t>
  </si>
  <si>
    <t>Après quelques temps d'utilisation Pratique , discret et le son est bon.Dommage qu'on ne puisse pas régler le volume depuis l'oreillette.  Pour charger l'oreillette : il faut l'a laisser tout le temps en train de charger quand on ne l'utilise pas (même si il est éteint il reste en veille) car sinon il se décharge  tout seul . Mais pour moi il reste en marche max 3h d'autonomie. Une fois déchargée il faut la recharger pendant 2h.Je ne recommande pas.il doit y avoir mieux ...</t>
  </si>
  <si>
    <t>Au top! Résiste dans le temps! Vitesse parfaite ! Qualité au rdv rien a redire!</t>
  </si>
  <si>
    <t>Joli J'adore ces boucles d'oreilles sont simples et magnifique. Je recommande.</t>
  </si>
  <si>
    <t>super pour le home studio parfait pour le studio, je l'utilise en composition de musique hardtek, psytrance, et hip hop (beatmaking), j'ai la version 250 ohms (cable torsadé), j'avais aussi eu la version 80 ohms qui étais aussi trés bien, mais je l'ai revendu en raison des 3m de cable droit non torsadé, c'etais gênant pour moi, et je ne regrette pas la version en 250 ohm est aussi excellente ! je n'ai pas d'ampli casque, mais je trouve que sa va trés bien, je l'utilise' relié a ma carte son focusrite 2i4, parfois en simple ecoute sur un mp3 et c'est aussi parfait, pour ceux qui hésite entre la version 80 ou 250, perso je n'ai pas trouvé de differences niveau qualité du son, j'ai juste remarquer que branché a mon mp3 je devais monté un tous petit peu plus le volume pour la version 250 ohms, sinon RAS  je recommande ce produit a tous ceux qui cherche un son NEUTRE , il n'est pas chargé en basse comme peut l'etre mon HD25 par exemple et pour la composition c'est important d'avoir un son neutre pour régler son morceaux correctement.</t>
  </si>
  <si>
    <t>Parfait Top pour les quelques jours à la maternité Je recommande</t>
  </si>
  <si>
    <t>Bonne basket légèrement compenser .Taille très bien. Souple très souple on y est comme dans des chaussons. On ne les sent même pas au pied. Confortable. Jolie.</t>
  </si>
  <si>
    <t>Nickel Tres belle montre que j ais offert à mon fils, il en est très satisfait.</t>
  </si>
  <si>
    <t>veste original veste original, pas de déception sur le motif. Léger à porter. Motifs identiques à l'image sur le site.</t>
  </si>
  <si>
    <t>Parfaite dimension low-cost, excellent rapport qualité prix Acheté pour voyager en low-cost. Dimensions parfaites. 3 compartiments: 1 grand pour les vêtements, 1 moyen pour les affaires de toilettes et 1 petit pour le passeport, livre... Matière deperlante, pas fait pour transporter du lourd... Fait le job pour le prix. Je recommand.</t>
  </si>
  <si>
    <t>Très belle et légère Chaussure belle et légère la semelle est très agréable et ne fait pas mal au pied. Très joli effet dégradé.</t>
  </si>
  <si>
    <t>SAC BIEN MAIS PETIT</t>
  </si>
  <si>
    <t>Legeres Envoi rapide Très légères donc confortables+++ Je recommande ces baskets</t>
  </si>
  <si>
    <t>Super pour la pratique de sport running etc... Super , comme toujours avec cette marque le maintient est au rendez vous . Pour les fortes poitrines je recommande vraiment cette marque .</t>
  </si>
  <si>
    <t>Beau et solide Joli et solide. Super rapport qualité / prix</t>
  </si>
  <si>
    <t>Déçue Après 18 mois, le bracelet est complètement usé et le fermoir cassé. Je suis déçue car la personne qui la porte en prend un grand soin et malgré cela la qualité du bracelet est médiocre. Quel dommage pour un si beau produit !! Y a-t-il une garantie à mettre en œuvre ?</t>
  </si>
  <si>
    <t>Beau mais pas solide Décousue au bout de 4 jours</t>
  </si>
  <si>
    <t>legerement trop petit :/ il arrive légèrement plus tôt que prévue, très bon textile, les logo (pour uchiwa) fond pensé à du juste collé dessus et taille un peut petite mais un bon sweat quand meme</t>
  </si>
  <si>
    <t>Abîmé Le cordon était déchiré</t>
  </si>
  <si>
    <t>Rapidité de livraison Superbe Je les porte avec tailleur pantalon pour le travail Attention semelle glissanye</t>
  </si>
  <si>
    <t>COMMENTAIRE CONSOMMABLE RIEN A DIRE.</t>
  </si>
  <si>
    <t>Bien Bien. Merci.</t>
  </si>
  <si>
    <t>8,5/10 Super qualité, très confortables, mais chaussent très grand!</t>
  </si>
  <si>
    <t>Produit parfair pour le sport ou détente Produit conforme a mes attentes voir plus. Livraison rapide. Bien emballé. Connection tres facile avec mon note 8. J'ai mis les petits embouts qui conviennent mieux a la forme de mes oreilles meilleure tenue pour moi. Bon son. On ne peux montrer ou descendre le volume. Tres léger.  Qualite est là. Le prix est plus que correct.</t>
  </si>
  <si>
    <t>Très bien Qualité top</t>
  </si>
  <si>
    <t>Pratique Anneau qui s'adapte parfaitement aux sucettes MAM. J'ai acheté de beaux attaches tétines pour aller avec, c'est parfait. Je recommande.</t>
  </si>
  <si>
    <t>Ttes bon produit Super produit</t>
  </si>
  <si>
    <t>Super produit Produit identique à la photo</t>
  </si>
  <si>
    <t>Tissu assez fin. Le seul mauvais point que je donne a ce produit est le fait que ce pull est assez fin mais sinon très confortable.</t>
  </si>
  <si>
    <t>Couronne de princesse Anniversaire de ma petite fille Très belle couronne je ressemblais à une vrai Reine 👏👏👍🏻</t>
  </si>
  <si>
    <t>Mon ressenti Je les mets tous les jours et depuis je n'ai plus mal aux pieds et plus besoin de ma semelle orthopédique.</t>
  </si>
  <si>
    <t>Vraiment pas déçu c'est du vrai Je conseille pour ce qui veulent n'hésiter vraiment pas j'ai pris sa pour ma fille qui est en ASSP et je ne suis vraiment pas déçu</t>
  </si>
  <si>
    <t>Bonne durée de vie Très bonne paire, après 3 ans , je ne peux que vous les recommandez</t>
  </si>
  <si>
    <t>les cartouches noires ne fonctionne pas je viens seulement de changer les cartouches dans l imprimante, la noire n a pas fonctionné l 'encre n arrivait pas .j 'ai donc utilisé une autre cartouche et le meme phénomene s 'est produit j ai du aller racheter une cartouche  epson  pour s assurer que le probleme ne venait pas de l imprimante. et la elle a marché nickel. Il y a apparement un gros default avec les cartouches noires que vous vendez rien a signaler avec celle de couleur.J ai mis 5 étoiles car La societe est tres commerciale et m a renvoyer un nouveau jeu de cartouches en dedommagement.</t>
  </si>
  <si>
    <t>Élégance et confort Tiens chaud lors des randos comme lors des soirées du nouvel an dans la forêt. Se marie avec toutes les garde-robes.</t>
  </si>
  <si>
    <t>Au top Utilisation de tous les jours</t>
  </si>
  <si>
    <t>je recommande pour tout les jours</t>
  </si>
  <si>
    <t>Très chic excellente qualité Cadeau pour mon mari il est parfait et très chic. Attention peut être un peu grand comparé aux sacoches d’homme habituelles</t>
  </si>
  <si>
    <t>bof c'est cassé au bout de quelques jour</t>
  </si>
  <si>
    <t>DVD illisible Je n'utilise pas de lecteur DVD mais un ordinateur portable pour lire les DVD. J'ai testé les deux DVD , aucun n'a fonctionné. Il y a en plus des espèces de tâches sur la partie lisible du support DVD, donc illisible (ce que vous voyez sur la photo n'est pas un effet de lumière). Le CD quant à lui fonctionne très bien dans ma chaîne hifi. Dommage, parce que j'ai acheté le coffret pour le film ! J'espère que je pourrais l'échanger....  Edit 23/03 : J'ai également testé le DVD sur lecteur DVD, il ne fonctionne pas non plus.  Après avoir fait une demande de retour, j'ai tenté et en ai commandé un nouveau, des fois que je sois tombé sur le seul mauvais du lot... Rebelote, le DVD reçu hier n'est même pas reconnu. Je renvoie donc le tout. Cher vendeur, débarassez-vous du reste... rien ne fonctionne !!!</t>
  </si>
  <si>
    <t>mauvaise qualite j'ai acheté ces sabots un peu au hasard ,ils chaussent trop petit, le bord arrière  est coupant, aucune souplesse, le pied fatigue vite,</t>
  </si>
  <si>
    <t>Bien mais ... Le bijou est plutôt beau et livré dans une belle boite.  En revanche j'ai reçu le miens couvert de "petites taches" foncées. J'ai passé un long moment à frotter avec un chiffon microfibre pour les faire disparaître et ainsi revenir à un état convenable...</t>
  </si>
  <si>
    <t>excellent mais... Tres stylé, belle coupe, si c’était a refaire je privilégierais avec la capuche.</t>
  </si>
  <si>
    <t>impeccable - sans elastique à la cheville Je cherchais un pantalon de jogging sans élastique à la cheville. Il est parfait. Il est bien duveteux à l'intérieur, très confortable. Seul bémol : son prix ...</t>
  </si>
  <si>
    <t>Très bon produit! Son impeccable, un peu large au niveau de la tête (casque non réglable en largeur). Pratique avec le réglage de volume sur le micro</t>
  </si>
  <si>
    <t>Très bien Cette bouilloire est parfaite pour 2 ou 3 personnes. Je l'utilise tous les jours! Je retire une étoile pour la rapidité de chauffe qui est moindre que mon ancienne mais cette différence est très minime!</t>
  </si>
  <si>
    <t>Super J'utilise cette huile pour tes cataplasmes, pour des massages, et ça me fait vraiment du bien. Je recommande cette huile de qualitée</t>
  </si>
  <si>
    <t>Superbement ajusté la carte grise est très bien protégée, il y a même un peu d'espace pour y loger le nouveau permis de conduire, le certificat d'assurance et une CB. Le tout à l'air solide et la texture de l'étui est agréable au toucher.</t>
  </si>
  <si>
    <t>Nickel Bon produit</t>
  </si>
  <si>
    <t>Jolie et pratique Allié style et efficacité ! Je l'ai testé avec du chaud, garde très bien la chaleur ! Biberon préparé à 14h d'eau bouillante et à 17h j'ai remis de l'eau froide pour préparer le bib car il était encore très chaud ! Parfait pour les ballades !</t>
  </si>
  <si>
    <t>Vraiment bien Je l'utilise avec un canon eos 60D et il améliore très nettement le son que je captais avant avec l'appareil. En extérieur il est indispensable.</t>
  </si>
  <si>
    <t>Très bien Câble parfaitement conforme pour relier une interface audio externe midi/usb à un clavier Yamaha PRS-S670 et à des enceintes M-Audio - BX5D3.</t>
  </si>
  <si>
    <t>parfuns offert cadeaux donc pas de commentaire !</t>
  </si>
  <si>
    <t>Ils vont parfaitement et elle est extatique heureuse avec eux Merci beaucoup pour tout. Ils vont parfaitement et elle est ravie avec extatique !!</t>
  </si>
  <si>
    <t>Recommandé Le son de la touche enfoncée est un peu fort mais sinon, c'est bien. C'est un très bon rapport qualité prix. Cela m'aide à faire des présentations plus efficacement. Je le recommanderais sûrement</t>
  </si>
  <si>
    <t>Très beau sac pour transporter tablette, document... Je suis ravi de mon achat, je cherchais un sac pour pouvoir transporter ma tablette ainsi que des documents lorsque je me déplace et ce sac fait parfaitement l'affaire !  La qualité est très bonne et il a l'air bien solide, il est assez rigide ce qui est bien pour protéger mes affaires placées à l'intérieur ! Les finitions sont bonne et les coutures bien terminées, la tirette fonctionne bien elle aussi.  Le sac est unisexe ,il est possible de le porter à l'épaule mais je trouve que du coup il fait fort féminin, je préfère donc le porter comme une mallette, ma femme, elle, l'utilise occasionnellement et le porte à l'épaule.  Je conseil ce sac comme porte pc portable/Tablette ou encore comme porte documents !</t>
  </si>
  <si>
    <t>contente mais taille très grand très contente de mon achat livraison très rapide mais par contre je fais habituellement un 38/39 la j'ai pris un 38 que j'ai du renvoyée et le 37 super mais taille vraiment grand attention</t>
  </si>
  <si>
    <t>Bonne paire de chaussures ! Chaussures de sécurité parfaite, elles sont identiques à la description faite par le vendeur. Mon mari a pris la pointure qu'il prend d'habitude et cela taille normalement. Elles sont arrivées dand les temps.. Cela fait déjà 2 semaines qu'il les met et impeccable.. J'en rachèterai une paire !</t>
  </si>
  <si>
    <t>Rapport qualité /prix J'adore ces chaussures, et la semelle à mémoire de forme est juste parfaite. Je les porte pour le sport comme pour aller en ville, elles sont confortables, belles et bien taillées. Pas très cher pour la qualité, foncez ! (Je fais un 40 et j'ai pris un 40)</t>
  </si>
  <si>
    <t>Parfaites Mises pour une journée en barque et sous la pluie, et remises pour une demi-journée en barque suivie d'une petite randonnée : elles sont très confortables et remplissent largement mes attentes.</t>
  </si>
  <si>
    <t>moyen qualite du tissu correcte, taille correcte, mais la couleur tres belle, marron orange de la photo, n est pas du tout celle de la réalité, qui est orange vif  donc bien décu  je garde juste pour le prix  sinon plus d achat chez ce vendeur</t>
  </si>
  <si>
    <t>Boucles d'oreilles très jolies mais... Les boucles d'oreilles sont vraiment belles avec un très belle effet. Mais il manque une accroché à l'une des boucles d'oreilles</t>
  </si>
  <si>
    <t>impeccable impeccable</t>
  </si>
  <si>
    <t>Semainier de janvier à décembre 2017... ... ce qui est bien plus pratique qu'un semainier "scolaire", de septembre à septembre ! Trois jours par page. Inclut un calendrier.</t>
  </si>
  <si>
    <t>parfait comme premier micro Youtuber débutant, je recherchait un premier micro pas trop cher et de ce style, et on peut dire que ce micro est de bonne qualité! pas besoin d'alimentation fantôme si relié a un adaptateur son usb, même sur pc portable!!! très belle esthétique et avec un support anti choc!!! très complet et bonne qualité de son bon emballage!  Cependant la "rondell" en caoutchouc entre le connecteur XLR et le cable est mal "fusioné" au connecteur...</t>
  </si>
  <si>
    <t>Apprendre d’une façon ludique Apprendre d’une façon ludique</t>
  </si>
  <si>
    <t>Bien Bien Trop large</t>
  </si>
  <si>
    <t>Chaussure confortable Les chaussures de sécurité sont aussi confortable qu'esthétique, pas trop lourde. J'ai juste changer les semelles trop fine pour moi. Je l'ai porté depuis presque deux mois,rien à redire à voir dans le temps.</t>
  </si>
  <si>
    <t>Bien mais pas à 100% J'ai cru au miracle mais cela ne détache quand même pas tout, même s'il redonne de l'éclat au linge blanc. Faut-il laissé tremper....? A essayer.</t>
  </si>
  <si>
    <t>Super Bonne paire de chaussure taille comme il faut tiens chaud pour l'hiver légère mais robuste couleur super belle pour cette saison</t>
  </si>
  <si>
    <t>qualite prix tres bon produit qualite prix imbattableq</t>
  </si>
  <si>
    <t>Ne fais pas camelote Le colis est arrivé vite (merci abonnement prime) le packaging est sympa, Jolie a porté la qualité à l’air correcte je viens de l’avoir et je l’ai porté deux fois les différents colliers s’emmêle Mais ça a son style à voir dans la durée si il se désoxyde ... en tt cas bon rapport qualité prix par rapport à ce qu’on trouve dans les commerces</t>
  </si>
  <si>
    <t>6 parfums miniatures Joli boite de 6 eaux de parfums miniatures. Je prépare mes cadeaux pour Noël. Idéal pour mettre dans son sac à main. Un étui en fer recouvre un étui en verre. De coloris différents et de parfums sublimes. Ils tiennent toute la journée</t>
  </si>
  <si>
    <t>Très bonne basket Très bon produit, taille un peu grand mais ça va. Je recommande !!</t>
  </si>
  <si>
    <t>achat chaine j'ai acheté cette chaine est je l'ai reçu au bout de 4 jours ,malheureusement elle était trop courte et cassée ,j'ai envoyé un ms et ils m'en on revonyé une autre sans problème et les remercie Trés jolie chaine fine mais solide car je la porte tous les jours et noircit pas</t>
  </si>
  <si>
    <t>tres joli acheté en prévision de la fete des meres,elle sera ravie car le bijou est tres joli et semble de belle qualite</t>
  </si>
  <si>
    <t>top un complet a un prix top je l'utilise pour un micro Auna MIC-900-RD et il supporte le poids parfaitement  de tres bonne qualiter</t>
  </si>
  <si>
    <t>Bonnes pantoufles Je cherchais des pantoufles avec un côté mignon ou humoristique. Pas forcément évident de trouver des pantoufles rigolotes et féminines quand on fait du 42. Je me suis rabattu sur celles-ci, en noires, n'en trouvant pas de plus "girly" à ma taille... Au final, aucun regret. Elles sont vraiment sympa et juste à la bonne taille. J'aime bien enfiler facilement mes pantoufles et le fait qu'il n'y ait pas de rebord est un plus. Je cherchais également des semelles assez épaisses, car je sentais le froid sous mes pieds avec me vieilles pantoufles trop plates. Elles sont bien chaudes et exactement comme je voulais.</t>
  </si>
  <si>
    <t>bouilloire cette  bouilloire est ravissante  elle va faire un exellent cadeau de Noel</t>
  </si>
  <si>
    <t>Parfait Super blouson, mon fils est ravi</t>
  </si>
  <si>
    <t>Casque Bluetooth utile sur plusieurs équipements Que ce soit pour utiliser avec mon smartphone, ma tablette, mon ordi portable ou ma télé, ce casque ne pose aucune difficulté d'appairage. La qualité de son est plutôt très bonne, avec une plus grande accentuation sur les basses et les médium.  Il aurait mérité d'être livré avec un câble muni d'un potentiomètre, les réglages étant inopérants en mode filaire. Ceci étant, des rallonges avec potar existent sur Amazon à partir de 3-4€. Les potentiomètres finissant par mal vieillir un jour : ce sera donc facile à remplacer sans avoir à bricoler.  En repliant les écouteurs, on gagne de la place pour le ranger plus facilement dans un sac à dos.  C'est un bon produit avec un rapport qualité-prix satisfaisant (acheté 22,99 €). Je recommande ce casque pour des besoins basiques.</t>
  </si>
  <si>
    <t>Satisfaite Ruban adhésif double face très bien. Colle très bien, a voir sur la durée ais cela a l'air costaud. Idéal pour coller des miroirs, de la déco murale, cadre photo (petit) pour éviter de percer des trous. J'en suis satisfaite et le recommande</t>
  </si>
  <si>
    <t>Top Très heureuse pour l’instant de ma nouvelle bouilloire</t>
  </si>
  <si>
    <t>Top qualité. Handy Bag surpasse toute la concurrence existante. Excellent produit que je recommande vivement.</t>
  </si>
  <si>
    <t>Problème avec la coque La coque se fait ressentir sur le petit doigt de pied c’est très très inconfortable ... Je ne l’es recommande pas !</t>
  </si>
  <si>
    <t>Déçu Déçu</t>
  </si>
  <si>
    <t>Attention ! La réalité est décevante, la couleur du cadran ne reflète pas du tout la couleur vantée. Il est plus noir que bleu. Les photos ont été artificiellement retouchées ! La boîte qui devait être joint à été remplacée par une simple pochette en feutrine. Grosse arnaque ! La qualité du bracelet démontre qu'il ne durera pas longtemps.</t>
  </si>
  <si>
    <t>montre casio Cette montre reprend l'esprit vintage, mais avec la qualité actuelle ( peu portée et elle s'écaille déjà ) . Pour le prix on n'en demande pas trop non plus.</t>
  </si>
  <si>
    <t>Bon rapport qualité-prix Article conforme ai descriptif. Baskets confortables, j'ai quand même rajouté une semelle.</t>
  </si>
  <si>
    <t>Shorty sauna Très bon produit pour le sport</t>
  </si>
  <si>
    <t>J’adore J’ai acheté ce modèle en taille 39 car le 38 était trop petit pour moi (je fais pourtant bien du 38) Idéalement il aurait fallu un 38,5 ! Les baskets sont confortables et vont avec tout !</t>
  </si>
  <si>
    <t>taille correspondante a la réalité je les achetais pour noël je suis relativement contente la matière est très belle</t>
  </si>
  <si>
    <t>Jolie mais bruyante Je suis à la fois satisfait par l'aspiration efficace,et un peu agacé par le bruit.  Le bruit est désagréable si vous prenez vos repas, dans cette pièce.</t>
  </si>
  <si>
    <t>Pas mal.. Date de livraison respectée !!!  J’ai du mal lire avant de passer commande car je m’attendais à recevoir 4 brosse et non 1 Surtout qu’à première vue sur la photo c’est ce qu’on comprend..Sinon je recommande le produit qui a l’air d’être de très bonne qualité vu que bébé n’est pas encore là je peux pas dire plus..</t>
  </si>
  <si>
    <t>Très agréable Très bon produit. Senteur douce et agréable qui se diffuse parfaitement bien dans la pièce. Je recommanderai sans problème cette huile essentielle.</t>
  </si>
  <si>
    <t>Produits très bien Commande reçu rapidement et conforme très bien je recommande</t>
  </si>
  <si>
    <t>Brassière Bien</t>
  </si>
  <si>
    <t>Très bons écouteurs Ecouteurs très bons qui ce sont connectés au Bluetooth très facilement. La qualité d'écoute est très bonne et la charge tient bien. Le design des écouteurs est assez sympa et il tiennent bien dans l'oreille grâce aux différentes tailles d'émbouts livré avec le produit. Je l'ai utilisé sous la pluie sans problème. Le rapport qualité prix est bon. Je modifirais mon commentaire si un problème survient prochainement.</t>
  </si>
  <si>
    <t>Très bon micro j'ai offert ce micro pour mon compagnon pour qu'il puisse s'en servir pendant ces parties en lignes entre autres :)  D'après ces dires, il en est très content, tout fonctionne très très bien, le niveau d'enregistrement sonore et de bonne qualité. Il me dis que le rapport qualité/prix est très bon.  Au niveau de ce qu'il se trouve dans la boite: le micro, un bras articulé, un filtre anti-popup et une chaussette qui se positionne sur le micro, sans oublié l'alimentation fantome.</t>
  </si>
  <si>
    <t>Note Très satisfzit de l achat</t>
  </si>
  <si>
    <t>top belle finition très confortables rare sur des chaussures de sécurité. photos fidèle produit impeccable coque renforcee sur le bout tres fortes</t>
  </si>
  <si>
    <t>Un son PROFESSIONNEL Vraiment pas déçu par ce produit, vu la taille et son prix je ne m'attendais pas à ça ! En effet on commence à avoir du son de qualité professionnelle ! J'hesitais avec le Mic GO mais c'est sans regrets que j'ai choisis celui ci !</t>
  </si>
  <si>
    <t>Biberons absolument parfaits Excellents biberons ! Utilisés pour ma fille depuis sa naissance et je n’ai jamais eu aucun problème. Aucune colique, très hygiéniques et très jolie couleur ! Je recommande vraiment très fortement !</t>
  </si>
  <si>
    <t>Top Parfait pour commencer la peinture. Bébé adoré la texture plutôt épaisse qui s’étale  Facilement et permet une bonne prise en main.</t>
  </si>
  <si>
    <t>Parfait ( pour le prix ) Excellent rapport qualité prix, produits fidèles à la photo , qualité moyenne mais à ce prix là il ne faut pas s'attendre à meilleur .</t>
  </si>
  <si>
    <t>Bon rapport qualité prix Super casque, il a une bonne qualité, le câble a l'air solide mais un peu trop long</t>
  </si>
  <si>
    <t>Super rapport qualité prix Rien à dire. 100% satisfait</t>
  </si>
  <si>
    <t>RAS Très bien fait son job de serviettes en papier</t>
  </si>
  <si>
    <t>son du micro totallement bugé Tout ce que  vous direz dans le micro sera incompréhensible</t>
  </si>
  <si>
    <t>Mauvaise qualité. Je sors le casque de la boîte, je clic sur le bouton précédent, le bouton reste enfoncé, le sons se met soudainement à grésiller.. j'entend un clac suite au clic pour remonter le volume puis quelque chose qui se balade dans l'oreillette.  De plus, juste avant celà, j'ai pu ressentir une concentration de basse accru, les mediums sont clairement trop intenses, les aigus sont donc absorbés.  Qualité plastique léger sans doute le manque de technologie et il vous fais franchement une sale tête.  Dégoûté pourtant j'suis le genre de personne à envourager les achats pas trop chère...direction poubelle.</t>
  </si>
  <si>
    <t>Déçue, trop grand et échange impossible Trop grande par rapport à la taille normale. Prenez une taille en moins. Impossible de les conserver, donc retour puisque l'échange n'était pas possible. La description aurait dû être plus précise, mais ce n'est jamais le cas sur Amazon.</t>
  </si>
  <si>
    <t>Sweat Correcte et n'avais bougé au lavage à la température conseillée . Satisfaite . Qualité bonne et rien à redire ok</t>
  </si>
  <si>
    <t>Une excellente stabilité. Un micro avec plusieurs modes d'utilisation. bien pratique. un peu trop sensible; je ne suis toujours pas parvenu à supprimer le bruit de fond (sauf en bricolant sur audacity). je l'ai depuis un mois alors je suis prudent sur la note. mais je reviendrais lui mettre un cinq si il me réserve pas de mauvaise surprise dans les 3 ans! Je dis ça parce qu'il a l'air aussi solide qu'une merco des 80's:)!</t>
  </si>
  <si>
    <t>Bon casque télé filaire Casque robuste, bon rapport qualité prix. J'avais un Schneider 2 fois plus cher qui a fait juste 6 mois... C'est un casque télé.</t>
  </si>
  <si>
    <t>cartouches encre compatible Epson Livraison rapide et bon emballage, l'imprimante reconnais que ne sont pas d'origine mais elle les prends et je peut imprimer comme une d'origine. Nous permettent d'imprimer des Ram de papier en couleurs pour nos livres à bon prix. Qualité prix très bon</t>
  </si>
  <si>
    <t>Bien Bon</t>
  </si>
  <si>
    <t>Bien Un peu grand mais très jolie</t>
  </si>
  <si>
    <t>Qualité son Acheté afin de pouvoir pratiquer la course à pieds tout en écoutant ma musique préférée. Un maintient excellent, on ne les sent pas. Il ne bouge pas pendant l'effort. Un son juste parfait ! Avec des basses impressionnante pour des écouteurs. Qualité Bose en même temps ;)  la batterie tient. Après de nombreuse utilisation, toujours pas de recharge faite.  Je recommande. Au top</t>
  </si>
  <si>
    <t>Remplace avantageusement l'encre officielle Installation aisée et cartouches reconnues comme des officielles par ma TS 5050. Qualité d'impression satisfaisante (je ne vois pas de défauts sur mes premières impressions). Il faudra juger de la longévité de l'encre mais étant donné qu'elle est 4 fois moins chère que l'encre officielle qui coûte les yeux de la tête (62 euros le jeu de cartouches...), pour un utilisateur occasionnel qui n'est pas extrêmement pointilleux sur la qualité, le choix est très vite fait.</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</si>
</sst>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row>
    <row r="2">
      <c r="A2" s="1">
        <v>4.0</v>
      </c>
      <c r="B2" s="1" t="s">
        <v>3</v>
      </c>
      <c r="C2" t="str">
        <f>IFERROR(__xludf.DUMMYFUNCTION("GOOGLETRANSLATE(B2, ""fr"", ""en"")"),"A Not bad just the price is a bit high")</f>
        <v>A Not bad just the price is a bit high</v>
      </c>
    </row>
    <row r="3">
      <c r="A3" s="1">
        <v>4.0</v>
      </c>
      <c r="B3" s="1" t="s">
        <v>4</v>
      </c>
      <c r="C3" t="str">
        <f>IFERROR(__xludf.DUMMYFUNCTION("GOOGLETRANSLATE(B3, ""fr"", ""en"")"),"Top the top Very nice top thick and well comfortable. I appreciate the opening of the handle to slide his thumb. good products")</f>
        <v>Top the top Very nice top thick and well comfortable. I appreciate the opening of the handle to slide his thumb. good products</v>
      </c>
    </row>
    <row r="4">
      <c r="A4" s="1">
        <v>5.0</v>
      </c>
      <c r="B4" s="1" t="s">
        <v>5</v>
      </c>
      <c r="C4" t="str">
        <f>IFERROR(__xludf.DUMMYFUNCTION("GOOGLETRANSLATE(B4, ""fr"", ""en"")"),"good pair of sneakers for everyday good pair of basketball, especially for the price offered. rather it is made for everyday use and not for sport I think.")</f>
        <v>good pair of sneakers for everyday good pair of basketball, especially for the price offered. rather it is made for everyday use and not for sport I think.</v>
      </c>
    </row>
    <row r="5">
      <c r="A5" s="1">
        <v>5.0</v>
      </c>
      <c r="B5" s="1" t="s">
        <v>6</v>
      </c>
      <c r="C5" t="str">
        <f>IFERROR(__xludf.DUMMYFUNCTION("GOOGLETRANSLATE(B5, ""fr"", ""en"")"),"Elegance and quality Very nice watch of good quality and well presented in a box.")</f>
        <v>Elegance and quality Very nice watch of good quality and well presented in a box.</v>
      </c>
    </row>
    <row r="6">
      <c r="A6" s="1">
        <v>5.0</v>
      </c>
      <c r="B6" s="1" t="s">
        <v>7</v>
      </c>
      <c r="C6" t="str">
        <f>IFERROR(__xludf.DUMMYFUNCTION("GOOGLETRANSLATE(B6, ""fr"", ""en"")"),"Although these boots look good solid, they are comfortable, not too high, easy to put on and remove. They have well-gripping fasteners ground soles.")</f>
        <v>Although these boots look good solid, they are comfortable, not too high, easy to put on and remove. They have well-gripping fasteners ground soles.</v>
      </c>
    </row>
    <row r="7">
      <c r="A7" s="1">
        <v>5.0</v>
      </c>
      <c r="B7" s="1" t="s">
        <v>8</v>
      </c>
      <c r="C7" t="str">
        <f>IFERROR(__xludf.DUMMYFUNCTION("GOOGLETRANSLATE(B7, ""fr"", ""en"")"),"Nothing to say RAS")</f>
        <v>Nothing to say RAS</v>
      </c>
    </row>
    <row r="8">
      <c r="A8" s="1">
        <v>5.0</v>
      </c>
      <c r="B8" s="1" t="s">
        <v>9</v>
      </c>
      <c r="C8" t="str">
        <f>IFERROR(__xludf.DUMMYFUNCTION("GOOGLETRANSLATE(B8, ""fr"", ""en"")"),"very satisfactory price unchanged sebago model perfect")</f>
        <v>very satisfactory price unchanged sebago model perfect</v>
      </c>
    </row>
    <row r="9">
      <c r="A9" s="1">
        <v>5.0</v>
      </c>
      <c r="B9" s="1" t="s">
        <v>10</v>
      </c>
      <c r="C9" t="str">
        <f>IFERROR(__xludf.DUMMYFUNCTION("GOOGLETRANSLATE(B9, ""fr"", ""en"")"),"Magnificent Hyper content of this tea, in addition to being very design it perfectly meets these characteristics. Heater perfectly in no time. I chose because old plastic kettles releases a toxic substance when heated. This purchase fits perfectly with my"&amp;" expectations I recommend once a week to wash with two tablespoons of white vinegar and water to boil and then two big rinse with water to avoid all traces of limestone. I recommend 😊")</f>
        <v>Magnificent Hyper content of this tea, in addition to being very design it perfectly meets these characteristics. Heater perfectly in no time. I chose because old plastic kettles releases a toxic substance when heated. This purchase fits perfectly with my expectations I recommend once a week to wash with two tablespoons of white vinegar and water to boil and then two big rinse with water to avoid all traces of limestone. I recommend 😊</v>
      </c>
    </row>
    <row r="10">
      <c r="A10" s="1">
        <v>5.0</v>
      </c>
      <c r="B10" s="1" t="s">
        <v>11</v>
      </c>
      <c r="C10" t="str">
        <f>IFERROR(__xludf.DUMMYFUNCTION("GOOGLETRANSLATE(B10, ""fr"", ""en"")"),"Good equipment Good equipment")</f>
        <v>Good equipment Good equipment</v>
      </c>
    </row>
    <row r="11">
      <c r="A11" s="1">
        <v>5.0</v>
      </c>
      <c r="B11" s="1" t="s">
        <v>12</v>
      </c>
      <c r="C11" t="str">
        <f>IFERROR(__xludf.DUMMYFUNCTION("GOOGLETRANSLATE(B11, ""fr"", ""en"")"),"blue fangs T.39 / 40 size and color ok ok well suited to go to the garden")</f>
        <v>blue fangs T.39 / 40 size and color ok ok well suited to go to the garden</v>
      </c>
    </row>
    <row r="12">
      <c r="A12" s="1">
        <v>5.0</v>
      </c>
      <c r="B12" s="1" t="s">
        <v>13</v>
      </c>
      <c r="C12" t="str">
        <f>IFERROR(__xludf.DUMMYFUNCTION("GOOGLETRANSLATE(B12, ""fr"", ""en"")"),"J adore easy cleaning cleans very well pyrex that goes in the oven ... Without having to scrub long. Warning never inside of a pan or a pot or anti-adhesive dishes. Wet the sponge to scrub steel. Remove too full of water ... then.")</f>
        <v>J adore easy cleaning cleans very well pyrex that goes in the oven ... Without having to scrub long. Warning never inside of a pan or a pot or anti-adhesive dishes. Wet the sponge to scrub steel. Remove too full of water ... then.</v>
      </c>
    </row>
    <row r="13">
      <c r="A13" s="1">
        <v>5.0</v>
      </c>
      <c r="B13" s="1" t="s">
        <v>14</v>
      </c>
      <c r="C13" t="str">
        <f>IFERROR(__xludf.DUMMYFUNCTION("GOOGLETRANSLATE(B13, ""fr"", ""en"")"),"RAS Very nice watch. Rustic, practical, low weight. I have not left for days on a mission in the equatorial forest: nothing.")</f>
        <v>RAS Very nice watch. Rustic, practical, low weight. I have not left for days on a mission in the equatorial forest: nothing.</v>
      </c>
    </row>
    <row r="14">
      <c r="A14" s="1">
        <v>5.0</v>
      </c>
      <c r="B14" s="1" t="s">
        <v>15</v>
      </c>
      <c r="C14" t="str">
        <f>IFERROR(__xludf.DUMMYFUNCTION("GOOGLETRANSLATE(B14, ""fr"", ""en"")"),"Finally! After several purchases unfortunate finally a bracelet that will not come off alone! Good product! Very satisfied with my order")</f>
        <v>Finally! After several purchases unfortunate finally a bracelet that will not come off alone! Good product! Very satisfied with my order</v>
      </c>
    </row>
    <row r="15">
      <c r="A15" s="1">
        <v>5.0</v>
      </c>
      <c r="B15" s="1" t="s">
        <v>16</v>
      </c>
      <c r="C15" t="str">
        <f>IFERROR(__xludf.DUMMYFUNCTION("GOOGLETRANSLATE(B15, ""fr"", ""en"")"),"Steph lef This watch is beautiful 👌👍 Both man woman.")</f>
        <v>Steph lef This watch is beautiful 👌👍 Both man woman.</v>
      </c>
    </row>
    <row r="16">
      <c r="A16" s="1">
        <v>5.0</v>
      </c>
      <c r="B16" s="1" t="s">
        <v>17</v>
      </c>
      <c r="C16" t="str">
        <f>IFERROR(__xludf.DUMMYFUNCTION("GOOGLETRANSLATE(B16, ""fr"", ""en"")"),"bottle bottle mam MAM Anti-Colic authentic! a brand that I use for my daughter exclussivement I recommend this purchase because much cheaper than in pharmacy or drugstore,")</f>
        <v>bottle bottle mam MAM Anti-Colic authentic! a brand that I use for my daughter exclussivement I recommend this purchase because much cheaper than in pharmacy or drugstore,</v>
      </c>
    </row>
    <row r="17">
      <c r="A17" s="1">
        <v>5.0</v>
      </c>
      <c r="B17" s="1" t="s">
        <v>18</v>
      </c>
      <c r="C17" t="str">
        <f>IFERROR(__xludf.DUMMYFUNCTION("GOOGLETRANSLATE(B17, ""fr"", ""en"")"),"Product conforms to the description very fast delivery, product meets my expectations.")</f>
        <v>Product conforms to the description very fast delivery, product meets my expectations.</v>
      </c>
    </row>
    <row r="18">
      <c r="A18" s="1">
        <v>5.0</v>
      </c>
      <c r="B18" s="1" t="s">
        <v>19</v>
      </c>
      <c r="C18" t="str">
        <f>IFERROR(__xludf.DUMMYFUNCTION("GOOGLETRANSLATE(B18, ""fr"", ""en"")"),"You've heard of a wonder? Just woaw! So perfect, so precise, it is not possible, yet so! I have only one regret is that she is so perfect, we even hear the crackling vinyl, this is what made the soul of the disc. The sound is so pure that one would not th"&amp;"ink that this is a vinyl;)")</f>
        <v>You've heard of a wonder? Just woaw! So perfect, so precise, it is not possible, yet so! I have only one regret is that she is so perfect, we even hear the crackling vinyl, this is what made the soul of the disc. The sound is so pure that one would not think that this is a vinyl;)</v>
      </c>
    </row>
    <row r="19">
      <c r="A19" s="1">
        <v>2.0</v>
      </c>
      <c r="B19" s="1" t="s">
        <v>20</v>
      </c>
      <c r="C19" t="str">
        <f>IFERROR(__xludf.DUMMYFUNCTION("GOOGLETRANSLATE(B19, ""fr"", ""en"")"),"a little too small. I think that the bag was bigger.")</f>
        <v>a little too small. I think that the bag was bigger.</v>
      </c>
    </row>
    <row r="20">
      <c r="A20" s="1">
        <v>1.0</v>
      </c>
      <c r="B20" s="1" t="s">
        <v>21</v>
      </c>
      <c r="C20" t="str">
        <f>IFERROR(__xludf.DUMMYFUNCTION("GOOGLETRANSLATE(B20, ""fr"", ""en"")"),"disappointed his na no relation to the products that we use there 20 years ago so disappointed I find happens very effective can")</f>
        <v>disappointed his na no relation to the products that we use there 20 years ago so disappointed I find happens very effective can</v>
      </c>
    </row>
    <row r="21">
      <c r="A21" s="1">
        <v>1.0</v>
      </c>
      <c r="B21" s="1" t="s">
        <v>22</v>
      </c>
      <c r="C21" t="str">
        <f>IFERROR(__xludf.DUMMYFUNCTION("GOOGLETRANSLATE(B21, ""fr"", ""en"")"),"Warning nonconforming product, the product received does not correspond to the description. I have received only standard black cartridge size. I returned immediately.")</f>
        <v>Warning nonconforming product, the product received does not correspond to the description. I have received only standard black cartridge size. I returned immediately.</v>
      </c>
    </row>
    <row r="22">
      <c r="A22" s="1">
        <v>3.0</v>
      </c>
      <c r="B22" s="1" t="s">
        <v>23</v>
      </c>
      <c r="C22" t="str">
        <f>IFERROR(__xludf.DUMMYFUNCTION("GOOGLETRANSLATE(B22, ""fr"", ""en"")"),"Pretty solid but not at hooks pretty comfortable and alas little fur and above the hooks to put the laces are fragile ... In 1 next week they came off ... so make a hole which spoil the aesthetics")</f>
        <v>Pretty solid but not at hooks pretty comfortable and alas little fur and above the hooks to put the laces are fragile ... In 1 next week they came off ... so make a hole which spoil the aesthetics</v>
      </c>
    </row>
    <row r="23">
      <c r="A23" s="1">
        <v>4.0</v>
      </c>
      <c r="B23" s="1" t="s">
        <v>24</v>
      </c>
      <c r="C23" t="str">
        <f>IFERROR(__xludf.DUMMYFUNCTION("GOOGLETRANSLATE(B23, ""fr"", ""en"")"),"A little short to the 45, but otherwise produced in line with announced to my feet ... ...")</f>
        <v>A little short to the 45, but otherwise produced in line with announced to my feet ... ...</v>
      </c>
    </row>
    <row r="24">
      <c r="A24" s="1">
        <v>4.0</v>
      </c>
      <c r="B24" s="1" t="s">
        <v>25</v>
      </c>
      <c r="C24" t="str">
        <f>IFERROR(__xludf.DUMMYFUNCTION("GOOGLETRANSLATE(B24, ""fr"", ""en"")"),"Excellent quality / price For a few euros, here are 400 meters tape adhesive. Transparent, wide, ideal for solid containers. Obviously this is not the quietest in progress, or the thicker, but it perfectly fulfilled its job. I removed one star because it "&amp;"tears easily after being stuck for several days on a plastic surface, making it difficult to use for temporary bonding.")</f>
        <v>Excellent quality / price For a few euros, here are 400 meters tape adhesive. Transparent, wide, ideal for solid containers. Obviously this is not the quietest in progress, or the thicker, but it perfectly fulfilled its job. I removed one star because it tears easily after being stuck for several days on a plastic surface, making it difficult to use for temporary bonding.</v>
      </c>
    </row>
    <row r="25">
      <c r="A25" s="1">
        <v>4.0</v>
      </c>
      <c r="B25" s="1" t="s">
        <v>26</v>
      </c>
      <c r="C25" t="str">
        <f>IFERROR(__xludf.DUMMYFUNCTION("GOOGLETRANSLATE(B25, ""fr"", ""en"")"),"On top Nikel nothing wrong")</f>
        <v>On top Nikel nothing wrong</v>
      </c>
    </row>
    <row r="26">
      <c r="A26" s="1">
        <v>4.0</v>
      </c>
      <c r="B26" s="1" t="s">
        <v>27</v>
      </c>
      <c r="C26" t="str">
        <f>IFERROR(__xludf.DUMMYFUNCTION("GOOGLETRANSLATE(B26, ""fr"", ""en"")"),"Very good for the intended use average in terms of cutting quality and quality of the tissue that tends to ""pilling"". Buy for ""trainer"" or tinkering at home, it still fills my expectations perfectly, thanks to its low price. What is it 4 stars for my "&amp;"specific use. For me, the size (L) meets the standard.")</f>
        <v>Very good for the intended use average in terms of cutting quality and quality of the tissue that tends to "pilling". Buy for "trainer" or tinkering at home, it still fills my expectations perfectly, thanks to its low price. What is it 4 stars for my specific use. For me, the size (L) meets the standard.</v>
      </c>
    </row>
    <row r="27">
      <c r="A27" s="1">
        <v>5.0</v>
      </c>
      <c r="B27" s="1" t="s">
        <v>28</v>
      </c>
      <c r="C27" t="str">
        <f>IFERROR(__xludf.DUMMYFUNCTION("GOOGLETRANSLATE(B27, ""fr"", ""en"")"),"suits me I wanted one for karaoke and not disappointed. Excellent music quality because the voice is distorted and you can put the windscreen supplied with to avoid having the wind noise or wind, for example when it is used outside. This microphone has a "&amp;"quality wire mesh that protects much better That a plastic (blow stronger) and especially that enables good quality of the sound with. I was able to connect via its jack on different devices, such as DVD player, television, computer, and it also works on "&amp;"audio KTV, reverberantor, mixer, tour buses, etc. they say (devices pro I think that). ; and fits into any mic stand pliers. The cable is quite large and the microphone box allows to rank well. Instructions: 1. plug into the ""MIC"" micro 2. Turn the swit"&amp;"ch to the ""ON"" position and adjust the voice controller. 3. Turn the switch to the ""OFF"" position when you want to turn it off")</f>
        <v>suits me I wanted one for karaoke and not disappointed. Excellent music quality because the voice is distorted and you can put the windscreen supplied with to avoid having the wind noise or wind, for example when it is used outside. This microphone has a quality wire mesh that protects much better That a plastic (blow stronger) and especially that enables good quality of the sound with. I was able to connect via its jack on different devices, such as DVD player, television, computer, and it also works on audio KTV, reverberantor, mixer, tour buses, etc. they say (devices pro I think that). ; and fits into any mic stand pliers. The cable is quite large and the microphone box allows to rank well. Instructions: 1. plug into the "MIC" micro 2. Turn the switch to the "ON" position and adjust the voice controller. 3. Turn the switch to the "OFF" position when you want to turn it off</v>
      </c>
    </row>
    <row r="28">
      <c r="A28" s="1">
        <v>5.0</v>
      </c>
      <c r="B28" s="1" t="s">
        <v>29</v>
      </c>
      <c r="C28" t="str">
        <f>IFERROR(__xludf.DUMMYFUNCTION("GOOGLETRANSLATE(B28, ""fr"", ""en"")"),"Great product I am very satisfied with this purchase is very much in line with my expectations. Very good quality product. I recommend.")</f>
        <v>Great product I am very satisfied with this purchase is very much in line with my expectations. Very good quality product. I recommend.</v>
      </c>
    </row>
    <row r="29">
      <c r="A29" s="1">
        <v>5.0</v>
      </c>
      <c r="B29" s="1" t="s">
        <v>30</v>
      </c>
      <c r="C29" t="str">
        <f>IFERROR(__xludf.DUMMYFUNCTION("GOOGLETRANSLATE(B29, ""fr"", ""en"")"),"Rabbit Rabbit cute cute alarm clock A very cute alarm clock and high quality. it's not complicated to use. It gives the time, it has nice alarm tones and beautiful lumières😃😃😃😘")</f>
        <v>Rabbit Rabbit cute cute alarm clock A very cute alarm clock and high quality. it's not complicated to use. It gives the time, it has nice alarm tones and beautiful lumières😃😃😃😘</v>
      </c>
    </row>
    <row r="30">
      <c r="A30" s="1">
        <v>5.0</v>
      </c>
      <c r="B30" s="1" t="s">
        <v>31</v>
      </c>
      <c r="C30" t="str">
        <f>IFERROR(__xludf.DUMMYFUNCTION("GOOGLETRANSLATE(B30, ""fr"", ""en"")"),"Top My son is breastfeeding and I also mixed with the bottles and they are top !!")</f>
        <v>Top My son is breastfeeding and I also mixed with the bottles and they are top !!</v>
      </c>
    </row>
    <row r="31">
      <c r="A31" s="1">
        <v>5.0</v>
      </c>
      <c r="B31" s="1" t="s">
        <v>32</v>
      </c>
      <c r="C31" t="str">
        <f>IFERROR(__xludf.DUMMYFUNCTION("GOOGLETRANSLATE(B31, ""fr"", ""en"")"),"""Heart of the Ocean"" Beautiful Pendant .Rapport Photo / reality .A perfect jewel inexpensive and look great")</f>
        <v>"Heart of the Ocean" Beautiful Pendant .Rapport Photo / reality .A perfect jewel inexpensive and look great</v>
      </c>
    </row>
    <row r="32">
      <c r="A32" s="1">
        <v>5.0</v>
      </c>
      <c r="B32" s="1" t="s">
        <v>33</v>
      </c>
      <c r="C32" t="str">
        <f>IFERROR(__xludf.DUMMYFUNCTION("GOOGLETRANSLATE(B32, ""fr"", ""en"")"),"Good quality Too Beautiful")</f>
        <v>Good quality Too Beautiful</v>
      </c>
    </row>
    <row r="33">
      <c r="A33" s="1">
        <v>5.0</v>
      </c>
      <c r="B33" s="1" t="s">
        <v>34</v>
      </c>
      <c r="C33" t="str">
        <f>IFERROR(__xludf.DUMMYFUNCTION("GOOGLETRANSLATE(B33, ""fr"", ""en"")"),"Meets description Lightweight, simple and effective. A good storage system for 33 laps and laser discs.")</f>
        <v>Meets description Lightweight, simple and effective. A good storage system for 33 laps and laser discs.</v>
      </c>
    </row>
    <row r="34">
      <c r="A34" s="1">
        <v>5.0</v>
      </c>
      <c r="B34" s="1" t="s">
        <v>35</v>
      </c>
      <c r="C34" t="str">
        <f>IFERROR(__xludf.DUMMYFUNCTION("GOOGLETRANSLATE(B34, ""fr"", ""en"")"),"Super Great")</f>
        <v>Super Great</v>
      </c>
    </row>
    <row r="35">
      <c r="A35" s="1">
        <v>5.0</v>
      </c>
      <c r="B35" s="1" t="s">
        <v>36</v>
      </c>
      <c r="C35" t="str">
        <f>IFERROR(__xludf.DUMMYFUNCTION("GOOGLETRANSLATE(B35, ""fr"", ""en"")"),"Perfect perfect with very good smell remains")</f>
        <v>Perfect perfect with very good smell remains</v>
      </c>
    </row>
    <row r="36">
      <c r="A36" s="1">
        <v>5.0</v>
      </c>
      <c r="B36" s="1" t="s">
        <v>37</v>
      </c>
      <c r="C36" t="str">
        <f>IFERROR(__xludf.DUMMYFUNCTION("GOOGLETRANSLATE(B36, ""fr"", ""en"")"),"Discretion primarily purchased soon, once adopted. This arm is both elegant and practical. Its cable cover is very convenient, the arm joints are qualities, but this arm is made to put a microphone pointing down. It is not possible to hold it up, otherwis"&amp;"e your arm goes too high and you're not in front of it. Good buy, I no regrets.")</f>
        <v>Discretion primarily purchased soon, once adopted. This arm is both elegant and practical. Its cable cover is very convenient, the arm joints are qualities, but this arm is made to put a microphone pointing down. It is not possible to hold it up, otherwise your arm goes too high and you're not in front of it. Good buy, I no regrets.</v>
      </c>
    </row>
    <row r="37">
      <c r="A37" s="1">
        <v>5.0</v>
      </c>
      <c r="B37" s="1" t="s">
        <v>38</v>
      </c>
      <c r="C37" t="str">
        <f>IFERROR(__xludf.DUMMYFUNCTION("GOOGLETRANSLATE(B37, ""fr"", ""en"")"),"a basic, but perfect in a Converse shoe wardrobe is basic; I took them to my daughter and she loves them! good, be careful and take 1/2 size smaller because it's large in size.")</f>
        <v>a basic, but perfect in a Converse shoe wardrobe is basic; I took them to my daughter and she loves them! good, be careful and take 1/2 size smaller because it's large in size.</v>
      </c>
    </row>
    <row r="38">
      <c r="A38" s="1">
        <v>5.0</v>
      </c>
      <c r="B38" s="1" t="s">
        <v>39</v>
      </c>
      <c r="C38" t="str">
        <f>IFERROR(__xludf.DUMMYFUNCTION("GOOGLETRANSLATE(B38, ""fr"", ""en"")"),"Very handy I use it to ask the projector, it is very convenient to adjust the tilt")</f>
        <v>Very handy I use it to ask the projector, it is very convenient to adjust the tilt</v>
      </c>
    </row>
    <row r="39">
      <c r="A39" s="1">
        <v>5.0</v>
      </c>
      <c r="B39" s="1" t="s">
        <v>40</v>
      </c>
      <c r="C39" t="str">
        <f>IFERROR(__xludf.DUMMYFUNCTION("GOOGLETRANSLATE(B39, ""fr"", ""en"")"),"sporty and elegant at once. sporty and elegant at once. Show your said. To recommend")</f>
        <v>sporty and elegant at once. sporty and elegant at once. Show your said. To recommend</v>
      </c>
    </row>
    <row r="40">
      <c r="A40" s="1">
        <v>5.0</v>
      </c>
      <c r="B40" s="1" t="s">
        <v>41</v>
      </c>
      <c r="C40" t="str">
        <f>IFERROR(__xludf.DUMMYFUNCTION("GOOGLETRANSLATE(B40, ""fr"", ""en"")"),"Very nice perfect diffuser timber provided with glass meter, a detachable supply cable and a large capacity (550ml) and a remote control. Easy to use, the broadcaster selects the broadcast time, the color of strip light with its 2 buttons on the front. Th"&amp;"e remote control the start, adjust the operating time, the intensity of mist, the operation of the light, streaming or intermittent. I tested it with essential oil is quickly feels the effect of the essential oil. The mist can increase the humidification "&amp;"of the room. In operation, the sound emitted is very discreet. The aesthetics and effectiveness of this diffuser confirms my choice, its design is very elegant. ideal for oneself or to offer. Delivery is fast and well wrapped package. I recommend this pro"&amp;"duct and seller")</f>
        <v>Very nice perfect diffuser timber provided with glass meter, a detachable supply cable and a large capacity (550ml) and a remote control. Easy to use, the broadcaster selects the broadcast time, the color of strip light with its 2 buttons on the front. The remote control the start, adjust the operating time, the intensity of mist, the operation of the light, streaming or intermittent. I tested it with essential oil is quickly feels the effect of the essential oil. The mist can increase the humidification of the room. In operation, the sound emitted is very discreet. The aesthetics and effectiveness of this diffuser confirms my choice, its design is very elegant. ideal for oneself or to offer. Delivery is fast and well wrapped package. I recommend this product and seller</v>
      </c>
    </row>
    <row r="41">
      <c r="A41" s="1">
        <v>5.0</v>
      </c>
      <c r="B41" s="1" t="s">
        <v>42</v>
      </c>
      <c r="C41" t="str">
        <f>IFERROR(__xludf.DUMMYFUNCTION("GOOGLETRANSLATE(B41, ""fr"", ""en"")"),"Ok Ok")</f>
        <v>Ok Ok</v>
      </c>
    </row>
    <row r="42">
      <c r="A42" s="1">
        <v>2.0</v>
      </c>
      <c r="B42" s="1" t="s">
        <v>43</v>
      </c>
      <c r="C42" t="str">
        <f>IFERROR(__xludf.DUMMYFUNCTION("GOOGLETRANSLATE(B42, ""fr"", ""en"")"),"Disappointment These cartridges held one week extremely disappointed I do not recommend.")</f>
        <v>Disappointment These cartridges held one week extremely disappointed I do not recommend.</v>
      </c>
    </row>
    <row r="43">
      <c r="A43" s="1">
        <v>1.0</v>
      </c>
      <c r="B43" s="1" t="s">
        <v>44</v>
      </c>
      <c r="C43" t="str">
        <f>IFERROR(__xludf.DUMMYFUNCTION("GOOGLETRANSLATE(B43, ""fr"", ""en"")"),"really low quality ... I wear CAT for years, and I looked forward to this new pair. Alas, I quickly became disillusioned. The leather is of low quality, and after two months of use, there were already snagging and scratching. The gum sole wears very quick"&amp;"ly, especially on the back, and the tongue crumbled and fall apart. Honestly, it is to wonder if it is not an infringement ...")</f>
        <v>really low quality ... I wear CAT for years, and I looked forward to this new pair. Alas, I quickly became disillusioned. The leather is of low quality, and after two months of use, there were already snagging and scratching. The gum sole wears very quickly, especially on the back, and the tongue crumbled and fall apart. Honestly, it is to wonder if it is not an infringement ...</v>
      </c>
    </row>
    <row r="44">
      <c r="A44" s="1">
        <v>3.0</v>
      </c>
      <c r="B44" s="1" t="s">
        <v>45</v>
      </c>
      <c r="C44" t="str">
        <f>IFERROR(__xludf.DUMMYFUNCTION("GOOGLETRANSLATE(B44, ""fr"", ""en"")"),"Very bruitante Aesthetically beautiful but very bruitante")</f>
        <v>Very bruitante Aesthetically beautiful but very bruitante</v>
      </c>
    </row>
    <row r="45">
      <c r="A45" s="1">
        <v>3.0</v>
      </c>
      <c r="B45" s="1" t="s">
        <v>46</v>
      </c>
      <c r="C45" t="str">
        <f>IFERROR(__xludf.DUMMYFUNCTION("GOOGLETRANSLATE(B45, ""fr"", ""en"")"),"St Mark wipe do the job but dries very quickly. Uses 2 wipes where I used only 1 in a first price mark")</f>
        <v>St Mark wipe do the job but dries very quickly. Uses 2 wipes where I used only 1 in a first price mark</v>
      </c>
    </row>
    <row r="46">
      <c r="A46" s="1">
        <v>4.0</v>
      </c>
      <c r="B46" s="1" t="s">
        <v>47</v>
      </c>
      <c r="C46" t="str">
        <f>IFERROR(__xludf.DUMMYFUNCTION("GOOGLETRANSLATE(B46, ""fr"", ""en"")"),"good product very comfortable shoes, I took my shoe size (40) and I removed the insole to put my orthotics and is nickel, for cons I do not think they are suitable for sport, too high heel and too soft.")</f>
        <v>good product very comfortable shoes, I took my shoe size (40) and I removed the insole to put my orthotics and is nickel, for cons I do not think they are suitable for sport, too high heel and too soft.</v>
      </c>
    </row>
    <row r="47">
      <c r="A47" s="1">
        <v>4.0</v>
      </c>
      <c r="B47" s="1" t="s">
        <v>48</v>
      </c>
      <c r="C47" t="str">
        <f>IFERROR(__xludf.DUMMYFUNCTION("GOOGLETRANSLATE(B47, ""fr"", ""en"")"),"bag for personal bag ""paper ect identity"" scratch not terrible closure")</f>
        <v>bag for personal bag "paper ect identity" scratch not terrible closure</v>
      </c>
    </row>
    <row r="48">
      <c r="A48" s="1">
        <v>4.0</v>
      </c>
      <c r="B48" s="1" t="s">
        <v>49</v>
      </c>
      <c r="C48" t="str">
        <f>IFERROR(__xludf.DUMMYFUNCTION("GOOGLETRANSLATE(B48, ""fr"", ""en"")"),"Good but lack of choice Sweat very nice, I would have loved to take others but the choice is too limited in my size (3xl) ...")</f>
        <v>Good but lack of choice Sweat very nice, I would have loved to take others but the choice is too limited in my size (3xl) ...</v>
      </c>
    </row>
    <row r="49">
      <c r="A49" s="1">
        <v>4.0</v>
      </c>
      <c r="B49" s="1" t="s">
        <v>50</v>
      </c>
      <c r="C49" t="str">
        <f>IFERROR(__xludf.DUMMYFUNCTION("GOOGLETRANSLATE(B49, ""fr"", ""en"")"),"lightweight fabrics I could not see the ground like that I still keep the light fabric dress all in black but it would be better finally")</f>
        <v>lightweight fabrics I could not see the ground like that I still keep the light fabric dress all in black but it would be better finally</v>
      </c>
    </row>
    <row r="50">
      <c r="A50" s="1">
        <v>4.0</v>
      </c>
      <c r="B50" s="1" t="s">
        <v>51</v>
      </c>
      <c r="C50" t="str">
        <f>IFERROR(__xludf.DUMMYFUNCTION("GOOGLETRANSLATE(B50, ""fr"", ""en"")"),"Received almost perfect in time, I'm doing 40 in traditional shoes but I ordered these converses in 39.5. With thin socks recent nickel carve. Satisfied with the quality / price ratio for these famous sneaker fabric and rubber! To see the duration")</f>
        <v>Received almost perfect in time, I'm doing 40 in traditional shoes but I ordered these converses in 39.5. With thin socks recent nickel carve. Satisfied with the quality / price ratio for these famous sneaker fabric and rubber! To see the duration</v>
      </c>
    </row>
    <row r="51">
      <c r="A51" s="1">
        <v>5.0</v>
      </c>
      <c r="B51" s="1" t="s">
        <v>52</v>
      </c>
      <c r="C51" t="str">
        <f>IFERROR(__xludf.DUMMYFUNCTION("GOOGLETRANSLATE(B51, ""fr"", ""en"")"),"Good product The product is good value, very soft. The non-slip sole, good size. I'm satisfied.")</f>
        <v>Good product The product is good value, very soft. The non-slip sole, good size. I'm satisfied.</v>
      </c>
    </row>
    <row r="52">
      <c r="A52" s="1">
        <v>5.0</v>
      </c>
      <c r="B52" s="1" t="s">
        <v>53</v>
      </c>
      <c r="C52" t="str">
        <f>IFERROR(__xludf.DUMMYFUNCTION("GOOGLETRANSLATE(B52, ""fr"", ""en"")"),"Set Frixion refills. Ideal for replacing cartridges Frixion pens; consumption of ink is certainly quite high, but the writing sensation is very nice, the ink dries quickly and can be deleted without problems.")</f>
        <v>Set Frixion refills. Ideal for replacing cartridges Frixion pens; consumption of ink is certainly quite high, but the writing sensation is very nice, the ink dries quickly and can be deleted without problems.</v>
      </c>
    </row>
    <row r="53">
      <c r="A53" s="1">
        <v>5.0</v>
      </c>
      <c r="B53" s="1" t="s">
        <v>54</v>
      </c>
      <c r="C53" t="str">
        <f>IFERROR(__xludf.DUMMYFUNCTION("GOOGLETRANSLATE(B53, ""fr"", ""en"")"),"Great product great comfort, great quality, great tennis, I recommend !!!")</f>
        <v>Great product great comfort, great quality, great tennis, I recommend !!!</v>
      </c>
    </row>
    <row r="54">
      <c r="A54" s="1">
        <v>5.0</v>
      </c>
      <c r="B54" s="1" t="s">
        <v>55</v>
      </c>
      <c r="C54" t="str">
        <f>IFERROR(__xludf.DUMMYFUNCTION("GOOGLETRANSLATE(B54, ""fr"", ""en"")"),"7 chakra bracelet J adore her wrist d in've already offered a friend is very happy to strap 7 chakra I adore her stones")</f>
        <v>7 chakra bracelet J adore her wrist d in've already offered a friend is very happy to strap 7 chakra I adore her stones</v>
      </c>
    </row>
    <row r="55">
      <c r="A55" s="1">
        <v>5.0</v>
      </c>
      <c r="B55" s="1" t="s">
        <v>56</v>
      </c>
      <c r="C55" t="str">
        <f>IFERROR(__xludf.DUMMYFUNCTION("GOOGLETRANSLATE(B55, ""fr"", ""en"")"),"original gift original gift. Bought for someone of my family, I have not yet ascended but I would have appreciated a ""&amp; nbsp; instructions &amp; nbsp;"" because there are many different parts to customize it.")</f>
        <v>original gift original gift. Bought for someone of my family, I have not yet ascended but I would have appreciated a "&amp; nbsp; instructions &amp; nbsp;" because there are many different parts to customize it.</v>
      </c>
    </row>
    <row r="56">
      <c r="A56" s="1">
        <v>5.0</v>
      </c>
      <c r="B56" s="1" t="s">
        <v>57</v>
      </c>
      <c r="C56" t="str">
        <f>IFERROR(__xludf.DUMMYFUNCTION("GOOGLETRANSLATE(B56, ""fr"", ""en"")"),"suitable fine quality material, blue color corresponding to the image size correctly.")</f>
        <v>suitable fine quality material, blue color corresponding to the image size correctly.</v>
      </c>
    </row>
    <row r="57">
      <c r="A57" s="1">
        <v>5.0</v>
      </c>
      <c r="B57" s="1" t="s">
        <v>58</v>
      </c>
      <c r="C57" t="str">
        <f>IFERROR(__xludf.DUMMYFUNCTION("GOOGLETRANSLATE(B57, ""fr"", ""en"")"),"Perfect Converse you all is said 👌")</f>
        <v>Perfect Converse you all is said 👌</v>
      </c>
    </row>
    <row r="58">
      <c r="A58" s="1">
        <v>5.0</v>
      </c>
      <c r="B58" s="1" t="s">
        <v>59</v>
      </c>
      <c r="C58" t="str">
        <f>IFERROR(__xludf.DUMMYFUNCTION("GOOGLETRANSLATE(B58, ""fr"", ""en"")"),"Great for apprentices Super readers well for beginning readers. The silent letters are grayed out and carefully chosen not to put its 2 letter depending on the level. Instead of the traditional sweets just bought us one for each child who came to the birt"&amp;"hday of our son.")</f>
        <v>Great for apprentices Super readers well for beginning readers. The silent letters are grayed out and carefully chosen not to put its 2 letter depending on the level. Instead of the traditional sweets just bought us one for each child who came to the birthday of our son.</v>
      </c>
    </row>
    <row r="59">
      <c r="A59" s="1">
        <v>5.0</v>
      </c>
      <c r="B59" s="1" t="s">
        <v>60</v>
      </c>
      <c r="C59" t="str">
        <f>IFERROR(__xludf.DUMMYFUNCTION("GOOGLETRANSLATE(B59, ""fr"", ""en"")"),"Gentle wake ... I bought this clock for my son who is completely fan ... He calls every night and particularly appreciate the association ""dawn simulation"" and ""sound of the sea"" that allows him to wake up gently. The ""pilot"" option is also very muc"&amp;"h fun. This clock is perfect.")</f>
        <v>Gentle wake ... I bought this clock for my son who is completely fan ... He calls every night and particularly appreciate the association "dawn simulation" and "sound of the sea" that allows him to wake up gently. The "pilot" option is also very much fun. This clock is perfect.</v>
      </c>
    </row>
    <row r="60">
      <c r="A60" s="1">
        <v>5.0</v>
      </c>
      <c r="B60" s="1" t="s">
        <v>61</v>
      </c>
      <c r="C60" t="str">
        <f>IFERROR(__xludf.DUMMYFUNCTION("GOOGLETRANSLATE(B60, ""fr"", ""en"")"),"price converse all star Normal This product corresponds exactly to converse. Sizes respect those found in the lay in general. Just look at their size index, either inside your current pair of converse in order to reserve the product. It was delivered quic"&amp;"kly and in good condition. Small problem with this model: the back is slightly sharp, so if you have sensitive skin, promote a different model or thick socks.")</f>
        <v>price converse all star Normal This product corresponds exactly to converse. Sizes respect those found in the lay in general. Just look at their size index, either inside your current pair of converse in order to reserve the product. It was delivered quickly and in good condition. Small problem with this model: the back is slightly sharp, so if you have sensitive skin, promote a different model or thick socks.</v>
      </c>
    </row>
    <row r="61">
      <c r="A61" s="1">
        <v>5.0</v>
      </c>
      <c r="B61" s="1" t="s">
        <v>62</v>
      </c>
      <c r="C61" t="str">
        <f>IFERROR(__xludf.DUMMYFUNCTION("GOOGLETRANSLATE(B61, ""fr"", ""en"")"),"satisfied pleased")</f>
        <v>satisfied pleased</v>
      </c>
    </row>
    <row r="62">
      <c r="A62" s="1">
        <v>5.0</v>
      </c>
      <c r="B62" s="1" t="s">
        <v>63</v>
      </c>
      <c r="C62" t="str">
        <f>IFERROR(__xludf.DUMMYFUNCTION("GOOGLETRANSLATE(B62, ""fr"", ""en"")"),"Not Perfect thank you all")</f>
        <v>Not Perfect thank you all</v>
      </c>
    </row>
    <row r="63">
      <c r="A63" s="1">
        <v>5.0</v>
      </c>
      <c r="B63" s="1" t="s">
        <v>64</v>
      </c>
      <c r="C63" t="str">
        <f>IFERROR(__xludf.DUMMYFUNCTION("GOOGLETRANSLATE(B63, ""fr"", ""en"")"),"Good quality Great for massage")</f>
        <v>Good quality Great for massage</v>
      </c>
    </row>
    <row r="64">
      <c r="A64" s="1">
        <v>5.0</v>
      </c>
      <c r="B64" s="1" t="s">
        <v>65</v>
      </c>
      <c r="C64" t="str">
        <f>IFERROR(__xludf.DUMMYFUNCTION("GOOGLETRANSLATE(B64, ""fr"", ""en"")"),"perfect perfect")</f>
        <v>perfect perfect</v>
      </c>
    </row>
    <row r="65">
      <c r="A65" s="1">
        <v>5.0</v>
      </c>
      <c r="B65" s="1" t="s">
        <v>66</v>
      </c>
      <c r="C65" t="str">
        <f>IFERROR(__xludf.DUMMYFUNCTION("GOOGLETRANSLATE(B65, ""fr"", ""en"")"),"comfortable slippers quality product at a reasonable price")</f>
        <v>comfortable slippers quality product at a reasonable price</v>
      </c>
    </row>
    <row r="66">
      <c r="A66" s="1">
        <v>2.0</v>
      </c>
      <c r="B66" s="1" t="s">
        <v>67</v>
      </c>
      <c r="C66" t="str">
        <f>IFERROR(__xludf.DUMMYFUNCTION("GOOGLETRANSLATE(B66, ""fr"", ""en"")"),"Is not quality expected for this brand By buying this trusted brand, I expected to receive a quality finished product. If I do not challenge the thermal insulation (goal), the comfort of the shoe when walking and the right size for my feet; I however doub"&amp;"t the finish (neoprene peeling on top of the boot after a week of use) and the design of the boot (there is, inside of the boot at the back of the heel, rubber replacement of neoprene, so that when you walk 100m, socks and gradually slide down on half of "&amp;"your foot which is very unpleasant, and tried several pairs of socks without anything to do !). In short, when you pull on your boots, neoprene peeling more and when you take them off, your socks can be found on half of your foot ... Frustrating ... In sh"&amp;"ort, a real disappointment for boots this brand and at this price. Otherwise, insulation and sealing it perfectly well worth the two stars ..")</f>
        <v>Is not quality expected for this brand By buying this trusted brand, I expected to receive a quality finished product. If I do not challenge the thermal insulation (goal), the comfort of the shoe when walking and the right size for my feet; I however doubt the finish (neoprene peeling on top of the boot after a week of use) and the design of the boot (there is, inside of the boot at the back of the heel, rubber replacement of neoprene, so that when you walk 100m, socks and gradually slide down on half of your foot which is very unpleasant, and tried several pairs of socks without anything to do !). In short, when you pull on your boots, neoprene peeling more and when you take them off, your socks can be found on half of your foot ... Frustrating ... In short, a real disappointment for boots this brand and at this price. Otherwise, insulation and sealing it perfectly well worth the two stars ..</v>
      </c>
    </row>
    <row r="67">
      <c r="A67" s="1">
        <v>1.0</v>
      </c>
      <c r="B67" s="1" t="s">
        <v>68</v>
      </c>
      <c r="C67" t="str">
        <f>IFERROR(__xludf.DUMMYFUNCTION("GOOGLETRANSLATE(B67, ""fr"", ""en"")"),"Poor I do not like after two weeks the sole is cut in two, a very poor quality")</f>
        <v>Poor I do not like after two weeks the sole is cut in two, a very poor quality</v>
      </c>
    </row>
    <row r="68">
      <c r="A68" s="1">
        <v>1.0</v>
      </c>
      <c r="B68" s="1" t="s">
        <v>69</v>
      </c>
      <c r="C68" t="str">
        <f>IFERROR(__xludf.DUMMYFUNCTION("GOOGLETRANSLATE(B68, ""fr"", ""en"")"),"Have nothing to do with the photo I am disappointed separators are not at all like on the website. They are tiny and round.")</f>
        <v>Have nothing to do with the photo I am disappointed separators are not at all like on the website. They are tiny and round.</v>
      </c>
    </row>
    <row r="69">
      <c r="A69" s="1">
        <v>3.0</v>
      </c>
      <c r="B69" s="1" t="s">
        <v>70</v>
      </c>
      <c r="C69" t="str">
        <f>IFERROR(__xludf.DUMMYFUNCTION("GOOGLETRANSLATE(B69, ""fr"", ""en"")"),"Good show but very low light LED watch is light, comfortable to wear and easy to use. The strap is easy to adjust. On this particular watch, the LED light is low REALLY, so only 3 stars! Even in total darkness, it illuminates only the left side of the fir"&amp;"st digit. The battery is supposed to have a life span of 7 years, so I suspect that this is the end of his life. The year of manufacture is indicated anywhere on the housing, so there is no way of knowing if this is the case.")</f>
        <v>Good show but very low light LED watch is light, comfortable to wear and easy to use. The strap is easy to adjust. On this particular watch, the LED light is low REALLY, so only 3 stars! Even in total darkness, it illuminates only the left side of the first digit. The battery is supposed to have a life span of 7 years, so I suspect that this is the end of his life. The year of manufacture is indicated anywhere on the housing, so there is no way of knowing if this is the case.</v>
      </c>
    </row>
    <row r="70">
      <c r="A70" s="1">
        <v>3.0</v>
      </c>
      <c r="B70" s="1" t="s">
        <v>71</v>
      </c>
      <c r="C70" t="str">
        <f>IFERROR(__xludf.DUMMYFUNCTION("GOOGLETRANSLATE(B70, ""fr"", ""en"")"),"good good")</f>
        <v>good good</v>
      </c>
    </row>
    <row r="71">
      <c r="A71" s="1">
        <v>4.0</v>
      </c>
      <c r="B71" s="1" t="s">
        <v>72</v>
      </c>
      <c r="C71" t="str">
        <f>IFERROR(__xludf.DUMMYFUNCTION("GOOGLETRANSLATE(B71, ""fr"", ""en"")"),"Good articulated arm but ... So, yes, it is a very good arm hinged at a lower price, the only downside in my opinion is the silver-colored articulation that is not hyper-resistant to make the weight of a micro and tends to let go .. Despite this, after a "&amp;"good wallop wrist to tighten the screw, arm remains good manufactory!")</f>
        <v>Good articulated arm but ... So, yes, it is a very good arm hinged at a lower price, the only downside in my opinion is the silver-colored articulation that is not hyper-resistant to make the weight of a micro and tends to let go .. Despite this, after a good wallop wrist to tighten the screw, arm remains good manufactory!</v>
      </c>
    </row>
    <row r="72">
      <c r="A72" s="1">
        <v>4.0</v>
      </c>
      <c r="B72" s="1" t="s">
        <v>73</v>
      </c>
      <c r="C72" t="str">
        <f>IFERROR(__xludf.DUMMYFUNCTION("GOOGLETRANSLATE(B72, ""fr"", ""en"")"),"Christmas Purchase Purchase done to my beautiful daughter for Christmas she loves fine jewelry. I hope that it will please him")</f>
        <v>Christmas Purchase Purchase done to my beautiful daughter for Christmas she loves fine jewelry. I hope that it will please him</v>
      </c>
    </row>
    <row r="73">
      <c r="A73" s="1">
        <v>4.0</v>
      </c>
      <c r="B73" s="1" t="s">
        <v>74</v>
      </c>
      <c r="C73" t="str">
        <f>IFERROR(__xludf.DUMMYFUNCTION("GOOGLETRANSLATE(B73, ""fr"", ""en"")"),"I recommend Very comfortable, I work 12 hours a day and even arrived at night I still have not hurt the feet. By cons out of the job I did not put the East is not very nice.")</f>
        <v>I recommend Very comfortable, I work 12 hours a day and even arrived at night I still have not hurt the feet. By cons out of the job I did not put the East is not very nice.</v>
      </c>
    </row>
    <row r="74">
      <c r="A74" s="1">
        <v>4.0</v>
      </c>
      <c r="B74" s="1" t="s">
        <v>75</v>
      </c>
      <c r="C74" t="str">
        <f>IFERROR(__xludf.DUMMYFUNCTION("GOOGLETRANSLATE(B74, ""fr"", ""en"")"),"Basketball nice good value for money ... bought for my daughter to play sports with the school in the room I have to return to take a size above her shoe size 36/37 I took the end of the 38 and impecc")</f>
        <v>Basketball nice good value for money ... bought for my daughter to play sports with the school in the room I have to return to take a size above her shoe size 36/37 I took the end of the 38 and impecc</v>
      </c>
    </row>
    <row r="75">
      <c r="A75" s="1">
        <v>5.0</v>
      </c>
      <c r="B75" s="1" t="s">
        <v>76</v>
      </c>
      <c r="C75" t="str">
        <f>IFERROR(__xludf.DUMMYFUNCTION("GOOGLETRANSLATE(B75, ""fr"", ""en"")"),"Received very satisfied quickly size consistent with reality. Very good value for money")</f>
        <v>Received very satisfied quickly size consistent with reality. Very good value for money</v>
      </c>
    </row>
    <row r="76">
      <c r="A76" s="1">
        <v>5.0</v>
      </c>
      <c r="B76" s="1" t="s">
        <v>77</v>
      </c>
      <c r="C76" t="str">
        <f>IFERROR(__xludf.DUMMYFUNCTION("GOOGLETRANSLATE(B76, ""fr"", ""en"")"),"Awesome !!! Cover 8 felts table glass. They are in charge, repeatedly press a hard base to load the mine. The colors are very nice, felt very well written.")</f>
        <v>Awesome !!! Cover 8 felts table glass. They are in charge, repeatedly press a hard base to load the mine. The colors are very nice, felt very well written.</v>
      </c>
    </row>
    <row r="77">
      <c r="A77" s="1">
        <v>5.0</v>
      </c>
      <c r="B77" s="1" t="s">
        <v>78</v>
      </c>
      <c r="C77" t="str">
        <f>IFERROR(__xludf.DUMMYFUNCTION("GOOGLETRANSLATE(B77, ""fr"", ""en"")"),"Okay Lot very interesting for its value for money. Perfume very soft, not heady. No allergy. Very useful.")</f>
        <v>Okay Lot very interesting for its value for money. Perfume very soft, not heady. No allergy. Very useful.</v>
      </c>
    </row>
    <row r="78">
      <c r="A78" s="1">
        <v>5.0</v>
      </c>
      <c r="B78" s="1" t="s">
        <v>79</v>
      </c>
      <c r="C78" t="str">
        <f>IFERROR(__xludf.DUMMYFUNCTION("GOOGLETRANSLATE(B78, ""fr"", ""en"")"),"Attention to the impact they are improperly packaged One of two cartons ordered arrived damaged, the only packaging is the one we see in the photo: - / result: trentaines leaves wrinkled, I am using to take notes, make designs, ... So the quality / price "&amp;"is not at all.")</f>
        <v>Attention to the impact they are improperly packaged One of two cartons ordered arrived damaged, the only packaging is the one we see in the photo: - / result: trentaines leaves wrinkled, I am using to take notes, make designs, ... So the quality / price is not at all.</v>
      </c>
    </row>
    <row r="79">
      <c r="A79" s="1">
        <v>5.0</v>
      </c>
      <c r="B79" s="1" t="s">
        <v>80</v>
      </c>
      <c r="C79" t="str">
        <f>IFERROR(__xludf.DUMMYFUNCTION("GOOGLETRANSLATE(B79, ""fr"", ""en"")"),"Beautiful tracksuit tracksuit")</f>
        <v>Beautiful tracksuit tracksuit</v>
      </c>
    </row>
    <row r="80">
      <c r="A80" s="1">
        <v>5.0</v>
      </c>
      <c r="B80" s="1" t="s">
        <v>81</v>
      </c>
      <c r="C80" t="str">
        <f>IFERROR(__xludf.DUMMYFUNCTION("GOOGLETRANSLATE(B80, ""fr"", ""en"")"),"Just perfect Best Bottles market Avoids colliques Baby Super ergonomics and super cute I highly recommend")</f>
        <v>Just perfect Best Bottles market Avoids colliques Baby Super ergonomics and super cute I highly recommend</v>
      </c>
    </row>
    <row r="81">
      <c r="A81" s="1">
        <v>5.0</v>
      </c>
      <c r="B81" s="1" t="s">
        <v>82</v>
      </c>
      <c r="C81" t="str">
        <f>IFERROR(__xludf.DUMMYFUNCTION("GOOGLETRANSLATE(B81, ""fr"", ""en"")"),"Very well very well")</f>
        <v>Very well very well</v>
      </c>
    </row>
    <row r="82">
      <c r="A82" s="1">
        <v>5.0</v>
      </c>
      <c r="B82" s="1" t="s">
        <v>83</v>
      </c>
      <c r="C82" t="str">
        <f>IFERROR(__xludf.DUMMYFUNCTION("GOOGLETRANSLATE(B82, ""fr"", ""en"")"),"Very good quality Bought for my music studio! I recommend it because it is cheap and works perfectly!")</f>
        <v>Very good quality Bought for my music studio! I recommend it because it is cheap and works perfectly!</v>
      </c>
    </row>
    <row r="83">
      <c r="A83" s="1">
        <v>5.0</v>
      </c>
      <c r="B83" s="1" t="s">
        <v>84</v>
      </c>
      <c r="C83" t="str">
        <f>IFERROR(__xludf.DUMMYFUNCTION("GOOGLETRANSLATE(B83, ""fr"", ""en"")"),"I recommend good tripod solid. Nothing to say, it is quite to the description")</f>
        <v>I recommend good tripod solid. Nothing to say, it is quite to the description</v>
      </c>
    </row>
    <row r="84">
      <c r="A84" s="1">
        <v>5.0</v>
      </c>
      <c r="B84" s="1" t="s">
        <v>85</v>
      </c>
      <c r="C84" t="str">
        <f>IFERROR(__xludf.DUMMYFUNCTION("GOOGLETRANSLATE(B84, ""fr"", ""en"")"),"Sweat States Super, good quality, very warm. Super all my recommendations")</f>
        <v>Sweat States Super, good quality, very warm. Super all my recommendations</v>
      </c>
    </row>
    <row r="85">
      <c r="A85" s="1">
        <v>5.0</v>
      </c>
      <c r="B85" s="1" t="s">
        <v>86</v>
      </c>
      <c r="C85" t="str">
        <f>IFERROR(__xludf.DUMMYFUNCTION("GOOGLETRANSLATE(B85, ""fr"", ""en"")"),"Amazing, the best I recommend I know what to say ..... finally I found headphones worthy of a great brand very expensive .. sound quality at the top I run with it not move, it does not interfere with the gym it connects easily with all your devices, plus "&amp;"a small pouch with Mignonne to slip into her bag where you can find several sizes of tips we put our ears to also change if you want .. frankly I ' waited a while to write a review to be sure but then I recommend them .. probably more with the carrier whi"&amp;"ch begins behind the ears it moves more even during exercise sometimes I even forget that I ' have on me .. I suggest you try them I hope you found my review helpful.")</f>
        <v>Amazing, the best I recommend I know what to say ..... finally I found headphones worthy of a great brand very expensive .. sound quality at the top I run with it not move, it does not interfere with the gym it connects easily with all your devices, plus a small pouch with Mignonne to slip into her bag where you can find several sizes of tips we put our ears to also change if you want .. frankly I ' waited a while to write a review to be sure but then I recommend them .. probably more with the carrier which begins behind the ears it moves more even during exercise sometimes I even forget that I ' have on me .. I suggest you try them I hope you found my review helpful.</v>
      </c>
    </row>
    <row r="86">
      <c r="A86" s="1">
        <v>5.0</v>
      </c>
      <c r="B86" s="1" t="s">
        <v>87</v>
      </c>
      <c r="C86" t="str">
        <f>IFERROR(__xludf.DUMMYFUNCTION("GOOGLETRANSLATE(B86, ""fr"", ""en"")"),"Very good very good, the microphone is nice is the sound quality is very good")</f>
        <v>Very good very good, the microphone is nice is the sound quality is very good</v>
      </c>
    </row>
    <row r="87">
      <c r="A87" s="1">
        <v>5.0</v>
      </c>
      <c r="B87" s="1" t="s">
        <v>88</v>
      </c>
      <c r="C87" t="str">
        <f>IFERROR(__xludf.DUMMYFUNCTION("GOOGLETRANSLATE(B87, ""fr"", ""en"")"),"caliber Satisfied")</f>
        <v>caliber Satisfied</v>
      </c>
    </row>
    <row r="88">
      <c r="A88" s="1">
        <v>5.0</v>
      </c>
      <c r="B88" s="1" t="s">
        <v>89</v>
      </c>
      <c r="C88" t="str">
        <f>IFERROR(__xludf.DUMMYFUNCTION("GOOGLETRANSLATE(B88, ""fr"", ""en"")"),"If you take 41 of the 41 did not seek it 42 fleet. Nickel, I added one more sole. Very comfortable. I recommend.")</f>
        <v>If you take 41 of the 41 did not seek it 42 fleet. Nickel, I added one more sole. Very comfortable. I recommend.</v>
      </c>
    </row>
    <row r="89">
      <c r="A89" s="1">
        <v>5.0</v>
      </c>
      <c r="B89" s="1" t="s">
        <v>90</v>
      </c>
      <c r="C89" t="str">
        <f>IFERROR(__xludf.DUMMYFUNCTION("GOOGLETRANSLATE(B89, ""fr"", ""en"")"),"They are very beautiful jewelry box Bebe not too fast")</f>
        <v>They are very beautiful jewelry box Bebe not too fast</v>
      </c>
    </row>
    <row r="90">
      <c r="A90" s="1">
        <v>2.0</v>
      </c>
      <c r="B90" s="1" t="s">
        <v>91</v>
      </c>
      <c r="C90" t="str">
        <f>IFERROR(__xludf.DUMMYFUNCTION("GOOGLETRANSLATE(B90, ""fr"", ""en"")"),"DISCRIPTIF lie PRETTY BUT THAT'S ALL. VERY WRONG CUT THE HOOD IS OVERSIZED. Do HOPE TO HAVE HOT, I SEARCH STILL POLAR RESPECT !!!")</f>
        <v>DISCRIPTIF lie PRETTY BUT THAT'S ALL. VERY WRONG CUT THE HOOD IS OVERSIZED. Do HOPE TO HAVE HOT, I SEARCH STILL POLAR RESPECT !!!</v>
      </c>
    </row>
    <row r="91">
      <c r="A91" s="1">
        <v>1.0</v>
      </c>
      <c r="B91" s="1" t="s">
        <v>92</v>
      </c>
      <c r="C91" t="str">
        <f>IFERROR(__xludf.DUMMYFUNCTION("GOOGLETRANSLATE(B91, ""fr"", ""en"")"),"Please note the size Mr. son is a size 39 the elastic is too small. It's too tight it can put on and off the shoe")</f>
        <v>Please note the size Mr. son is a size 39 the elastic is too small. It's too tight it can put on and off the shoe</v>
      </c>
    </row>
    <row r="92">
      <c r="A92" s="1">
        <v>1.0</v>
      </c>
      <c r="B92" s="1" t="s">
        <v>93</v>
      </c>
      <c r="C92" t="str">
        <f>IFERROR(__xludf.DUMMYFUNCTION("GOOGLETRANSLATE(B92, ""fr"", ""en"")"),"very poor once passed to the washing machine that is like nothing we have that for the price")</f>
        <v>very poor once passed to the washing machine that is like nothing we have that for the price</v>
      </c>
    </row>
    <row r="93">
      <c r="A93" s="1">
        <v>3.0</v>
      </c>
      <c r="B93" s="1" t="s">
        <v>94</v>
      </c>
      <c r="C93" t="str">
        <f>IFERROR(__xludf.DUMMYFUNCTION("GOOGLETRANSLATE(B93, ""fr"", ""en"")"),"Aged Aged badly wrong with several washing less mild damage")</f>
        <v>Aged Aged badly wrong with several washing less mild damage</v>
      </c>
    </row>
    <row r="94">
      <c r="A94" s="1">
        <v>3.0</v>
      </c>
      <c r="B94" s="1" t="s">
        <v>95</v>
      </c>
      <c r="C94" t="str">
        <f>IFERROR(__xludf.DUMMYFUNCTION("GOOGLETRANSLATE(B94, ""fr"", ""en"")"),"A perfect score! One regret: the plastic I have seen the best in my baby colic when he had, through this bottle. One regret: when anti colliques mam bottles without plastic and glass?")</f>
        <v>A perfect score! One regret: the plastic I have seen the best in my baby colic when he had, through this bottle. One regret: when anti colliques mam bottles without plastic and glass?</v>
      </c>
    </row>
    <row r="95">
      <c r="A95" s="1">
        <v>4.0</v>
      </c>
      <c r="B95" s="1" t="s">
        <v>96</v>
      </c>
      <c r="C95" t="str">
        <f>IFERROR(__xludf.DUMMYFUNCTION("GOOGLETRANSLATE(B95, ""fr"", ""en"")"),"Very good quality safety footwear is comfortable for work and especially mild")</f>
        <v>Very good quality safety footwear is comfortable for work and especially mild</v>
      </c>
    </row>
    <row r="96">
      <c r="A96" s="1">
        <v>4.0</v>
      </c>
      <c r="B96" s="1" t="s">
        <v>97</v>
      </c>
      <c r="C96" t="str">
        <f>IFERROR(__xludf.DUMMYFUNCTION("GOOGLETRANSLATE(B96, ""fr"", ""en"")"),"Must prove I just start using it for migraines for the moment I have not seen efficiency. I wait !")</f>
        <v>Must prove I just start using it for migraines for the moment I have not seen efficiency. I wait !</v>
      </c>
    </row>
    <row r="97">
      <c r="A97" s="1">
        <v>4.0</v>
      </c>
      <c r="B97" s="1" t="s">
        <v>98</v>
      </c>
      <c r="C97" t="str">
        <f>IFERROR(__xludf.DUMMYFUNCTION("GOOGLETRANSLATE(B97, ""fr"", ""en"")"),"Super comfortable and relaxing sports pants very good very comfortable good perfect size")</f>
        <v>Super comfortable and relaxing sports pants very good very comfortable good perfect size</v>
      </c>
    </row>
    <row r="98">
      <c r="A98" s="1">
        <v>4.0</v>
      </c>
      <c r="B98" s="1" t="s">
        <v>99</v>
      </c>
      <c r="C98" t="str">
        <f>IFERROR(__xludf.DUMMYFUNCTION("GOOGLETRANSLATE(B98, ""fr"", ""en"")"),"I recommend ! It lacks a handful to be perfect!")</f>
        <v>I recommend ! It lacks a handful to be perfect!</v>
      </c>
    </row>
    <row r="99">
      <c r="A99" s="1">
        <v>5.0</v>
      </c>
      <c r="B99" s="1" t="s">
        <v>100</v>
      </c>
      <c r="C99" t="str">
        <f>IFERROR(__xludf.DUMMYFUNCTION("GOOGLETRANSLATE(B99, ""fr"", ""en"")"),"Just perfect perfect recording quality. No complaints. I was afraid to use it with a tripod yet provided any worries. No keyboard gaming hits back.")</f>
        <v>Just perfect perfect recording quality. No complaints. I was afraid to use it with a tripod yet provided any worries. No keyboard gaming hits back.</v>
      </c>
    </row>
    <row r="100">
      <c r="A100" s="1">
        <v>5.0</v>
      </c>
      <c r="B100" s="1" t="s">
        <v>101</v>
      </c>
      <c r="C100" t="str">
        <f>IFERROR(__xludf.DUMMYFUNCTION("GOOGLETRANSLATE(B100, ""fr"", ""en"")"),"perfect 👌🏻👌🏻👌🏻")</f>
        <v>perfect 👌🏻👌🏻👌🏻</v>
      </c>
    </row>
    <row r="101">
      <c r="A101" s="1">
        <v>5.0</v>
      </c>
      <c r="B101" s="1" t="s">
        <v>102</v>
      </c>
      <c r="C101" t="str">
        <f>IFERROR(__xludf.DUMMYFUNCTION("GOOGLETRANSLATE(B101, ""fr"", ""en"")"),"perfect product (1 week of intensive use) This kettle is perfect for someone like me living in a small area. I did that for a week around, and I use every day, several times a day. It heats well, has no odor, and the cable is of a decent length.")</f>
        <v>perfect product (1 week of intensive use) This kettle is perfect for someone like me living in a small area. I did that for a week around, and I use every day, several times a day. It heats well, has no odor, and the cable is of a decent length.</v>
      </c>
    </row>
    <row r="102">
      <c r="A102" s="1">
        <v>5.0</v>
      </c>
      <c r="B102" s="1" t="s">
        <v>103</v>
      </c>
      <c r="C102" t="str">
        <f>IFERROR(__xludf.DUMMYFUNCTION("GOOGLETRANSLATE(B102, ""fr"", ""en"")"),"Purchase check Exceptional")</f>
        <v>Purchase check Exceptional</v>
      </c>
    </row>
    <row r="103">
      <c r="A103" s="1">
        <v>5.0</v>
      </c>
      <c r="B103" s="1" t="s">
        <v>104</v>
      </c>
      <c r="C103" t="str">
        <f>IFERROR(__xludf.DUMMYFUNCTION("GOOGLETRANSLATE(B103, ""fr"", ""en"")"),"dodie bottle bottles dodie + 6 months with flat nipple sensation are really great. The flow rate is not too fast, I recommend")</f>
        <v>dodie bottle bottles dodie + 6 months with flat nipple sensation are really great. The flow rate is not too fast, I recommend</v>
      </c>
    </row>
    <row r="104">
      <c r="A104" s="1">
        <v>5.0</v>
      </c>
      <c r="B104" s="1" t="s">
        <v>105</v>
      </c>
      <c r="C104" t="str">
        <f>IFERROR(__xludf.DUMMYFUNCTION("GOOGLETRANSLATE(B104, ""fr"", ""en"")"),"I used to Youtube I used this product for youtube when I film outside of my studio. It picks up a little too much so I went on a lavalier microphone but I highly recommend this product that saved my life many times during filming!")</f>
        <v>I used to Youtube I used this product for youtube when I film outside of my studio. It picks up a little too much so I went on a lavalier microphone but I highly recommend this product that saved my life many times during filming!</v>
      </c>
    </row>
    <row r="105">
      <c r="A105" s="1">
        <v>5.0</v>
      </c>
      <c r="B105" s="1" t="s">
        <v>106</v>
      </c>
      <c r="C105" t="str">
        <f>IFERROR(__xludf.DUMMYFUNCTION("GOOGLETRANSLATE(B105, ""fr"", ""en"")"),"Super purchase Mamane's glad I have often pain in nails and hair, and it relieves me so I love bocou bocou")</f>
        <v>Super purchase Mamane's glad I have often pain in nails and hair, and it relieves me so I love bocou bocou</v>
      </c>
    </row>
    <row r="106">
      <c r="A106" s="1">
        <v>5.0</v>
      </c>
      <c r="B106" s="1" t="s">
        <v>107</v>
      </c>
      <c r="C106" t="str">
        <f>IFERROR(__xludf.DUMMYFUNCTION("GOOGLETRANSLATE(B106, ""fr"", ""en"")"),"very well this device is really great for small rooms I personally put on the toilet which is next to my shower very well disign more")</f>
        <v>very well this device is really great for small rooms I personally put on the toilet which is next to my shower very well disign more</v>
      </c>
    </row>
    <row r="107">
      <c r="A107" s="1">
        <v>5.0</v>
      </c>
      <c r="B107" s="1" t="s">
        <v>108</v>
      </c>
      <c r="C107" t="str">
        <f>IFERROR(__xludf.DUMMYFUNCTION("GOOGLETRANSLATE(B107, ""fr"", ""en"")"),"Adept recorder for years the little beast thinks book, I spend with this voice recorder to the digital age with pleasure: easy to use with one hand, light practice .. .. I'm hooked! comes with a USB charger, small (I did a picture with a pen to compare th"&amp;"e size)")</f>
        <v>Adept recorder for years the little beast thinks book, I spend with this voice recorder to the digital age with pleasure: easy to use with one hand, light practice .. .. I'm hooked! comes with a USB charger, small (I did a picture with a pen to compare the size)</v>
      </c>
    </row>
    <row r="108">
      <c r="A108" s="1">
        <v>5.0</v>
      </c>
      <c r="B108" s="1" t="s">
        <v>109</v>
      </c>
      <c r="C108" t="str">
        <f>IFERROR(__xludf.DUMMYFUNCTION("GOOGLETRANSLATE(B108, ""fr"", ""en"")"),"Super Super")</f>
        <v>Super Super</v>
      </c>
    </row>
    <row r="109">
      <c r="A109" s="1">
        <v>5.0</v>
      </c>
      <c r="B109" s="1" t="s">
        <v>110</v>
      </c>
      <c r="C109" t="str">
        <f>IFERROR(__xludf.DUMMYFUNCTION("GOOGLETRANSLATE(B109, ""fr"", ""en"")"),"perfect for breastfed baby's the only bottle that allowed me to make breastfeeding mixed ... if my son refuses any nipple. A great relief for the resumption of work!")</f>
        <v>perfect for breastfed baby's the only bottle that allowed me to make breastfeeding mixed ... if my son refuses any nipple. A great relief for the resumption of work!</v>
      </c>
    </row>
    <row r="110">
      <c r="A110" s="1">
        <v>5.0</v>
      </c>
      <c r="B110" s="1" t="s">
        <v>111</v>
      </c>
      <c r="C110" t="str">
        <f>IFERROR(__xludf.DUMMYFUNCTION("GOOGLETRANSLATE(B110, ""fr"", ""en"")"),"Super pointer I recommend ++++ I bought this pointer for my presentations and frankly it's great thanks to this one I do not need to Glued to my computer to change slide in addition it has a laser pointer facilitating my interlocutors to follow easily. Wi"&amp;"th regard to c portabilités too convenient to wear and lightweight and most significant is that it is very easy to use you just plug the USB key and oops it is ready to use To me its me really help manage my presentations and I feel more have now when I s"&amp;"how I recommend ++++")</f>
        <v>Super pointer I recommend ++++ I bought this pointer for my presentations and frankly it's great thanks to this one I do not need to Glued to my computer to change slide in addition it has a laser pointer facilitating my interlocutors to follow easily. With regard to c portabilités too convenient to wear and lightweight and most significant is that it is very easy to use you just plug the USB key and oops it is ready to use To me its me really help manage my presentations and I feel more have now when I show I recommend ++++</v>
      </c>
    </row>
    <row r="111">
      <c r="A111" s="1">
        <v>5.0</v>
      </c>
      <c r="B111" s="1" t="s">
        <v>112</v>
      </c>
      <c r="C111" t="str">
        <f>IFERROR(__xludf.DUMMYFUNCTION("GOOGLETRANSLATE(B111, ""fr"", ""en"")"),"Very good product, I highly recommend this product. Very good value for money. Neutral colors can match equally well to a girl than a boy.")</f>
        <v>Very good product, I highly recommend this product. Very good value for money. Neutral colors can match equally well to a girl than a boy.</v>
      </c>
    </row>
    <row r="112">
      <c r="A112" s="1">
        <v>5.0</v>
      </c>
      <c r="B112" s="1" t="s">
        <v>113</v>
      </c>
      <c r="C112" t="str">
        <f>IFERROR(__xludf.DUMMYFUNCTION("GOOGLETRANSLATE(B112, ""fr"", ""en"")"),"Healthy, fast and keeps hot water on 30 minutes Done correctly work, and fits the description.")</f>
        <v>Healthy, fast and keeps hot water on 30 minutes Done correctly work, and fits the description.</v>
      </c>
    </row>
    <row r="113">
      <c r="A113" s="1">
        <v>5.0</v>
      </c>
      <c r="B113" s="1" t="s">
        <v>114</v>
      </c>
      <c r="C113" t="str">
        <f>IFERROR(__xludf.DUMMYFUNCTION("GOOGLETRANSLATE(B113, ""fr"", ""en"")"),"compliant compliant")</f>
        <v>compliant compliant</v>
      </c>
    </row>
    <row r="114">
      <c r="A114" s="1">
        <v>2.0</v>
      </c>
      <c r="B114" s="1" t="s">
        <v>115</v>
      </c>
      <c r="C114" t="str">
        <f>IFERROR(__xludf.DUMMYFUNCTION("GOOGLETRANSLATE(B114, ""fr"", ""en"")"),"Blah blah blah very disappointed. Interior badly glued with strong odeuse glue. If the box is nice but there is no option of a locking lid suddenly it's not practical.")</f>
        <v>Blah blah blah very disappointed. Interior badly glued with strong odeuse glue. If the box is nice but there is no option of a locking lid suddenly it's not practical.</v>
      </c>
    </row>
    <row r="115">
      <c r="A115" s="1">
        <v>1.0</v>
      </c>
      <c r="B115" s="1" t="s">
        <v>116</v>
      </c>
      <c r="C115" t="str">
        <f>IFERROR(__xludf.DUMMYFUNCTION("GOOGLETRANSLATE(B115, ""fr"", ""en"")"),"Too bad ... Too bad that in the description it is not indicated that there perfume ... I wanted the soap 72%. Here, there are 30% soap, 5% perfume (where?) And the rest? Indicate that it is soap that is lying limit !!!")</f>
        <v>Too bad ... Too bad that in the description it is not indicated that there perfume ... I wanted the soap 72%. Here, there are 30% soap, 5% perfume (where?) And the rest? Indicate that it is soap that is lying limit !!!</v>
      </c>
    </row>
    <row r="116">
      <c r="A116" s="1">
        <v>1.0</v>
      </c>
      <c r="B116" s="1" t="s">
        <v>117</v>
      </c>
      <c r="C116" t="str">
        <f>IFERROR(__xludf.DUMMYFUNCTION("GOOGLETRANSLATE(B116, ""fr"", ""en"")"),"Very disappointed I tested the same day of receipt by calling my son and he heard noises like shrill whistles as I spoke. I also tested with an app on my phone that allows me to learn a foreign language. The mic does not seem to fonctionnner correctly. I "&amp;"allow myself to test tomorrow .... if not better it will return to sender.")</f>
        <v>Very disappointed I tested the same day of receipt by calling my son and he heard noises like shrill whistles as I spoke. I also tested with an app on my phone that allows me to learn a foreign language. The mic does not seem to fonctionnner correctly. I allow myself to test tomorrow .... if not better it will return to sender.</v>
      </c>
    </row>
    <row r="117">
      <c r="A117" s="1">
        <v>3.0</v>
      </c>
      <c r="B117" s="1" t="s">
        <v>118</v>
      </c>
      <c r="C117" t="str">
        <f>IFERROR(__xludf.DUMMYFUNCTION("GOOGLETRANSLATE(B117, ""fr"", ""en"")"),"Complex! I offered this watch ""multifunctional"". It was very well received for its looks and its thermometer and compass functions; by cons it is difficult to adjust, you must read the instructions carefully, and it takes a magnifying glass to decipher "&amp;"it.")</f>
        <v>Complex! I offered this watch "multifunctional". It was very well received for its looks and its thermometer and compass functions; by cons it is difficult to adjust, you must read the instructions carefully, and it takes a magnifying glass to decipher it.</v>
      </c>
    </row>
    <row r="118">
      <c r="A118" s="1">
        <v>4.0</v>
      </c>
      <c r="B118" s="1" t="s">
        <v>119</v>
      </c>
      <c r="C118" t="str">
        <f>IFERROR(__xludf.DUMMYFUNCTION("GOOGLETRANSLATE(B118, ""fr"", ""en"")"),"Perfect very happy with my purchase I do not regret I highly recommend this makes a nice inexpensive gift")</f>
        <v>Perfect very happy with my purchase I do not regret I highly recommend this makes a nice inexpensive gift</v>
      </c>
    </row>
    <row r="119">
      <c r="A119" s="1">
        <v>4.0</v>
      </c>
      <c r="B119" s="1" t="s">
        <v>120</v>
      </c>
      <c r="C119" t="str">
        <f>IFERROR(__xludf.DUMMYFUNCTION("GOOGLETRANSLATE(B119, ""fr"", ""en"")"),"happy! Having often sore neck I'm tempted by this choker. Tried 1 time during pain. This is no miracle but the warmth is nice and celebrate good muscles. Actually a bit short. Does not go around the neck. It lacks good 10 centimeters. But for the price it"&amp;" fulfilled its task! Ordered Friday night and Saturday morning received in premium. Perfect!")</f>
        <v>happy! Having often sore neck I'm tempted by this choker. Tried 1 time during pain. This is no miracle but the warmth is nice and celebrate good muscles. Actually a bit short. Does not go around the neck. It lacks good 10 centimeters. But for the price it fulfilled its task! Ordered Friday night and Saturday morning received in premium. Perfect!</v>
      </c>
    </row>
    <row r="120">
      <c r="A120" s="1">
        <v>4.0</v>
      </c>
      <c r="B120" s="1" t="s">
        <v>121</v>
      </c>
      <c r="C120" t="str">
        <f>IFERROR(__xludf.DUMMYFUNCTION("GOOGLETRANSLATE(B120, ""fr"", ""en"")"),"Effective and gentle wet paper whose leaves are thick enough without the risk of clogging the toilet. At first, the wet sensation is a bit unusual but we made it quickly. The sweetness is very nice as a real feeling of clean.")</f>
        <v>Effective and gentle wet paper whose leaves are thick enough without the risk of clogging the toilet. At first, the wet sensation is a bit unusual but we made it quickly. The sweetness is very nice as a real feeling of clean.</v>
      </c>
    </row>
    <row r="121">
      <c r="A121" s="1">
        <v>4.0</v>
      </c>
      <c r="B121" s="1" t="s">
        <v>122</v>
      </c>
      <c r="C121" t="str">
        <f>IFERROR(__xludf.DUMMYFUNCTION("GOOGLETRANSLATE(B121, ""fr"", ""en"")"),"Very nice pack! Nice little bottle pack, aesthetics is not bad, very modern. Quality level, it is still the same product, I'm not disappointed. The nipple is very well designed silicone, flexible to adapt to small mouths, but at the same time very robust."&amp;" The opening is very large, very practical for easy cleaning and filling of powdered milk. No worries colic or untimely regurgitation with this model of baby bottle! Be careful not to rub the drawing with the abrasive side of the sponge, otherwise it will"&amp;" not last long. ;)")</f>
        <v>Very nice pack! Nice little bottle pack, aesthetics is not bad, very modern. Quality level, it is still the same product, I'm not disappointed. The nipple is very well designed silicone, flexible to adapt to small mouths, but at the same time very robust. The opening is very large, very practical for easy cleaning and filling of powdered milk. No worries colic or untimely regurgitation with this model of baby bottle! Be careful not to rub the drawing with the abrasive side of the sponge, otherwise it will not last long. ;)</v>
      </c>
    </row>
    <row r="122">
      <c r="A122" s="1">
        <v>5.0</v>
      </c>
      <c r="B122" s="1" t="s">
        <v>123</v>
      </c>
      <c r="C122" t="str">
        <f>IFERROR(__xludf.DUMMYFUNCTION("GOOGLETRANSLATE(B122, ""fr"", ""en"")"),"well nothing to say except, maybe, for the funny of perforatioss top and bottom sheets, which ""eat"" good 1 cm printing and therefore ink also. Otherwise very good, the pictures are pretty")</f>
        <v>well nothing to say except, maybe, for the funny of perforatioss top and bottom sheets, which "eat" good 1 cm printing and therefore ink also. Otherwise very good, the pictures are pretty</v>
      </c>
    </row>
    <row r="123">
      <c r="A123" s="1">
        <v>5.0</v>
      </c>
      <c r="B123" s="1" t="s">
        <v>124</v>
      </c>
      <c r="C123" t="str">
        <f>IFERROR(__xludf.DUMMYFUNCTION("GOOGLETRANSLATE(B123, ""fr"", ""en"")"),"Block detachable A5 drawing feuiles It is one block with white sheet of drawing detachable thick. I had not understood it (I thought it was just a ream of paper A5 slightly thick) but infact it suits me ... so I love :)")</f>
        <v>Block detachable A5 drawing feuiles It is one block with white sheet of drawing detachable thick. I had not understood it (I thought it was just a ream of paper A5 slightly thick) but infact it suits me ... so I love :)</v>
      </c>
    </row>
    <row r="124">
      <c r="A124" s="1">
        <v>5.0</v>
      </c>
      <c r="B124" s="1" t="s">
        <v>125</v>
      </c>
      <c r="C124" t="str">
        <f>IFERROR(__xludf.DUMMYFUNCTION("GOOGLETRANSLATE(B124, ""fr"", ""en"")"),"Perfect Fast delivery, perfect packaging, the product is clearly plug-to-play. Works perfectly and helps make the sound of a microphone Perfect capacitor. To buy eyes closed.")</f>
        <v>Perfect Fast delivery, perfect packaging, the product is clearly plug-to-play. Works perfectly and helps make the sound of a microphone Perfect capacitor. To buy eyes closed.</v>
      </c>
    </row>
    <row r="125">
      <c r="A125" s="1">
        <v>5.0</v>
      </c>
      <c r="B125" s="1" t="s">
        <v>126</v>
      </c>
      <c r="C125" t="str">
        <f>IFERROR(__xludf.DUMMYFUNCTION("GOOGLETRANSLATE(B125, ""fr"", ""en"")"),"Very good A comfortable and convenient recommended for sports. correct and proper delivery prices.")</f>
        <v>Very good A comfortable and convenient recommended for sports. correct and proper delivery prices.</v>
      </c>
    </row>
    <row r="126">
      <c r="A126" s="1">
        <v>5.0</v>
      </c>
      <c r="B126" s="1" t="s">
        <v>127</v>
      </c>
      <c r="C126" t="str">
        <f>IFERROR(__xludf.DUMMYFUNCTION("GOOGLETRANSLATE(B126, ""fr"", ""en"")"),"Excellent Excellent")</f>
        <v>Excellent Excellent</v>
      </c>
    </row>
    <row r="127">
      <c r="A127" s="1">
        <v>5.0</v>
      </c>
      <c r="B127" s="1" t="s">
        <v>128</v>
      </c>
      <c r="C127" t="str">
        <f>IFERROR(__xludf.DUMMYFUNCTION("GOOGLETRANSLATE(B127, ""fr"", ""en"")"),"OF THE PRO MAION soft price Sincerely, the machine oozes quality and solidity. Installation is super easy. First impressions give me entire satisfaction. It prints at high speed. With all the features it has, I am very happy with my printer. Finished cons"&amp;"umer devices to 50, 8 or even 100 euros which are fragile, cost a fortune and toner cartridges ... and then you have to replace with a new one when they fail because the repair is too expensive or impossible.")</f>
        <v>OF THE PRO MAION soft price Sincerely, the machine oozes quality and solidity. Installation is super easy. First impressions give me entire satisfaction. It prints at high speed. With all the features it has, I am very happy with my printer. Finished consumer devices to 50, 8 or even 100 euros which are fragile, cost a fortune and toner cartridges ... and then you have to replace with a new one when they fail because the repair is too expensive or impossible.</v>
      </c>
    </row>
    <row r="128">
      <c r="A128" s="1">
        <v>5.0</v>
      </c>
      <c r="B128" s="1" t="s">
        <v>129</v>
      </c>
      <c r="C128" t="str">
        <f>IFERROR(__xludf.DUMMYFUNCTION("GOOGLETRANSLATE(B128, ""fr"", ""en"")"),"Magnificent bracelet This is a very nice bracelet, garnet beads and little heart rose gold for me. the record is very beautiful. it is elastic strap that fits many wrists. I think to recommend one to offer it!")</f>
        <v>Magnificent bracelet This is a very nice bracelet, garnet beads and little heart rose gold for me. the record is very beautiful. it is elastic strap that fits many wrists. I think to recommend one to offer it!</v>
      </c>
    </row>
    <row r="129">
      <c r="A129" s="1">
        <v>5.0</v>
      </c>
      <c r="B129" s="1" t="s">
        <v>130</v>
      </c>
      <c r="C129" t="str">
        <f>IFERROR(__xludf.DUMMYFUNCTION("GOOGLETRANSLATE(B129, ""fr"", ""en"")"),"Super Excellent book quickly")</f>
        <v>Super Excellent book quickly</v>
      </c>
    </row>
    <row r="130">
      <c r="A130" s="1">
        <v>5.0</v>
      </c>
      <c r="B130" s="1" t="s">
        <v>131</v>
      </c>
      <c r="C130" t="str">
        <f>IFERROR(__xludf.DUMMYFUNCTION("GOOGLETRANSLATE(B130, ""fr"", ""en"")"),"Very satisfied Wonderful product with a real time saver. We put the bottle is pressed Ether start in less than 20 seconds the bottle is ready. Baby has no time to cry ""we do not burn the bottle is not put under high temperature with the presence of water"&amp;" as only the hot water right temperature is directly distributed in the bottle, purchase very helpful, good price I took advantage of the reduction. Very satisfied I recommend your Ether brand your product to all moms. Thanks Tommee tippee")</f>
        <v>Very satisfied Wonderful product with a real time saver. We put the bottle is pressed Ether start in less than 20 seconds the bottle is ready. Baby has no time to cry "we do not burn the bottle is not put under high temperature with the presence of water as only the hot water right temperature is directly distributed in the bottle, purchase very helpful, good price I took advantage of the reduction. Very satisfied I recommend your Ether brand your product to all moms. Thanks Tommee tippee</v>
      </c>
    </row>
    <row r="131">
      <c r="A131" s="1">
        <v>5.0</v>
      </c>
      <c r="B131" s="1" t="s">
        <v>132</v>
      </c>
      <c r="C131" t="str">
        <f>IFERROR(__xludf.DUMMYFUNCTION("GOOGLETRANSLATE(B131, ""fr"", ""en"")"),"CONVERSE White I love this pair of converse timeless, very pretty size optical white color, comfortable, object conforms to the description despite the delivery a bit long, package well pack and treat this pair of basketball adapts to any outfit I recomme"&amp;"nd")</f>
        <v>CONVERSE White I love this pair of converse timeless, very pretty size optical white color, comfortable, object conforms to the description despite the delivery a bit long, package well pack and treat this pair of basketball adapts to any outfit I recommend</v>
      </c>
    </row>
    <row r="132">
      <c r="A132" s="1">
        <v>5.0</v>
      </c>
      <c r="B132" s="1" t="s">
        <v>133</v>
      </c>
      <c r="C132" t="str">
        <f>IFERROR(__xludf.DUMMYFUNCTION("GOOGLETRANSLATE(B132, ""fr"", ""en"")"),"Cable Cable quality consistent with the description. Good quality and excellent sound. Strength perfect and very long")</f>
        <v>Cable Cable quality consistent with the description. Good quality and excellent sound. Strength perfect and very long</v>
      </c>
    </row>
    <row r="133">
      <c r="A133" s="1">
        <v>5.0</v>
      </c>
      <c r="B133" s="1" t="s">
        <v>134</v>
      </c>
      <c r="C133" t="str">
        <f>IFERROR(__xludf.DUMMYFUNCTION("GOOGLETRANSLATE(B133, ""fr"", ""en"")"),"No need to pay more. A cable of very good quality, perfectly made his work easy strip and install. One son is marked for polarity result it has everything a audio cable has to have.")</f>
        <v>No need to pay more. A cable of very good quality, perfectly made his work easy strip and install. One son is marked for polarity result it has everything a audio cable has to have.</v>
      </c>
    </row>
    <row r="134">
      <c r="A134" s="1">
        <v>5.0</v>
      </c>
      <c r="B134" s="1" t="s">
        <v>135</v>
      </c>
      <c r="C134" t="str">
        <f>IFERROR(__xludf.DUMMYFUNCTION("GOOGLETRANSLATE(B134, ""fr"", ""en"")"),"Indispensable Simply perfect. After a big day of walking, no foot problems, we too hot nor too cold. I recommend")</f>
        <v>Indispensable Simply perfect. After a big day of walking, no foot problems, we too hot nor too cold. I recommend</v>
      </c>
    </row>
    <row r="135">
      <c r="A135" s="1">
        <v>5.0</v>
      </c>
      <c r="B135" s="1" t="s">
        <v>136</v>
      </c>
      <c r="C135" t="str">
        <f>IFERROR(__xludf.DUMMYFUNCTION("GOOGLETRANSLATE(B135, ""fr"", ""en"")"),"Legere parfais for my treadmill")</f>
        <v>Legere parfais for my treadmill</v>
      </c>
    </row>
    <row r="136">
      <c r="A136" s="1">
        <v>5.0</v>
      </c>
      <c r="B136" s="1" t="s">
        <v>137</v>
      </c>
      <c r="C136" t="str">
        <f>IFERROR(__xludf.DUMMYFUNCTION("GOOGLETRANSLATE(B136, ""fr"", ""en"")"),"Shredder ... Amazon basics Good produit..Facile use and fiable.J'ai destroy about 100 documents..et no gaps engine level against ..Par provide trash bags to put déchirures..Ca takes instead of mine .... Superb and reliable ... Cutting own documents and li"&amp;"sibles..Je highly recommend !! ..A very good buy !!!!!")</f>
        <v>Shredder ... Amazon basics Good produit..Facile use and fiable.J'ai destroy about 100 documents..et no gaps engine level against ..Par provide trash bags to put déchirures..Ca takes instead of mine .... Superb and reliable ... Cutting own documents and lisibles..Je highly recommend !! ..A very good buy !!!!!</v>
      </c>
    </row>
    <row r="137">
      <c r="A137" s="1">
        <v>2.0</v>
      </c>
      <c r="B137" s="1" t="s">
        <v>138</v>
      </c>
      <c r="C137" t="str">
        <f>IFERROR(__xludf.DUMMYFUNCTION("GOOGLETRANSLATE(B137, ""fr"", ""en"")"),"Bottles cute but not practical MAM Accustomed to me as my son, it is not done there. And I do not like the principle of the nipple several rates")</f>
        <v>Bottles cute but not practical MAM Accustomed to me as my son, it is not done there. And I do not like the principle of the nipple several rates</v>
      </c>
    </row>
    <row r="138">
      <c r="A138" s="1">
        <v>1.0</v>
      </c>
      <c r="B138" s="1" t="s">
        <v>139</v>
      </c>
      <c r="C138" t="str">
        <f>IFERROR(__xludf.DUMMYFUNCTION("GOOGLETRANSLATE(B138, ""fr"", ""en"")"),"Overpriced + postage even more expensive Very good but too expensive (only 1 € 42 in BureauVallee)")</f>
        <v>Overpriced + postage even more expensive Very good but too expensive (only 1 € 42 in BureauVallee)</v>
      </c>
    </row>
    <row r="139">
      <c r="A139" s="1">
        <v>3.0</v>
      </c>
      <c r="B139" s="1" t="s">
        <v>140</v>
      </c>
      <c r="C139" t="str">
        <f>IFERROR(__xludf.DUMMYFUNCTION("GOOGLETRANSLATE(B139, ""fr"", ""en"")"),"very comfortable good size but very rapid wear heels")</f>
        <v>very comfortable good size but very rapid wear heels</v>
      </c>
    </row>
    <row r="140">
      <c r="A140" s="1">
        <v>3.0</v>
      </c>
      <c r="B140" s="1" t="s">
        <v>141</v>
      </c>
      <c r="C140" t="str">
        <f>IFERROR(__xludf.DUMMYFUNCTION("GOOGLETRANSLATE(B140, ""fr"", ""en"")"),"Beautiful watch but weak attachment Bought for my son, this watch is very nice .. but after qq week of use, my son brings me the bracelet closure strap broke or rather peeled away ... So quality doubtful. Too bad because it's a beautiful watch nonetheless"&amp;".")</f>
        <v>Beautiful watch but weak attachment Bought for my son, this watch is very nice .. but after qq week of use, my son brings me the bracelet closure strap broke or rather peeled away ... So quality doubtful. Too bad because it's a beautiful watch nonetheless.</v>
      </c>
    </row>
    <row r="141">
      <c r="A141" s="1">
        <v>4.0</v>
      </c>
      <c r="B141" s="1" t="s">
        <v>142</v>
      </c>
      <c r="C141" t="str">
        <f>IFERROR(__xludf.DUMMYFUNCTION("GOOGLETRANSLATE(B141, ""fr"", ""en"")"),"value. A bit expensive for the model with regard to value for money. If the color is quite beautiful.")</f>
        <v>value. A bit expensive for the model with regard to value for money. If the color is quite beautiful.</v>
      </c>
    </row>
    <row r="142">
      <c r="A142" s="1">
        <v>4.0</v>
      </c>
      <c r="B142" s="1" t="s">
        <v>143</v>
      </c>
      <c r="C142" t="str">
        <f>IFERROR(__xludf.DUMMYFUNCTION("GOOGLETRANSLATE(B142, ""fr"", ""en"")"),"The sweater Classic nike size Although many fast delivery")</f>
        <v>The sweater Classic nike size Although many fast delivery</v>
      </c>
    </row>
    <row r="143">
      <c r="A143" s="1">
        <v>4.0</v>
      </c>
      <c r="B143" s="1" t="s">
        <v>144</v>
      </c>
      <c r="C143" t="str">
        <f>IFERROR(__xludf.DUMMYFUNCTION("GOOGLETRANSLATE(B143, ""fr"", ""en"")"),"Heavy Very pretty! Gift pleases! Too bad it's very complicated to fit it to the wall ...")</f>
        <v>Heavy Very pretty! Gift pleases! Too bad it's very complicated to fit it to the wall ...</v>
      </c>
    </row>
    <row r="144">
      <c r="A144" s="1">
        <v>4.0</v>
      </c>
      <c r="B144" s="1" t="s">
        <v>145</v>
      </c>
      <c r="C144" t="str">
        <f>IFERROR(__xludf.DUMMYFUNCTION("GOOGLETRANSLATE(B144, ""fr"", ""en"")"),"Top You really go beyond 2 minutes embarrassment see pain and is well placed, but after it's welfare.")</f>
        <v>Top You really go beyond 2 minutes embarrassment see pain and is well placed, but after it's welfare.</v>
      </c>
    </row>
    <row r="145">
      <c r="A145" s="1">
        <v>5.0</v>
      </c>
      <c r="B145" s="1" t="s">
        <v>146</v>
      </c>
      <c r="C145" t="str">
        <f>IFERROR(__xludf.DUMMYFUNCTION("GOOGLETRANSLATE(B145, ""fr"", ""en"")"),"Guardian Angel pendant Very nice, very nice effect")</f>
        <v>Guardian Angel pendant Very nice, very nice effect</v>
      </c>
    </row>
    <row r="146">
      <c r="A146" s="1">
        <v>5.0</v>
      </c>
      <c r="B146" s="1" t="s">
        <v>147</v>
      </c>
      <c r="C146" t="str">
        <f>IFERROR(__xludf.DUMMYFUNCTION("GOOGLETRANSLATE(B146, ""fr"", ""en"")"),"Satisfied / design / quality / price Pr our catalog, I do not know this brand, but I wear glasses and it's true that it is comfortable it compresses the ears and no pain with the branches of spectacles, not like most of the helmets, I have not a good grip"&amp;" because the delivery is recent but from what I could see pr now I'm satisfied. He's very beautiful . I recommend this helmet for those who wear glasses because there really is a difference in comfort. good value for money")</f>
        <v>Satisfied / design / quality / price Pr our catalog, I do not know this brand, but I wear glasses and it's true that it is comfortable it compresses the ears and no pain with the branches of spectacles, not like most of the helmets, I have not a good grip because the delivery is recent but from what I could see pr now I'm satisfied. He's very beautiful . I recommend this helmet for those who wear glasses because there really is a difference in comfort. good value for money</v>
      </c>
    </row>
    <row r="147">
      <c r="A147" s="1">
        <v>5.0</v>
      </c>
      <c r="B147" s="1" t="s">
        <v>148</v>
      </c>
      <c r="C147" t="str">
        <f>IFERROR(__xludf.DUMMYFUNCTION("GOOGLETRANSLATE(B147, ""fr"", ""en"")"),"Nice shoe Nice shoe. Arrive early. She size well. They are a little big foot. But I do not mind her at all.")</f>
        <v>Nice shoe Nice shoe. Arrive early. She size well. They are a little big foot. But I do not mind her at all.</v>
      </c>
    </row>
    <row r="148">
      <c r="A148" s="1">
        <v>5.0</v>
      </c>
      <c r="B148" s="1" t="s">
        <v>149</v>
      </c>
      <c r="C148" t="str">
        <f>IFERROR(__xludf.DUMMYFUNCTION("GOOGLETRANSLATE(B148, ""fr"", ""en"")"),"sweater good qualities, very soft")</f>
        <v>sweater good qualities, very soft</v>
      </c>
    </row>
    <row r="149">
      <c r="A149" s="1">
        <v>5.0</v>
      </c>
      <c r="B149" s="1" t="s">
        <v>150</v>
      </c>
      <c r="C149" t="str">
        <f>IFERROR(__xludf.DUMMYFUNCTION("GOOGLETRANSLATE(B149, ""fr"", ""en"")"),"shows fossil Very nice watch works very well no complaints I put it all very pleasant day to wear very very beautiful")</f>
        <v>shows fossil Very nice watch works very well no complaints I put it all very pleasant day to wear very very beautiful</v>
      </c>
    </row>
    <row r="150">
      <c r="A150" s="1">
        <v>5.0</v>
      </c>
      <c r="B150" s="1" t="s">
        <v>151</v>
      </c>
      <c r="C150" t="str">
        <f>IFERROR(__xludf.DUMMYFUNCTION("GOOGLETRANSLATE(B150, ""fr"", ""en"")"),"Casio CA-53W-1ER Casio watches Lovers and fans of Back to the future! For me it was a highlight of my pay! Watch calculator 80s and Marty Mcfly ha ha ha !! Two kinks; no backlight and light exposure! For me it is a favorite purchase!")</f>
        <v>Casio CA-53W-1ER Casio watches Lovers and fans of Back to the future! For me it was a highlight of my pay! Watch calculator 80s and Marty Mcfly ha ha ha !! Two kinks; no backlight and light exposure! For me it is a favorite purchase!</v>
      </c>
    </row>
    <row r="151">
      <c r="A151" s="1">
        <v>5.0</v>
      </c>
      <c r="B151" s="1" t="s">
        <v>152</v>
      </c>
      <c r="C151" t="str">
        <f>IFERROR(__xludf.DUMMYFUNCTION("GOOGLETRANSLATE(B151, ""fr"", ""en"")"),"Perfect ! I ordered this bag after reading very positive reviews on this seller, and I'm really not disappointed! It deserves 5 stars for both the speed of delivery (ordered Monday at 23h, received Wednesday at 10am ... it's just super nice!) Packing well"&amp;", in a carton, of course, with a paper padding. The bag is in a pocket, it has absolutely not suffered the trip. For the bag itself, I looked at every angle, the finish is perfect! The leather feels good, he has no scar. The zippers are well done, I was a"&amp;"fraid they cling, but actually not. dubbing and sewing the lining is of good quality. There is plenty of room for storage, and cherry, retractable handles and shoulder straps for carrying the backpack. When empty, the weight is correct. Not really nothing"&amp;" to say, it's perfect. If you doubt you provide, or offer to someone, believe me, go there it is a very good buy! If you find this review helpful, a click on ""yes"", it's always nice to know that is useful;)")</f>
        <v>Perfect ! I ordered this bag after reading very positive reviews on this seller, and I'm really not disappointed! It deserves 5 stars for both the speed of delivery (ordered Monday at 23h, received Wednesday at 10am ... it's just super nice!) Packing well, in a carton, of course, with a paper padding. The bag is in a pocket, it has absolutely not suffered the trip. For the bag itself, I looked at every angle, the finish is perfect! The leather feels good, he has no scar. The zippers are well done, I was afraid they cling, but actually not. dubbing and sewing the lining is of good quality. There is plenty of room for storage, and cherry, retractable handles and shoulder straps for carrying the backpack. When empty, the weight is correct. Not really nothing to say, it's perfect. If you doubt you provide, or offer to someone, believe me, go there it is a very good buy! If you find this review helpful, a click on "yes", it's always nice to know that is useful;)</v>
      </c>
    </row>
    <row r="152">
      <c r="A152" s="1">
        <v>5.0</v>
      </c>
      <c r="B152" s="1" t="s">
        <v>153</v>
      </c>
      <c r="C152" t="str">
        <f>IFERROR(__xludf.DUMMYFUNCTION("GOOGLETRANSLATE(B152, ""fr"", ""en"")"),"Great Value frankly for 25 euros is really super beautiful")</f>
        <v>Great Value frankly for 25 euros is really super beautiful</v>
      </c>
    </row>
    <row r="153">
      <c r="A153" s="1">
        <v>5.0</v>
      </c>
      <c r="B153" s="1" t="s">
        <v>154</v>
      </c>
      <c r="C153" t="str">
        <f>IFERROR(__xludf.DUMMYFUNCTION("GOOGLETRANSLATE(B153, ""fr"", ""en"")"),"The look I like the look a bit vintage la.montre is sturdy and comfortable Many options")</f>
        <v>The look I like the look a bit vintage la.montre is sturdy and comfortable Many options</v>
      </c>
    </row>
    <row r="154">
      <c r="A154" s="1">
        <v>5.0</v>
      </c>
      <c r="B154" s="1" t="s">
        <v>155</v>
      </c>
      <c r="C154" t="str">
        <f>IFERROR(__xludf.DUMMYFUNCTION("GOOGLETRANSLATE(B154, ""fr"", ""en"")"),"RAS Super disney cartoon drawing VF")</f>
        <v>RAS Super disney cartoon drawing VF</v>
      </c>
    </row>
    <row r="155">
      <c r="A155" s="1">
        <v>5.0</v>
      </c>
      <c r="B155" s="1" t="s">
        <v>156</v>
      </c>
      <c r="C155" t="str">
        <f>IFERROR(__xludf.DUMMYFUNCTION("GOOGLETRANSLATE(B155, ""fr"", ""en"")"),"Earpiece Very good product")</f>
        <v>Earpiece Very good product</v>
      </c>
    </row>
    <row r="156">
      <c r="A156" s="1">
        <v>5.0</v>
      </c>
      <c r="B156" s="1" t="s">
        <v>157</v>
      </c>
      <c r="C156" t="str">
        <f>IFERROR(__xludf.DUMMYFUNCTION("GOOGLETRANSLATE(B156, ""fr"", ""en"")"),"SNEAK IT! Very good product. Socks are very comfortable to wear and is still going strong despite multiple washings * with the washing machine that washes with plenty of water all over. * Me missing words to finish my comment.")</f>
        <v>SNEAK IT! Very good product. Socks are very comfortable to wear and is still going strong despite multiple washings * with the washing machine that washes with plenty of water all over. * Me missing words to finish my comment.</v>
      </c>
    </row>
    <row r="157">
      <c r="A157" s="1">
        <v>5.0</v>
      </c>
      <c r="B157" s="1" t="s">
        <v>158</v>
      </c>
      <c r="C157" t="str">
        <f>IFERROR(__xludf.DUMMYFUNCTION("GOOGLETRANSLATE(B157, ""fr"", ""en"")"),"Beautiful watch to offer or not I liked the first one, the is just as nice. So it was for a gift for a work colleague and it was a nice surprise for him. The bracelet is nice and comfortable, even after a day's work. The dial some sports just as nice, the"&amp;" stopwatch functions not think I will use but hey, you never know.")</f>
        <v>Beautiful watch to offer or not I liked the first one, the is just as nice. So it was for a gift for a work colleague and it was a nice surprise for him. The bracelet is nice and comfortable, even after a day's work. The dial some sports just as nice, the stopwatch functions not think I will use but hey, you never know.</v>
      </c>
    </row>
    <row r="158">
      <c r="A158" s="1">
        <v>5.0</v>
      </c>
      <c r="B158" s="1" t="s">
        <v>159</v>
      </c>
      <c r="C158" t="str">
        <f>IFERROR(__xludf.DUMMYFUNCTION("GOOGLETRANSLATE(B158, ""fr"", ""en"")"),"Lightweight headset with good sound Super walking. No noise unlike the Parrot Zik I owned before. Helmet light with extra comfortable pads. To advice")</f>
        <v>Lightweight headset with good sound Super walking. No noise unlike the Parrot Zik I owned before. Helmet light with extra comfortable pads. To advice</v>
      </c>
    </row>
    <row r="159">
      <c r="A159" s="1">
        <v>5.0</v>
      </c>
      <c r="B159" s="1" t="s">
        <v>160</v>
      </c>
      <c r="C159" t="str">
        <f>IFERROR(__xludf.DUMMYFUNCTION("GOOGLETRANSLATE(B159, ""fr"", ""en"")"),"Philips, the top? Yes outright, for me there is no better than Advent for everything related baby business. No crap in, solid, efficient, and pretty, what more! The price stings a little, but the quality is paid. Perfectly fit the baby's mouth. Brush very"&amp;" practical, and flexible and soft lollipop. Excellent product !!!")</f>
        <v>Philips, the top? Yes outright, for me there is no better than Advent for everything related baby business. No crap in, solid, efficient, and pretty, what more! The price stings a little, but the quality is paid. Perfectly fit the baby's mouth. Brush very practical, and flexible and soft lollipop. Excellent product !!!</v>
      </c>
    </row>
    <row r="160">
      <c r="A160" s="1">
        <v>5.0</v>
      </c>
      <c r="B160" s="1" t="s">
        <v>161</v>
      </c>
      <c r="C160" t="str">
        <f>IFERROR(__xludf.DUMMYFUNCTION("GOOGLETRANSLATE(B160, ""fr"", ""en"")"),"Super sweat Hooded Despite a delay in delivery, I'm really happy, it good size, is too good and the material is pleasant Wear. I recommand it .")</f>
        <v>Super sweat Hooded Despite a delay in delivery, I'm really happy, it good size, is too good and the material is pleasant Wear. I recommand it .</v>
      </c>
    </row>
    <row r="161">
      <c r="A161" s="1">
        <v>2.0</v>
      </c>
      <c r="B161" s="1" t="s">
        <v>162</v>
      </c>
      <c r="C161" t="str">
        <f>IFERROR(__xludf.DUMMYFUNCTION("GOOGLETRANSLATE(B161, ""fr"", ""en"")"),"well hello they lack the earrings")</f>
        <v>well hello they lack the earrings</v>
      </c>
    </row>
    <row r="162">
      <c r="A162" s="1">
        <v>1.0</v>
      </c>
      <c r="B162" s="1" t="s">
        <v>163</v>
      </c>
      <c r="C162" t="str">
        <f>IFERROR(__xludf.DUMMYFUNCTION("GOOGLETRANSLATE(B162, ""fr"", ""en"")"),"size problem ... After a quick shipping, very well packed package. A quality but unfortunately the French size product is not good. Missing at the very least 15 cm at the back, even for a sports bra ... Too bad ...")</f>
        <v>size problem ... After a quick shipping, very well packed package. A quality but unfortunately the French size product is not good. Missing at the very least 15 cm at the back, even for a sports bra ... Too bad ...</v>
      </c>
    </row>
    <row r="163">
      <c r="A163" s="1">
        <v>1.0</v>
      </c>
      <c r="B163" s="1" t="s">
        <v>164</v>
      </c>
      <c r="C163" t="str">
        <f>IFERROR(__xludf.DUMMYFUNCTION("GOOGLETRANSLATE(B163, ""fr"", ""en"")"),"Dissatisfied 2 pens that do not work on 5. My daughter was very disappointed it was a gift for his birthday")</f>
        <v>Dissatisfied 2 pens that do not work on 5. My daughter was very disappointed it was a gift for his birthday</v>
      </c>
    </row>
    <row r="164">
      <c r="A164" s="1">
        <v>3.0</v>
      </c>
      <c r="B164" s="1" t="s">
        <v>165</v>
      </c>
      <c r="C164" t="str">
        <f>IFERROR(__xludf.DUMMYFUNCTION("GOOGLETRANSLATE(B164, ""fr"", ""en"")"),"Although a little small, but small")</f>
        <v>Although a little small, but small</v>
      </c>
    </row>
    <row r="165">
      <c r="A165" s="1">
        <v>3.0</v>
      </c>
      <c r="B165" s="1" t="s">
        <v>166</v>
      </c>
      <c r="C165" t="str">
        <f>IFERROR(__xludf.DUMMYFUNCTION("GOOGLETRANSLATE(B165, ""fr"", ""en"")"),"Article of firmness very wearable lack of firmness")</f>
        <v>Article of firmness very wearable lack of firmness</v>
      </c>
    </row>
    <row r="166">
      <c r="A166" s="1">
        <v>4.0</v>
      </c>
      <c r="B166" s="1" t="s">
        <v>167</v>
      </c>
      <c r="C166" t="str">
        <f>IFERROR(__xludf.DUMMYFUNCTION("GOOGLETRANSLATE(B166, ""fr"", ""en"")"),"It's perfect for ""Converse"" I say more. Very good value for money. The color is consistent with the picture, no surprises.")</f>
        <v>It's perfect for "Converse" I say more. Very good value for money. The color is consistent with the picture, no surprises.</v>
      </c>
    </row>
    <row r="167">
      <c r="A167" s="1">
        <v>4.0</v>
      </c>
      <c r="B167" s="1" t="s">
        <v>168</v>
      </c>
      <c r="C167" t="str">
        <f>IFERROR(__xludf.DUMMYFUNCTION("GOOGLETRANSLATE(B167, ""fr"", ""en"")"),"good value for money Very comfortable to wear. This is not a sports bra but maintaining is sufficient for every day.")</f>
        <v>good value for money Very comfortable to wear. This is not a sports bra but maintaining is sufficient for every day.</v>
      </c>
    </row>
    <row r="168">
      <c r="A168" s="1">
        <v>4.0</v>
      </c>
      <c r="B168" s="1" t="s">
        <v>169</v>
      </c>
      <c r="C168" t="str">
        <f>IFERROR(__xludf.DUMMYFUNCTION("GOOGLETRANSLATE(B168, ""fr"", ""en"")"),"Maryse My little girl is delighted")</f>
        <v>Maryse My little girl is delighted</v>
      </c>
    </row>
    <row r="169">
      <c r="A169" s="1">
        <v>4.0</v>
      </c>
      <c r="B169" s="1" t="s">
        <v>170</v>
      </c>
      <c r="C169" t="str">
        <f>IFERROR(__xludf.DUMMYFUNCTION("GOOGLETRANSLATE(B169, ""fr"", ""en"")"),"Product top, not top delivery Very good article. Very quiet with gentle lapping of water. For delivery against not top, swung the factor on the balcony (my flowers are cushioning the shock)")</f>
        <v>Product top, not top delivery Very good article. Very quiet with gentle lapping of water. For delivery against not top, swung the factor on the balcony (my flowers are cushioning the shock)</v>
      </c>
    </row>
    <row r="170">
      <c r="A170" s="1">
        <v>5.0</v>
      </c>
      <c r="B170" s="1" t="s">
        <v>171</v>
      </c>
      <c r="C170" t="str">
        <f>IFERROR(__xludf.DUMMYFUNCTION("GOOGLETRANSLATE(B170, ""fr"", ""en"")"),"Dash laundry Delivered on time offers interesting received 3x47")</f>
        <v>Dash laundry Delivered on time offers interesting received 3x47</v>
      </c>
    </row>
    <row r="171">
      <c r="A171" s="1">
        <v>5.0</v>
      </c>
      <c r="B171" s="1" t="s">
        <v>172</v>
      </c>
      <c r="C171" t="str">
        <f>IFERROR(__xludf.DUMMYFUNCTION("GOOGLETRANSLATE(B171, ""fr"", ""en"")"),"Perfect This kettle is consistent with the description. It rises quickly in temperature. Adjustable temperature: it is very convenient. I recommend this product")</f>
        <v>Perfect This kettle is consistent with the description. It rises quickly in temperature. Adjustable temperature: it is very convenient. I recommend this product</v>
      </c>
    </row>
    <row r="172">
      <c r="A172" s="1">
        <v>5.0</v>
      </c>
      <c r="B172" s="1" t="s">
        <v>173</v>
      </c>
      <c r="C172" t="str">
        <f>IFERROR(__xludf.DUMMYFUNCTION("GOOGLETRANSLATE(B172, ""fr"", ""en"")"),"Adhesive tape robust aprippante I used this loop fastener for attaching a screen on a window. Bonding is impeccable resistant.")</f>
        <v>Adhesive tape robust aprippante I used this loop fastener for attaching a screen on a window. Bonding is impeccable resistant.</v>
      </c>
    </row>
    <row r="173">
      <c r="A173" s="1">
        <v>5.0</v>
      </c>
      <c r="B173" s="1" t="s">
        <v>174</v>
      </c>
      <c r="C173" t="str">
        <f>IFERROR(__xludf.DUMMYFUNCTION("GOOGLETRANSLATE(B173, ""fr"", ""en"")"),"Excellent quality As usual, Under Armor provides high quality products, made to last. Slim fit, sweat warm without being too thick.")</f>
        <v>Excellent quality As usual, Under Armor provides high quality products, made to last. Slim fit, sweat warm without being too thick.</v>
      </c>
    </row>
    <row r="174">
      <c r="A174" s="1">
        <v>5.0</v>
      </c>
      <c r="B174" s="1" t="s">
        <v>175</v>
      </c>
      <c r="C174" t="str">
        <f>IFERROR(__xludf.DUMMYFUNCTION("GOOGLETRANSLATE(B174, ""fr"", ""en"")"),"Bottles Easy to use does not flow as some other brands! Nothing to say baby is happy!")</f>
        <v>Bottles Easy to use does not flow as some other brands! Nothing to say baby is happy!</v>
      </c>
    </row>
    <row r="175">
      <c r="A175" s="1">
        <v>5.0</v>
      </c>
      <c r="B175" s="1" t="s">
        <v>176</v>
      </c>
      <c r="C175" t="str">
        <f>IFERROR(__xludf.DUMMYFUNCTION("GOOGLETRANSLATE(B175, ""fr"", ""en"")"),"top to top")</f>
        <v>top to top</v>
      </c>
    </row>
    <row r="176">
      <c r="A176" s="1">
        <v>5.0</v>
      </c>
      <c r="B176" s="1" t="s">
        <v>177</v>
      </c>
      <c r="C176" t="str">
        <f>IFERROR(__xludf.DUMMYFUNCTION("GOOGLETRANSLATE(B176, ""fr"", ""en"")"),"super sports")</f>
        <v>super sports</v>
      </c>
    </row>
    <row r="177">
      <c r="A177" s="1">
        <v>5.0</v>
      </c>
      <c r="B177" s="1" t="s">
        <v>178</v>
      </c>
      <c r="C177" t="str">
        <f>IFERROR(__xludf.DUMMYFUNCTION("GOOGLETRANSLATE(B177, ""fr"", ""en"")"),"Glad! Not too subtle or too showy, beautiful without being flashy, I love them and I support them all day!")</f>
        <v>Glad! Not too subtle or too showy, beautiful without being flashy, I love them and I support them all day!</v>
      </c>
    </row>
    <row r="178">
      <c r="A178" s="1">
        <v>5.0</v>
      </c>
      <c r="B178" s="1" t="s">
        <v>179</v>
      </c>
      <c r="C178" t="str">
        <f>IFERROR(__xludf.DUMMYFUNCTION("GOOGLETRANSLATE(B178, ""fr"", ""en"")"),"Perfect Excellent discount Comfort +++")</f>
        <v>Perfect Excellent discount Comfort +++</v>
      </c>
    </row>
    <row r="179">
      <c r="A179" s="1">
        <v>5.0</v>
      </c>
      <c r="B179" s="1" t="s">
        <v>180</v>
      </c>
      <c r="C179" t="str">
        <f>IFERROR(__xludf.DUMMYFUNCTION("GOOGLETRANSLATE(B179, ""fr"", ""en"")"),"Sublime Beautiful necklace, received exactly like the picture even more beautiful in real life, a gift to do I highly recommend")</f>
        <v>Sublime Beautiful necklace, received exactly like the picture even more beautiful in real life, a gift to do I highly recommend</v>
      </c>
    </row>
    <row r="180">
      <c r="A180" s="1">
        <v>5.0</v>
      </c>
      <c r="B180" s="1" t="s">
        <v>181</v>
      </c>
      <c r="C180" t="str">
        <f>IFERROR(__xludf.DUMMYFUNCTION("GOOGLETRANSLATE(B180, ""fr"", ""en"")"),"Jacket Tre well")</f>
        <v>Jacket Tre well</v>
      </c>
    </row>
    <row r="181">
      <c r="A181" s="1">
        <v>5.0</v>
      </c>
      <c r="B181" s="1" t="s">
        <v>182</v>
      </c>
      <c r="C181" t="str">
        <f>IFERROR(__xludf.DUMMYFUNCTION("GOOGLETRANSLATE(B181, ""fr"", ""en"")"),"Product quality This product suits me because I have back problems and recommends its heel sneakers she's awesome thank you.")</f>
        <v>Product quality This product suits me because I have back problems and recommends its heel sneakers she's awesome thank you.</v>
      </c>
    </row>
    <row r="182">
      <c r="A182" s="1">
        <v>5.0</v>
      </c>
      <c r="B182" s="1" t="s">
        <v>183</v>
      </c>
      <c r="C182" t="str">
        <f>IFERROR(__xludf.DUMMYFUNCTION("GOOGLETRANSLATE(B182, ""fr"", ""en"")"),"convenient filter Coffee practical for small areas or those who do not drink a lot of coffee. Indeed, the total amount is 625 ml of water. I like this side ""&amp; nbsp; little &amp; nbsp;"". I also like the fact that the filter is reusable (but I can also put a "&amp;"paper filter). I also found quality: it is well balanced. Convenient and useful. Coffee ideal for small areas.")</f>
        <v>convenient filter Coffee practical for small areas or those who do not drink a lot of coffee. Indeed, the total amount is 625 ml of water. I like this side "&amp; nbsp; little &amp; nbsp;". I also like the fact that the filter is reusable (but I can also put a paper filter). I also found quality: it is well balanced. Convenient and useful. Coffee ideal for small areas.</v>
      </c>
    </row>
    <row r="183">
      <c r="A183" s="1">
        <v>5.0</v>
      </c>
      <c r="B183" s="1" t="s">
        <v>184</v>
      </c>
      <c r="C183" t="str">
        <f>IFERROR(__xludf.DUMMYFUNCTION("GOOGLETRANSLATE(B183, ""fr"", ""en"")"),"Top Very good value for money. Rather lightweight and comfortable easy to use really good I recommend")</f>
        <v>Top Very good value for money. Rather lightweight and comfortable easy to use really good I recommend</v>
      </c>
    </row>
    <row r="184">
      <c r="A184" s="1">
        <v>5.0</v>
      </c>
      <c r="B184" s="1" t="s">
        <v>185</v>
      </c>
      <c r="C184" t="str">
        <f>IFERROR(__xludf.DUMMYFUNCTION("GOOGLETRANSLATE(B184, ""fr"", ""en"")"),"Fits even for a small 15 months This is the first book that my 15 month old daughter wants to watch to the end! The story is simple, one sentence per page and drawing, so, it goes fast enough for my chip that listening. The pages are plastic (I had some d"&amp;"oubts because I prefer natural materials such as paper or wood, but she likes to turn - so while Gagne).")</f>
        <v>Fits even for a small 15 months This is the first book that my 15 month old daughter wants to watch to the end! The story is simple, one sentence per page and drawing, so, it goes fast enough for my chip that listening. The pages are plastic (I had some doubts because I prefer natural materials such as paper or wood, but she likes to turn - so while Gagne).</v>
      </c>
    </row>
    <row r="185">
      <c r="A185" s="1">
        <v>2.0</v>
      </c>
      <c r="B185" s="1" t="s">
        <v>186</v>
      </c>
      <c r="C185" t="str">
        <f>IFERROR(__xludf.DUMMYFUNCTION("GOOGLETRANSLATE(B185, ""fr"", ""en"")"),"Very delicate Watch Extra simplistic, no date. We feel it is TRRS fragile and that the slightest sudden movement or watch the bracelet may break.")</f>
        <v>Very delicate Watch Extra simplistic, no date. We feel it is TRRS fragile and that the slightest sudden movement or watch the bracelet may break.</v>
      </c>
    </row>
    <row r="186">
      <c r="A186" s="1">
        <v>1.0</v>
      </c>
      <c r="B186" s="1" t="s">
        <v>187</v>
      </c>
      <c r="C186" t="str">
        <f>IFERROR(__xludf.DUMMYFUNCTION("GOOGLETRANSLATE(B186, ""fr"", ""en"")"),"micro micro saturates saturates the sound is too loud ... 0 Chief")</f>
        <v>micro micro saturates saturates the sound is too loud ... 0 Chief</v>
      </c>
    </row>
    <row r="187">
      <c r="A187" s="1">
        <v>1.0</v>
      </c>
      <c r="B187" s="1" t="s">
        <v>188</v>
      </c>
      <c r="C187" t="str">
        <f>IFERROR(__xludf.DUMMYFUNCTION("GOOGLETRANSLATE(B187, ""fr"", ""en"")"),"BACK TO LACK OF PRECISION Good presentation but imprecise I return from the first show received for inaccuracy second was hardly more accurate.")</f>
        <v>BACK TO LACK OF PRECISION Good presentation but imprecise I return from the first show received for inaccuracy second was hardly more accurate.</v>
      </c>
    </row>
    <row r="188">
      <c r="A188" s="1">
        <v>3.0</v>
      </c>
      <c r="B188" s="1" t="s">
        <v>189</v>
      </c>
      <c r="C188" t="str">
        <f>IFERROR(__xludf.DUMMYFUNCTION("GOOGLETRANSLATE(B188, ""fr"", ""en"")"),"small but good for a 95h légeremnt is too small at the cap but the maintenance is good and cut back surprised me qua had to put it on but it is a helping hand to make. Good quality")</f>
        <v>small but good for a 95h légeremnt is too small at the cap but the maintenance is good and cut back surprised me qua had to put it on but it is a helping hand to make. Good quality</v>
      </c>
    </row>
    <row r="189">
      <c r="A189" s="1">
        <v>4.0</v>
      </c>
      <c r="B189" s="1" t="s">
        <v>190</v>
      </c>
      <c r="C189" t="str">
        <f>IFERROR(__xludf.DUMMYFUNCTION("GOOGLETRANSLATE(B189, ""fr"", ""en"")"),"logical record received November 15, 2019")</f>
        <v>logical record received November 15, 2019</v>
      </c>
    </row>
    <row r="190">
      <c r="A190" s="1">
        <v>4.0</v>
      </c>
      <c r="B190" s="1" t="s">
        <v>191</v>
      </c>
      <c r="C190" t="str">
        <f>IFERROR(__xludf.DUMMYFUNCTION("GOOGLETRANSLATE(B190, ""fr"", ""en"")"),"2 sizes with a control over the household communications shoe size. Please note the size. Pure have in 41 EU must be ordered from 43 1/3.")</f>
        <v>2 sizes with a control over the household communications shoe size. Please note the size. Pure have in 41 EU must be ordered from 43 1/3.</v>
      </c>
    </row>
    <row r="191">
      <c r="A191" s="1">
        <v>4.0</v>
      </c>
      <c r="B191" s="1" t="s">
        <v>192</v>
      </c>
      <c r="C191" t="str">
        <f>IFERROR(__xludf.DUMMYFUNCTION("GOOGLETRANSLATE(B191, ""fr"", ""en"")"),"Comfortable shoes comfortable. I took a size above my size as it was recommended and I do not regret.")</f>
        <v>Comfortable shoes comfortable. I took a size above my size as it was recommended and I do not regret.</v>
      </c>
    </row>
    <row r="192">
      <c r="A192" s="1">
        <v>4.0</v>
      </c>
      <c r="B192" s="1" t="s">
        <v>193</v>
      </c>
      <c r="C192" t="str">
        <f>IFERROR(__xludf.DUMMYFUNCTION("GOOGLETRANSLATE(B192, ""fr"", ""en"")"),"A bit clumsy though my early Tight")</f>
        <v>A bit clumsy though my early Tight</v>
      </c>
    </row>
    <row r="193">
      <c r="A193" s="1">
        <v>4.0</v>
      </c>
      <c r="B193" s="1" t="s">
        <v>194</v>
      </c>
      <c r="C193" t="str">
        <f>IFERROR(__xludf.DUMMYFUNCTION("GOOGLETRANSLATE(B193, ""fr"", ""en"")"),"He needed I needed to use my microphone ""Neewer NW 700"". Not disappointed with the result, however it remains a bit light for when the branch cable it looks. He did not even warm after hours of use. I recommend it with no hesitation")</f>
        <v>He needed I needed to use my microphone "Neewer NW 700". Not disappointed with the result, however it remains a bit light for when the branch cable it looks. He did not even warm after hours of use. I recommend it with no hesitation</v>
      </c>
    </row>
    <row r="194">
      <c r="A194" s="1">
        <v>5.0</v>
      </c>
      <c r="B194" s="1" t="s">
        <v>195</v>
      </c>
      <c r="C194" t="str">
        <f>IFERROR(__xludf.DUMMYFUNCTION("GOOGLETRANSLATE(B194, ""fr"", ""en"")"),"Immediately open immediately adopted! At Force fight so that I can properly see the movie, I opted for the PC table which is positioned as I want !! Once received, once tested and approved !! For one, you can choose the position you want, it has buttons o"&amp;"n the coast with degrees which allows me not to have a wobbly support (good my first try was like nothing 😁) Two it are small carrier that prevents the PC from falling if the position is very tough. Then it has a small carrier to put the choice, mouse or"&amp;" coffee 👍 And finally a French operating manual! But it's so simple to use that one on. Another thing not least there is nothing to install, the table is ready to use! Top! I recommend to our long evenings in bed flannel fashion flannel 😊")</f>
        <v>Immediately open immediately adopted! At Force fight so that I can properly see the movie, I opted for the PC table which is positioned as I want !! Once received, once tested and approved !! For one, you can choose the position you want, it has buttons on the coast with degrees which allows me not to have a wobbly support (good my first try was like nothing 😁) Two it are small carrier that prevents the PC from falling if the position is very tough. Then it has a small carrier to put the choice, mouse or coffee 👍 And finally a French operating manual! But it's so simple to use that one on. Another thing not least there is nothing to install, the table is ready to use! Top! I recommend to our long evenings in bed flannel fashion flannel 😊</v>
      </c>
    </row>
    <row r="195">
      <c r="A195" s="1">
        <v>5.0</v>
      </c>
      <c r="B195" s="1" t="s">
        <v>196</v>
      </c>
      <c r="C195" t="str">
        <f>IFERROR(__xludf.DUMMYFUNCTION("GOOGLETRANSLATE(B195, ""fr"", ""en"")"),"Perfect Good product Nice finish Careful packaging")</f>
        <v>Perfect Good product Nice finish Careful packaging</v>
      </c>
    </row>
    <row r="196">
      <c r="A196" s="1">
        <v>5.0</v>
      </c>
      <c r="B196" s="1" t="s">
        <v>197</v>
      </c>
      <c r="C196" t="str">
        <f>IFERROR(__xludf.DUMMYFUNCTION("GOOGLETRANSLATE(B196, ""fr"", ""en"")"),"Awesome My boy loved because he can read a book like his big sister.")</f>
        <v>Awesome My boy loved because he can read a book like his big sister.</v>
      </c>
    </row>
    <row r="197">
      <c r="A197" s="1">
        <v>5.0</v>
      </c>
      <c r="B197" s="1" t="s">
        <v>198</v>
      </c>
      <c r="C197" t="str">
        <f>IFERROR(__xludf.DUMMYFUNCTION("GOOGLETRANSLATE(B197, ""fr"", ""en"")"),"Comfortable and good sound quality My teenager is thrilled with this headset. It is comfortable, its oval shape covers both ears (not the case of the E45 model which is smaller), and the sound is good.")</f>
        <v>Comfortable and good sound quality My teenager is thrilled with this headset. It is comfortable, its oval shape covers both ears (not the case of the E45 model which is smaller), and the sound is good.</v>
      </c>
    </row>
    <row r="198">
      <c r="A198" s="1">
        <v>5.0</v>
      </c>
      <c r="B198" s="1" t="s">
        <v>199</v>
      </c>
      <c r="C198" t="str">
        <f>IFERROR(__xludf.DUMMYFUNCTION("GOOGLETRANSLATE(B198, ""fr"", ""en"")"),"super useful for baby bottles Avent Avent bottles are provided free, and it is very unfortunate! to mix the milk powder with water, it is more comfortable, and no risk of clogging the nipple! very useful.")</f>
        <v>super useful for baby bottles Avent Avent bottles are provided free, and it is very unfortunate! to mix the milk powder with water, it is more comfortable, and no risk of clogging the nipple! very useful.</v>
      </c>
    </row>
    <row r="199">
      <c r="A199" s="1">
        <v>5.0</v>
      </c>
      <c r="B199" s="1" t="s">
        <v>200</v>
      </c>
      <c r="C199" t="str">
        <f>IFERROR(__xludf.DUMMYFUNCTION("GOOGLETRANSLATE(B199, ""fr"", ""en"")"),"JADORE J IN 8 AM TO MY IEME PAIR IN DIFFERENT COLORS ON TOO GOOD INSIDE AND THEIR JAIME Louque!")</f>
        <v>JADORE J IN 8 AM TO MY IEME PAIR IN DIFFERENT COLORS ON TOO GOOD INSIDE AND THEIR JAIME Louque!</v>
      </c>
    </row>
    <row r="200">
      <c r="A200" s="1">
        <v>5.0</v>
      </c>
      <c r="B200" s="1" t="s">
        <v>201</v>
      </c>
      <c r="C200" t="str">
        <f>IFERROR(__xludf.DUMMYFUNCTION("GOOGLETRANSLATE(B200, ""fr"", ""en"")"),"Very good product very good effective product.")</f>
        <v>Very good product very good effective product.</v>
      </c>
    </row>
    <row r="201">
      <c r="A201" s="1">
        <v>5.0</v>
      </c>
      <c r="B201" s="1" t="s">
        <v>202</v>
      </c>
      <c r="C201" t="str">
        <f>IFERROR(__xludf.DUMMYFUNCTION("GOOGLETRANSLATE(B201, ""fr"", ""en"")"),"Super nice super nice. I am bought for Crystal's birthday.")</f>
        <v>Super nice super nice. I am bought for Crystal's birthday.</v>
      </c>
    </row>
    <row r="202">
      <c r="A202" s="1">
        <v>5.0</v>
      </c>
      <c r="B202" s="1" t="s">
        <v>203</v>
      </c>
      <c r="C202" t="str">
        <f>IFERROR(__xludf.DUMMYFUNCTION("GOOGLETRANSLATE(B202, ""fr"", ""en"")"),"Very nice watch Good quality and nice")</f>
        <v>Very nice watch Good quality and nice</v>
      </c>
    </row>
    <row r="203">
      <c r="A203" s="1">
        <v>5.0</v>
      </c>
      <c r="B203" s="1" t="s">
        <v>204</v>
      </c>
      <c r="C203" t="str">
        <f>IFERROR(__xludf.DUMMYFUNCTION("GOOGLETRANSLATE(B203, ""fr"", ""en"")"),"Used as classy bracelet for my replacement DayDate, it fits the bill and is of suitable quality")</f>
        <v>Used as classy bracelet for my replacement DayDate, it fits the bill and is of suitable quality</v>
      </c>
    </row>
    <row r="204">
      <c r="A204" s="1">
        <v>5.0</v>
      </c>
      <c r="B204" s="1" t="s">
        <v>205</v>
      </c>
      <c r="C204" t="str">
        <f>IFERROR(__xludf.DUMMYFUNCTION("GOOGLETRANSLATE(B204, ""fr"", ""en"")"),"Product Top Gift 👍 which in fact great pleasure")</f>
        <v>Product Top Gift 👍 which in fact great pleasure</v>
      </c>
    </row>
    <row r="205">
      <c r="A205" s="1">
        <v>5.0</v>
      </c>
      <c r="B205" s="1" t="s">
        <v>206</v>
      </c>
      <c r="C205" t="str">
        <f>IFERROR(__xludf.DUMMYFUNCTION("GOOGLETRANSLATE(B205, ""fr"", ""en"")"),"convenient and lightweight headset. I bought these headphones to connect to the TV. The sound is not high fidelity, but perfectly sufficient for this use. It is simple and easy to use. The value for money is more than correct. It's a good buy.")</f>
        <v>convenient and lightweight headset. I bought these headphones to connect to the TV. The sound is not high fidelity, but perfectly sufficient for this use. It is simple and easy to use. The value for money is more than correct. It's a good buy.</v>
      </c>
    </row>
    <row r="206">
      <c r="A206" s="1">
        <v>5.0</v>
      </c>
      <c r="B206" s="1" t="s">
        <v>207</v>
      </c>
      <c r="C206" t="str">
        <f>IFERROR(__xludf.DUMMYFUNCTION("GOOGLETRANSLATE(B206, ""fr"", ""en"")"),"Perfect As the title indicates nickel and super fast delivery!")</f>
        <v>Perfect As the title indicates nickel and super fast delivery!</v>
      </c>
    </row>
    <row r="207">
      <c r="A207" s="1">
        <v>5.0</v>
      </c>
      <c r="B207" s="1" t="s">
        <v>208</v>
      </c>
      <c r="C207" t="str">
        <f>IFERROR(__xludf.DUMMYFUNCTION("GOOGLETRANSLATE(B207, ""fr"", ""en"")"),"Perfect !!! Order yesterday received today, the color is really beautiful it's a beautiful hot pink. The sneakers are ultra lightweight and stylish. I am very happy with my purchase I recommend.")</f>
        <v>Perfect !!! Order yesterday received today, the color is really beautiful it's a beautiful hot pink. The sneakers are ultra lightweight and stylish. I am very happy with my purchase I recommend.</v>
      </c>
    </row>
    <row r="208">
      <c r="A208" s="1">
        <v>5.0</v>
      </c>
      <c r="B208" s="1" t="s">
        <v>209</v>
      </c>
      <c r="C208" t="str">
        <f>IFERROR(__xludf.DUMMYFUNCTION("GOOGLETRANSLATE(B208, ""fr"", ""en"")"),"beautiful and comfortable pumps perfect")</f>
        <v>beautiful and comfortable pumps perfect</v>
      </c>
    </row>
    <row r="209">
      <c r="A209" s="1">
        <v>2.0</v>
      </c>
      <c r="B209" s="1" t="s">
        <v>210</v>
      </c>
      <c r="C209" t="str">
        <f>IFERROR(__xludf.DUMMYFUNCTION("GOOGLETRANSLATE(B209, ""fr"", ""en"")"),"Go your way I take the trouble to review this product since there is no rating for now. We are not experts and have never tried other bottle warmers so maybe this is the case with all? - the water dispenser tube does not at all heated to the right tempera"&amp;"ture. - if you put too much water, even after removing the bottle, the bottle warmer continues to operate: no button -OFF-, the only solution is to unplug the unit. I do not recommend this new version. The comments seemed very good on the old which must t"&amp;"herefore be more appropriate.")</f>
        <v>Go your way I take the trouble to review this product since there is no rating for now. We are not experts and have never tried other bottle warmers so maybe this is the case with all? - the water dispenser tube does not at all heated to the right temperature. - if you put too much water, even after removing the bottle, the bottle warmer continues to operate: no button -OFF-, the only solution is to unplug the unit. I do not recommend this new version. The comments seemed very good on the old which must therefore be more appropriate.</v>
      </c>
    </row>
    <row r="210">
      <c r="A210" s="1">
        <v>1.0</v>
      </c>
      <c r="B210" s="1" t="s">
        <v>211</v>
      </c>
      <c r="C210" t="str">
        <f>IFERROR(__xludf.DUMMYFUNCTION("GOOGLETRANSLATE(B210, ""fr"", ""en"")"),"Control Hello, I have not received my package, so I do not know why. Too bad . Cordially. Thank you")</f>
        <v>Control Hello, I have not received my package, so I do not know why. Too bad . Cordially. Thank you</v>
      </c>
    </row>
    <row r="211">
      <c r="A211" s="1">
        <v>3.0</v>
      </c>
      <c r="B211" s="1" t="s">
        <v>212</v>
      </c>
      <c r="C211" t="str">
        <f>IFERROR(__xludf.DUMMYFUNCTION("GOOGLETRANSLATE(B211, ""fr"", ""en"")"),"Jolie Jolie kettle that heats quickly but after many uses it still a slight odor unpleasant hot plastic. Moreover it is not easy to clean")</f>
        <v>Jolie Jolie kettle that heats quickly but after many uses it still a slight odor unpleasant hot plastic. Moreover it is not easy to clean</v>
      </c>
    </row>
    <row r="212">
      <c r="A212" s="1">
        <v>3.0</v>
      </c>
      <c r="B212" s="1" t="s">
        <v>213</v>
      </c>
      <c r="C212" t="str">
        <f>IFERROR(__xludf.DUMMYFUNCTION("GOOGLETRANSLATE(B212, ""fr"", ""en"")"),"HE HE MEAN QUALITY average quality when we know those of drugstore. It depends on the use that is made. Serves anyway.")</f>
        <v>HE HE MEAN QUALITY average quality when we know those of drugstore. It depends on the use that is made. Serves anyway.</v>
      </c>
    </row>
    <row r="213">
      <c r="A213" s="1">
        <v>4.0</v>
      </c>
      <c r="B213" s="1" t="s">
        <v>214</v>
      </c>
      <c r="C213" t="str">
        <f>IFERROR(__xludf.DUMMYFUNCTION("GOOGLETRANSLATE(B213, ""fr"", ""en"")"),"good product good product, already past 4 pairs. very nice to wear, but the gum is very flexible and use ""too"" fast heels")</f>
        <v>good product good product, already past 4 pairs. very nice to wear, but the gum is very flexible and use "too" fast heels</v>
      </c>
    </row>
    <row r="214">
      <c r="A214" s="1">
        <v>4.0</v>
      </c>
      <c r="B214" s="1" t="s">
        <v>215</v>
      </c>
      <c r="C214" t="str">
        <f>IFERROR(__xludf.DUMMYFUNCTION("GOOGLETRANSLATE(B214, ""fr"", ""en"")"),"Okay Fast and easy to use. Quick delivery. Good impression. Very convenient")</f>
        <v>Okay Fast and easy to use. Quick delivery. Good impression. Very convenient</v>
      </c>
    </row>
    <row r="215">
      <c r="A215" s="1">
        <v>4.0</v>
      </c>
      <c r="B215" s="1" t="s">
        <v>216</v>
      </c>
      <c r="C215" t="str">
        <f>IFERROR(__xludf.DUMMYFUNCTION("GOOGLETRANSLATE(B215, ""fr"", ""en"")"),"well provided battle acronym Eastpack")</f>
        <v>well provided battle acronym Eastpack</v>
      </c>
    </row>
    <row r="216">
      <c r="A216" s="1">
        <v>4.0</v>
      </c>
      <c r="B216" s="1" t="s">
        <v>217</v>
      </c>
      <c r="C216" t="str">
        <f>IFERROR(__xludf.DUMMYFUNCTION("GOOGLETRANSLATE(B216, ""fr"", ""en"")"),"Good gadget It is the job for the price no complaints!")</f>
        <v>Good gadget It is the job for the price no complaints!</v>
      </c>
    </row>
    <row r="217">
      <c r="A217" s="1">
        <v>5.0</v>
      </c>
      <c r="B217" s="1" t="s">
        <v>218</v>
      </c>
      <c r="C217" t="str">
        <f>IFERROR(__xludf.DUMMYFUNCTION("GOOGLETRANSLATE(B217, ""fr"", ""en"")"),"The product was well packaged product received on time. Very pretty. I was afraid that the dial is too small but ultimately not. because this watch class. Will accompany you for going out with friends and watch the show .The black but the dial is perfectl"&amp;"y readable. This was a surprise. I recommend")</f>
        <v>The product was well packaged product received on time. Very pretty. I was afraid that the dial is too small but ultimately not. because this watch class. Will accompany you for going out with friends and watch the show .The black but the dial is perfectly readable. This was a surprise. I recommend</v>
      </c>
    </row>
    <row r="218">
      <c r="A218" s="1">
        <v>5.0</v>
      </c>
      <c r="B218" s="1" t="s">
        <v>219</v>
      </c>
      <c r="C218" t="str">
        <f>IFERROR(__xludf.DUMMYFUNCTION("GOOGLETRANSLATE(B218, ""fr"", ""en"")"),"good product I bought it a while but my daughter often takes a look inside")</f>
        <v>good product I bought it a while but my daughter often takes a look inside</v>
      </c>
    </row>
    <row r="219">
      <c r="A219" s="1">
        <v>5.0</v>
      </c>
      <c r="B219" s="1" t="s">
        <v>220</v>
      </c>
      <c r="C219" t="str">
        <f>IFERROR(__xludf.DUMMYFUNCTION("GOOGLETRANSLATE(B219, ""fr"", ""en"")"),"perfume Washing")</f>
        <v>perfume Washing</v>
      </c>
    </row>
    <row r="220">
      <c r="A220" s="1">
        <v>5.0</v>
      </c>
      <c r="B220" s="1" t="s">
        <v>221</v>
      </c>
      <c r="C220" t="str">
        <f>IFERROR(__xludf.DUMMYFUNCTION("GOOGLETRANSLATE(B220, ""fr"", ""en"")"),"Great concept! Great concept !!! Clings very well! Discreet! Big YES!")</f>
        <v>Great concept! Great concept !!! Clings very well! Discreet! Big YES!</v>
      </c>
    </row>
    <row r="221">
      <c r="A221" s="1">
        <v>5.0</v>
      </c>
      <c r="B221" s="1" t="s">
        <v>222</v>
      </c>
      <c r="C221" t="str">
        <f>IFERROR(__xludf.DUMMYFUNCTION("GOOGLETRANSLATE(B221, ""fr"", ""en"")"),"This handy bottle warmer Travel is very convenient and saved us many times. It takes up little space in the diaper bag and allows a bottle at the right temperature in a very short time.")</f>
        <v>This handy bottle warmer Travel is very convenient and saved us many times. It takes up little space in the diaper bag and allows a bottle at the right temperature in a very short time.</v>
      </c>
    </row>
    <row r="222">
      <c r="A222" s="1">
        <v>5.0</v>
      </c>
      <c r="B222" s="1" t="s">
        <v>223</v>
      </c>
      <c r="C222" t="str">
        <f>IFERROR(__xludf.DUMMYFUNCTION("GOOGLETRANSLATE(B222, ""fr"", ""en"")"),"Durable and good quality It is good quality ink! and sustainable")</f>
        <v>Durable and good quality It is good quality ink! and sustainable</v>
      </c>
    </row>
    <row r="223">
      <c r="A223" s="1">
        <v>5.0</v>
      </c>
      <c r="B223" s="1" t="s">
        <v>224</v>
      </c>
      <c r="C223" t="str">
        <f>IFERROR(__xludf.DUMMYFUNCTION("GOOGLETRANSLATE(B223, ""fr"", ""en"")"),"Very good headset that I had the 450BT which was very well this one is even better: o Quality is present :) Viewpoint comfort you to see better but it goes")</f>
        <v>Very good headset that I had the 450BT which was very well this one is even better: o Quality is present :) Viewpoint comfort you to see better but it goes</v>
      </c>
    </row>
    <row r="224">
      <c r="A224" s="1">
        <v>5.0</v>
      </c>
      <c r="B224" s="1" t="s">
        <v>225</v>
      </c>
      <c r="C224" t="str">
        <f>IFERROR(__xludf.DUMMYFUNCTION("GOOGLETRANSLATE(B224, ""fr"", ""en"")"),"Received quickly great product this product complies with disappointment ca")</f>
        <v>Received quickly great product this product complies with disappointment ca</v>
      </c>
    </row>
    <row r="225">
      <c r="A225" s="1">
        <v>5.0</v>
      </c>
      <c r="B225" s="1" t="s">
        <v>226</v>
      </c>
      <c r="C225" t="str">
        <f>IFERROR(__xludf.DUMMYFUNCTION("GOOGLETRANSLATE(B225, ""fr"", ""en"")"),"its so good footwear line with my expectations, the size is right, I do not regret my purchase! I you recommande.Ces slippers are very flexible, slip-resistant, ventilated, washable by hand, with a strong elastic (replaceable case where) My companion is i"&amp;"n heaven, they are super nice confortable.Très product quality and meet the description perfectly. Matches the description")</f>
        <v>its so good footwear line with my expectations, the size is right, I do not regret my purchase! I you recommande.Ces slippers are very flexible, slip-resistant, ventilated, washable by hand, with a strong elastic (replaceable case where) My companion is in heaven, they are super nice confortable.Très product quality and meet the description perfectly. Matches the description</v>
      </c>
    </row>
    <row r="226">
      <c r="A226" s="1">
        <v>5.0</v>
      </c>
      <c r="B226" s="1" t="s">
        <v>227</v>
      </c>
      <c r="C226" t="str">
        <f>IFERROR(__xludf.DUMMYFUNCTION("GOOGLETRANSLATE(B226, ""fr"", ""en"")"),"A beautiful gift to be I offered these crayons to my daughter who is delighted with this choice A counselor who absolutely wants to please")</f>
        <v>A beautiful gift to be I offered these crayons to my daughter who is delighted with this choice A counselor who absolutely wants to please</v>
      </c>
    </row>
    <row r="227">
      <c r="A227" s="1">
        <v>5.0</v>
      </c>
      <c r="B227" s="1" t="s">
        <v>228</v>
      </c>
      <c r="C227" t="str">
        <f>IFERROR(__xludf.DUMMYFUNCTION("GOOGLETRANSLATE(B227, ""fr"", ""en"")"),"perfume machine execlent received the next day")</f>
        <v>perfume machine execlent received the next day</v>
      </c>
    </row>
    <row r="228">
      <c r="A228" s="1">
        <v>5.0</v>
      </c>
      <c r="B228" s="1" t="s">
        <v>229</v>
      </c>
      <c r="C228" t="str">
        <f>IFERROR(__xludf.DUMMYFUNCTION("GOOGLETRANSLATE(B228, ""fr"", ""en"")"),"Trainers aesthetic and comfortable product that matches the description, flexible and comfortable to wear this season, very easy to put on, adapt to all situations and go everywhere, sport &amp; amp; chic!")</f>
        <v>Trainers aesthetic and comfortable product that matches the description, flexible and comfortable to wear this season, very easy to put on, adapt to all situations and go everywhere, sport &amp; amp; chic!</v>
      </c>
    </row>
    <row r="229">
      <c r="A229" s="1">
        <v>5.0</v>
      </c>
      <c r="B229" s="1" t="s">
        <v>230</v>
      </c>
      <c r="C229" t="str">
        <f>IFERROR(__xludf.DUMMYFUNCTION("GOOGLETRANSLATE(B229, ""fr"", ""en"")"),"Excellent surprise! Excellent surprise! These headphones less than 30 euros have much going for them: they hold a charge well, they have short tips that make it ultra comfort port and reduce the effect of unpleasant ear plug. They are recharged by USBC, t"&amp;"he manual is in French and ears headband is effective even on the busiest sports disposals. The sound is more than adequate but not high-end either. It is pleasing both the bass on the quality of extended listening. Overall it is balanced and requires no "&amp;"equalizer. Then critical point I would mention the headset button that requires a pressure too high on the ear but since everything is already managing via the phone, I prefer it that touch.")</f>
        <v>Excellent surprise! Excellent surprise! These headphones less than 30 euros have much going for them: they hold a charge well, they have short tips that make it ultra comfort port and reduce the effect of unpleasant ear plug. They are recharged by USBC, the manual is in French and ears headband is effective even on the busiest sports disposals. The sound is more than adequate but not high-end either. It is pleasing both the bass on the quality of extended listening. Overall it is balanced and requires no equalizer. Then critical point I would mention the headset button that requires a pressure too high on the ear but since everything is already managing via the phone, I prefer it that touch.</v>
      </c>
    </row>
    <row r="230">
      <c r="A230" s="1">
        <v>5.0</v>
      </c>
      <c r="B230" s="1" t="s">
        <v>231</v>
      </c>
      <c r="C230" t="str">
        <f>IFERROR(__xludf.DUMMYFUNCTION("GOOGLETRANSLATE(B230, ""fr"", ""en"")"),"The Super Superga shoes are quality shoes, timeless model, are worn barefoot, very pleasant, light ... this is my fourth pair, I recommend.")</f>
        <v>The Super Superga shoes are quality shoes, timeless model, are worn barefoot, very pleasant, light ... this is my fourth pair, I recommend.</v>
      </c>
    </row>
    <row r="231">
      <c r="A231" s="1">
        <v>5.0</v>
      </c>
      <c r="B231" s="1" t="s">
        <v>232</v>
      </c>
      <c r="C231" t="str">
        <f>IFERROR(__xludf.DUMMYFUNCTION("GOOGLETRANSLATE(B231, ""fr"", ""en"")"),"Very good essential oil diffuser As I found small compared to Youngdo I purchased previously. I admit I was a little disappointed by the smallness of the diffuser. But if I had read the description, a 150ml diffuser can not be very large. That said, the p"&amp;"ractical side is that it does not take place on the night table and it works great. So I recommend it for small parts I received an email offering to give me this diffuser larger model. Imagine my surprise at such generosity. Since the time I am a custome"&amp;"r of Amazon, this is there first time a seller makes me a donation due to a comment that was not even negative. thanks to them")</f>
        <v>Very good essential oil diffuser As I found small compared to Youngdo I purchased previously. I admit I was a little disappointed by the smallness of the diffuser. But if I had read the description, a 150ml diffuser can not be very large. That said, the practical side is that it does not take place on the night table and it works great. So I recommend it for small parts I received an email offering to give me this diffuser larger model. Imagine my surprise at such generosity. Since the time I am a customer of Amazon, this is there first time a seller makes me a donation due to a comment that was not even negative. thanks to them</v>
      </c>
    </row>
    <row r="232">
      <c r="A232" s="1">
        <v>2.0</v>
      </c>
      <c r="B232" s="1" t="s">
        <v>233</v>
      </c>
      <c r="C232" t="str">
        <f>IFERROR(__xludf.DUMMYFUNCTION("GOOGLETRANSLATE(B232, ""fr"", ""en"")"),"I do not recommend Although the pants is beautiful and looks good, but still very large for a slim. More careful this same product is offered several times by other vendors at much cheaper prices, I unfortunately made me realize too late and not possible "&amp;"price adjustment thereafter.")</f>
        <v>I do not recommend Although the pants is beautiful and looks good, but still very large for a slim. More careful this same product is offered several times by other vendors at much cheaper prices, I unfortunately made me realize too late and not possible price adjustment thereafter.</v>
      </c>
    </row>
    <row r="233">
      <c r="A233" s="1">
        <v>1.0</v>
      </c>
      <c r="B233" s="1" t="s">
        <v>234</v>
      </c>
      <c r="C233" t="str">
        <f>IFERROR(__xludf.DUMMYFUNCTION("GOOGLETRANSLATE(B233, ""fr"", ""en"")"),"When disappointed setting and dawn simulation, everything seemed to work. However, upon awakening, the simulation was not total. I was sentenced to a red light ... I tried everything in vain. Maybe my product was defective? I returned the property to the "&amp;"seller and the return policy wonderfully well")</f>
        <v>When disappointed setting and dawn simulation, everything seemed to work. However, upon awakening, the simulation was not total. I was sentenced to a red light ... I tried everything in vain. Maybe my product was defective? I returned the property to the seller and the return policy wonderfully well</v>
      </c>
    </row>
    <row r="234">
      <c r="A234" s="1">
        <v>1.0</v>
      </c>
      <c r="B234" s="1" t="s">
        <v>235</v>
      </c>
      <c r="C234" t="str">
        <f>IFERROR(__xludf.DUMMYFUNCTION("GOOGLETRANSLATE(B234, ""fr"", ""en"")"),"shorts Hello, I find it unacceptable that you make advertising product while it has been designed for small sizes from 34 to 40, while I do the 44, considering the price I find it unacceptable, nothing is made for tall people.")</f>
        <v>shorts Hello, I find it unacceptable that you make advertising product while it has been designed for small sizes from 34 to 40, while I do the 44, considering the price I find it unacceptable, nothing is made for tall people.</v>
      </c>
    </row>
    <row r="235">
      <c r="A235" s="1">
        <v>3.0</v>
      </c>
      <c r="B235" s="1" t="s">
        <v>236</v>
      </c>
      <c r="C235" t="str">
        <f>IFERROR(__xludf.DUMMYFUNCTION("GOOGLETRANSLATE(B235, ""fr"", ""en"")"),"I am disappointed the loops are small and pretty but there is no plated rod on the back, just metal. The pendant is not proportionate in relation to loops (more massive), made of a very soft and brittle alloy, the chain is fine. quick delivery.")</f>
        <v>I am disappointed the loops are small and pretty but there is no plated rod on the back, just metal. The pendant is not proportionate in relation to loops (more massive), made of a very soft and brittle alloy, the chain is fine. quick delivery.</v>
      </c>
    </row>
    <row r="236">
      <c r="A236" s="1">
        <v>3.0</v>
      </c>
      <c r="B236" s="1" t="s">
        <v>237</v>
      </c>
      <c r="C236" t="str">
        <f>IFERROR(__xludf.DUMMYFUNCTION("GOOGLETRANSLATE(B236, ""fr"", ""en"")"),"Nondurable usee quickly Gift")</f>
        <v>Nondurable usee quickly Gift</v>
      </c>
    </row>
    <row r="237">
      <c r="A237" s="1">
        <v>4.0</v>
      </c>
      <c r="B237" s="1" t="s">
        <v>238</v>
      </c>
      <c r="C237" t="str">
        <f>IFERROR(__xludf.DUMMYFUNCTION("GOOGLETRANSLATE(B237, ""fr"", ""en"")"),"it is the price the duration! I chose this product because cheaper but quickly exhausted! I do not know if the cartridges are filled thoroughly or not but the result is that they are empty very quickly! then it should buy more for that it lasts longer ..."&amp;" I do not know, must see! this remains an enigma.")</f>
        <v>it is the price the duration! I chose this product because cheaper but quickly exhausted! I do not know if the cartridges are filled thoroughly or not but the result is that they are empty very quickly! then it should buy more for that it lasts longer ... I do not know, must see! this remains an enigma.</v>
      </c>
    </row>
    <row r="238">
      <c r="A238" s="1">
        <v>4.0</v>
      </c>
      <c r="B238" s="1" t="s">
        <v>239</v>
      </c>
      <c r="C238" t="str">
        <f>IFERROR(__xludf.DUMMYFUNCTION("GOOGLETRANSLATE(B238, ""fr"", ""en"")"),"Pretty Good for a disguise.")</f>
        <v>Pretty Good for a disguise.</v>
      </c>
    </row>
    <row r="239">
      <c r="A239" s="1">
        <v>4.0</v>
      </c>
      <c r="B239" s="1" t="s">
        <v>240</v>
      </c>
      <c r="C239" t="str">
        <f>IFERROR(__xludf.DUMMYFUNCTION("GOOGLETRANSLATE(B239, ""fr"", ""en"")"),"Very good product. I use this mic primarily to record my voice and I have no complaints about the quality of the product, nor its ease of use.The 2m USB cable is also very convenient, we do not necessarily need be close to his computer to use it. The only"&amp;" reason I did not give it 5 stars is that the button to select the four directional characteristics is very hard to turn .. The buttons are the only elements of the microphone to make cheap. A very good buy.")</f>
        <v>Very good product. I use this mic primarily to record my voice and I have no complaints about the quality of the product, nor its ease of use.The 2m USB cable is also very convenient, we do not necessarily need be close to his computer to use it. The only reason I did not give it 5 stars is that the button to select the four directional characteristics is very hard to turn .. The buttons are the only elements of the microphone to make cheap. A very good buy.</v>
      </c>
    </row>
    <row r="240">
      <c r="A240" s="1">
        <v>4.0</v>
      </c>
      <c r="B240" s="1" t="s">
        <v>241</v>
      </c>
      <c r="C240" t="str">
        <f>IFERROR(__xludf.DUMMYFUNCTION("GOOGLETRANSLATE(B240, ""fr"", ""en"")"),"Beautiful Gorgeous jewelry. A gift that has delighted our niece. Really well done. Damage that should be sent in a single bubble envelope with a torn bag Pandora .....")</f>
        <v>Beautiful Gorgeous jewelry. A gift that has delighted our niece. Really well done. Damage that should be sent in a single bubble envelope with a torn bag Pandora .....</v>
      </c>
    </row>
    <row r="241">
      <c r="A241" s="1">
        <v>5.0</v>
      </c>
      <c r="B241" s="1" t="s">
        <v>242</v>
      </c>
      <c r="C241" t="str">
        <f>IFERROR(__xludf.DUMMYFUNCTION("GOOGLETRANSLATE(B241, ""fr"", ""en"")"),"Top ! 👍🏽 - Delivery time - Products of the same description - Good quality I am very happy with my purchase anyway!")</f>
        <v>Top ! 👍🏽 - Delivery time - Products of the same description - Good quality I am very happy with my purchase anyway!</v>
      </c>
    </row>
    <row r="242">
      <c r="A242" s="1">
        <v>5.0</v>
      </c>
      <c r="B242" s="1" t="s">
        <v>243</v>
      </c>
      <c r="C242" t="str">
        <f>IFERROR(__xludf.DUMMYFUNCTION("GOOGLETRANSLATE(B242, ""fr"", ""en"")"),"The price and delay Okay")</f>
        <v>The price and delay Okay</v>
      </c>
    </row>
    <row r="243">
      <c r="A243" s="1">
        <v>5.0</v>
      </c>
      <c r="B243" s="1" t="s">
        <v>244</v>
      </c>
      <c r="C243" t="str">
        <f>IFERROR(__xludf.DUMMYFUNCTION("GOOGLETRANSLATE(B243, ""fr"", ""en"")"),"Okay New Balance, the 574, the most comfortable model for my taste. Beautiful and unbeatable price on Amazon! Warning about this brand always provide 1 size more.")</f>
        <v>Okay New Balance, the 574, the most comfortable model for my taste. Beautiful and unbeatable price on Amazon! Warning about this brand always provide 1 size more.</v>
      </c>
    </row>
    <row r="244">
      <c r="A244" s="1">
        <v>5.0</v>
      </c>
      <c r="B244" s="1" t="s">
        <v>245</v>
      </c>
      <c r="C244" t="str">
        <f>IFERROR(__xludf.DUMMYFUNCTION("GOOGLETRANSLATE(B244, ""fr"", ""en"")"),"Sweat hooded sweatshirt hood a bit wide but consistent and delivery within deadlines.")</f>
        <v>Sweat hooded sweatshirt hood a bit wide but consistent and delivery within deadlines.</v>
      </c>
    </row>
    <row r="245">
      <c r="A245" s="1">
        <v>5.0</v>
      </c>
      <c r="B245" s="1" t="s">
        <v>246</v>
      </c>
      <c r="C245" t="str">
        <f>IFERROR(__xludf.DUMMYFUNCTION("GOOGLETRANSLATE(B245, ""fr"", ""en"")"),"excellent in that c the top comfort but mostly mild c solid pleasant diseigne top class c veiled")</f>
        <v>excellent in that c the top comfort but mostly mild c solid pleasant diseigne top class c veiled</v>
      </c>
    </row>
    <row r="246">
      <c r="A246" s="1">
        <v>5.0</v>
      </c>
      <c r="B246" s="1" t="s">
        <v>247</v>
      </c>
      <c r="C246" t="str">
        <f>IFERROR(__xludf.DUMMYFUNCTION("GOOGLETRANSLATE(B246, ""fr"", ""en"")"),"Excellent !! great product. Very nice finish and very beautiful product Validate .. Besides I ordered the 2nd In black colors")</f>
        <v>Excellent !! great product. Very nice finish and very beautiful product Validate .. Besides I ordered the 2nd In black colors</v>
      </c>
    </row>
    <row r="247">
      <c r="A247" s="1">
        <v>5.0</v>
      </c>
      <c r="B247" s="1" t="s">
        <v>248</v>
      </c>
      <c r="C247" t="str">
        <f>IFERROR(__xludf.DUMMYFUNCTION("GOOGLETRANSLATE(B247, ""fr"", ""en"")"),"Money for my daughter to take to college great she can put her key canteen card and mobile home")</f>
        <v>Money for my daughter to take to college great she can put her key canteen card and mobile home</v>
      </c>
    </row>
    <row r="248">
      <c r="A248" s="1">
        <v>5.0</v>
      </c>
      <c r="B248" s="1" t="s">
        <v>249</v>
      </c>
      <c r="C248" t="str">
        <f>IFERROR(__xludf.DUMMYFUNCTION("GOOGLETRANSLATE(B248, ""fr"", ""en"")"),"Good headphones with great sound I bought these headphones cu I work a lot on the computer but it is also convenient for travel in the office and in the home. There is a function to insulate the outside of his that I find fantastic. There is also a button"&amp;" for volume and one for connecting and disconnecting. The lifespan of the battery is also impressive, I charge once a day but it takes almost all day. Sound quality is good too. It is a model, sometimes better than the big brands.")</f>
        <v>Good headphones with great sound I bought these headphones cu I work a lot on the computer but it is also convenient for travel in the office and in the home. There is a function to insulate the outside of his that I find fantastic. There is also a button for volume and one for connecting and disconnecting. The lifespan of the battery is also impressive, I charge once a day but it takes almost all day. Sound quality is good too. It is a model, sometimes better than the big brands.</v>
      </c>
    </row>
    <row r="249">
      <c r="A249" s="1">
        <v>5.0</v>
      </c>
      <c r="B249" s="1" t="s">
        <v>250</v>
      </c>
      <c r="C249" t="str">
        <f>IFERROR(__xludf.DUMMYFUNCTION("GOOGLETRANSLATE(B249, ""fr"", ""en"")"),"Super Flawless")</f>
        <v>Super Flawless</v>
      </c>
    </row>
    <row r="250">
      <c r="A250" s="1">
        <v>5.0</v>
      </c>
      <c r="B250" s="1" t="s">
        <v>251</v>
      </c>
      <c r="C250" t="str">
        <f>IFERROR(__xludf.DUMMYFUNCTION("GOOGLETRANSLATE(B250, ""fr"", ""en"")"),"Impeccable quality, guaranteed")</f>
        <v>Impeccable quality, guaranteed</v>
      </c>
    </row>
    <row r="251">
      <c r="A251" s="1">
        <v>5.0</v>
      </c>
      <c r="B251" s="1" t="s">
        <v>252</v>
      </c>
      <c r="C251" t="str">
        <f>IFERROR(__xludf.DUMMYFUNCTION("GOOGLETRANSLATE(B251, ""fr"", ""en"")"),"Very satisfied Very satisfied with my purchase. Égoutoir for bottles to look very nice. Pti a blade of grass in the kitchen. Optional for the flower égouter teats is nice too!")</f>
        <v>Very satisfied Very satisfied with my purchase. Égoutoir for bottles to look very nice. Pti a blade of grass in the kitchen. Optional for the flower égouter teats is nice too!</v>
      </c>
    </row>
    <row r="252">
      <c r="A252" s="1">
        <v>5.0</v>
      </c>
      <c r="B252" s="1" t="s">
        <v>253</v>
      </c>
      <c r="C252" t="str">
        <f>IFERROR(__xludf.DUMMYFUNCTION("GOOGLETRANSLATE(B252, ""fr"", ""en"")"),"very good pocket, very small and light, that's what I wanted. I put my phone, my wallet and my passport. And it stays there.")</f>
        <v>very good pocket, very small and light, that's what I wanted. I put my phone, my wallet and my passport. And it stays there.</v>
      </c>
    </row>
    <row r="253">
      <c r="A253" s="1">
        <v>5.0</v>
      </c>
      <c r="B253" s="1" t="s">
        <v>254</v>
      </c>
      <c r="C253" t="str">
        <f>IFERROR(__xludf.DUMMYFUNCTION("GOOGLETRANSLATE(B253, ""fr"", ""en"")"),"The size is the order I by errors but found that s was a very good product")</f>
        <v>The size is the order I by errors but found that s was a very good product</v>
      </c>
    </row>
    <row r="254">
      <c r="A254" s="1">
        <v>5.0</v>
      </c>
      <c r="B254" s="1" t="s">
        <v>255</v>
      </c>
      <c r="C254" t="str">
        <f>IFERROR(__xludf.DUMMYFUNCTION("GOOGLETRANSLATE(B254, ""fr"", ""en"")"),"Great shoes! The shoes are top quality and fully compliant to the photos. And super comfortable!")</f>
        <v>Great shoes! The shoes are top quality and fully compliant to the photos. And super comfortable!</v>
      </c>
    </row>
    <row r="255">
      <c r="A255" s="1">
        <v>5.0</v>
      </c>
      <c r="B255" s="1" t="s">
        <v>256</v>
      </c>
      <c r="C255" t="str">
        <f>IFERROR(__xludf.DUMMYFUNCTION("GOOGLETRANSLATE(B255, ""fr"", ""en"")"),"Meets expectations Easy to apply with the tool provided Good quality only complaint: a bit thick compared to the original strap")</f>
        <v>Meets expectations Easy to apply with the tool provided Good quality only complaint: a bit thick compared to the original strap</v>
      </c>
    </row>
    <row r="256">
      <c r="A256" s="1">
        <v>2.0</v>
      </c>
      <c r="B256" s="1" t="s">
        <v>257</v>
      </c>
      <c r="C256" t="str">
        <f>IFERROR(__xludf.DUMMYFUNCTION("GOOGLETRANSLATE(B256, ""fr"", ""en"")"),"beach or pool shoes This model large size relative to the sneakers. Taking its usual size shoes. The failure of this model is the patterned outsole that is very uncomfortable. S foot rests on these grounds and it is very painful. I had taken to put the su"&amp;"mmer in the apartment. I ve done barefoot. From olus, water remains in the hollow and thus reduces the water when it returns to the pool. C is even worse at the beach or sand gets stuck in the recesses.")</f>
        <v>beach or pool shoes This model large size relative to the sneakers. Taking its usual size shoes. The failure of this model is the patterned outsole that is very uncomfortable. S foot rests on these grounds and it is very painful. I had taken to put the summer in the apartment. I ve done barefoot. From olus, water remains in the hollow and thus reduces the water when it returns to the pool. C is even worse at the beach or sand gets stuck in the recesses.</v>
      </c>
    </row>
    <row r="257">
      <c r="A257" s="1">
        <v>1.0</v>
      </c>
      <c r="B257" s="1" t="s">
        <v>258</v>
      </c>
      <c r="C257" t="str">
        <f>IFERROR(__xludf.DUMMYFUNCTION("GOOGLETRANSLATE(B257, ""fr"", ""en"")"),"produced poor quality poor quality product")</f>
        <v>produced poor quality poor quality product</v>
      </c>
    </row>
    <row r="258">
      <c r="A258" s="1">
        <v>1.0</v>
      </c>
      <c r="B258" s="1" t="s">
        <v>259</v>
      </c>
      <c r="C258" t="str">
        <f>IFERROR(__xludf.DUMMYFUNCTION("GOOGLETRANSLATE(B258, ""fr"", ""en"")"),"Dissatisfied The cap was supposed to arrive the next day because I had a start. The cackles therefore serve me absolutely nothing. In addition, the cap does not even have ""body"", the place to put your head is not modeled, it is flat and takes the shape "&amp;"of your head. Not only she did not served but on top of that she will never serve me. So I do not advise to you and I will ask for a refund, I will send the cap with pleasure.")</f>
        <v>Dissatisfied The cap was supposed to arrive the next day because I had a start. The cackles therefore serve me absolutely nothing. In addition, the cap does not even have "body", the place to put your head is not modeled, it is flat and takes the shape of your head. Not only she did not served but on top of that she will never serve me. So I do not advise to you and I will ask for a refund, I will send the cap with pleasure.</v>
      </c>
    </row>
    <row r="259">
      <c r="A259" s="1">
        <v>3.0</v>
      </c>
      <c r="B259" s="1" t="s">
        <v>260</v>
      </c>
      <c r="C259" t="str">
        <f>IFERROR(__xludf.DUMMYFUNCTION("GOOGLETRANSLATE(B259, ""fr"", ""en"")"),"This cartridge is it for the TS8150 Canon printer? This cartridge is it for the TS8150 Canon printer?")</f>
        <v>This cartridge is it for the TS8150 Canon printer? This cartridge is it for the TS8150 Canon printer?</v>
      </c>
    </row>
    <row r="260">
      <c r="A260" s="1">
        <v>3.0</v>
      </c>
      <c r="B260" s="1" t="s">
        <v>261</v>
      </c>
      <c r="C260" t="str">
        <f>IFERROR(__xludf.DUMMYFUNCTION("GOOGLETRANSLATE(B260, ""fr"", ""en"")"),"color problem received product ordered in white but received gray little embarrassing because neutral color but in principle this is not what I ordered. Even bp on a pink kit received in blue.")</f>
        <v>color problem received product ordered in white but received gray little embarrassing because neutral color but in principle this is not what I ordered. Even bp on a pink kit received in blue.</v>
      </c>
    </row>
    <row r="261">
      <c r="A261" s="1">
        <v>4.0</v>
      </c>
      <c r="B261" s="1" t="s">
        <v>262</v>
      </c>
      <c r="C261" t="str">
        <f>IFERROR(__xludf.DUMMYFUNCTION("GOOGLETRANSLATE(B261, ""fr"", ""en"")"),"good product value anything to say, I recommend and I especially want to recommend a good product and not very expensive.")</f>
        <v>good product value anything to say, I recommend and I especially want to recommend a good product and not very expensive.</v>
      </c>
    </row>
    <row r="262">
      <c r="A262" s="1">
        <v>4.0</v>
      </c>
      <c r="B262" s="1" t="s">
        <v>263</v>
      </c>
      <c r="C262" t="str">
        <f>IFERROR(__xludf.DUMMYFUNCTION("GOOGLETRANSLATE(B262, ""fr"", ""en"")"),"Compatible baby is not yet born so could not test but superb product easy to clean and compatible with the natural Advent")</f>
        <v>Compatible baby is not yet born so could not test but superb product easy to clean and compatible with the natural Advent</v>
      </c>
    </row>
    <row r="263">
      <c r="A263" s="1">
        <v>4.0</v>
      </c>
      <c r="B263" s="1" t="s">
        <v>264</v>
      </c>
      <c r="C263" t="str">
        <f>IFERROR(__xludf.DUMMYFUNCTION("GOOGLETRANSLATE(B263, ""fr"", ""en"")"),"Shure Well to start singing, damage, it will not fit on all the speakers, the son is a little courtyard")</f>
        <v>Shure Well to start singing, damage, it will not fit on all the speakers, the son is a little courtyard</v>
      </c>
    </row>
    <row r="264">
      <c r="A264" s="1">
        <v>4.0</v>
      </c>
      <c r="B264" s="1" t="s">
        <v>265</v>
      </c>
      <c r="C264" t="str">
        <f>IFERROR(__xludf.DUMMYFUNCTION("GOOGLETRANSLATE(B264, ""fr"", ""en"")"),"essential for milk thickened Happiness! After buying three competing models (bea ** down after a month), I decided to test this one. And awesome I am very satisfied: it mixes the great AR milk + efficient and therefore need fewer batteries. Just missing a"&amp;" pouch for storage. I do not regret my purchase, I should have started by buying this mixer of departure.")</f>
        <v>essential for milk thickened Happiness! After buying three competing models (bea ** down after a month), I decided to test this one. And awesome I am very satisfied: it mixes the great AR milk + efficient and therefore need fewer batteries. Just missing a pouch for storage. I do not regret my purchase, I should have started by buying this mixer of departure.</v>
      </c>
    </row>
    <row r="265">
      <c r="A265" s="1">
        <v>5.0</v>
      </c>
      <c r="B265" s="1" t="s">
        <v>266</v>
      </c>
      <c r="C265" t="str">
        <f>IFERROR(__xludf.DUMMYFUNCTION("GOOGLETRANSLATE(B265, ""fr"", ""en"")"),"Very comfortable Good quality")</f>
        <v>Very comfortable Good quality</v>
      </c>
    </row>
    <row r="266">
      <c r="A266" s="1">
        <v>5.0</v>
      </c>
      <c r="B266" s="1" t="s">
        <v>267</v>
      </c>
      <c r="C266" t="str">
        <f>IFERROR(__xludf.DUMMYFUNCTION("GOOGLETRANSLATE(B266, ""fr"", ""en"")"),"saved my coffee maker. purchase already old but perfect over leaking tank.")</f>
        <v>saved my coffee maker. purchase already old but perfect over leaking tank.</v>
      </c>
    </row>
    <row r="267">
      <c r="A267" s="1">
        <v>5.0</v>
      </c>
      <c r="B267" s="1" t="s">
        <v>268</v>
      </c>
      <c r="C267" t="str">
        <f>IFERROR(__xludf.DUMMYFUNCTION("GOOGLETRANSLATE(B267, ""fr"", ""en"")"),"Comfortable The sound is clear, full and balanced - it sounds as good as any headphones I've heard, including those more expensive. The quality is very good, all components, plugs, son, etc. are of very good quality, the son will not be tangled! There are"&amp;" a wide variety of earplugs, I prefer the bigger, because the slightly larger size is a choice safer and more comfortable.")</f>
        <v>Comfortable The sound is clear, full and balanced - it sounds as good as any headphones I've heard, including those more expensive. The quality is very good, all components, plugs, son, etc. are of very good quality, the son will not be tangled! There are a wide variety of earplugs, I prefer the bigger, because the slightly larger size is a choice safer and more comfortable.</v>
      </c>
    </row>
    <row r="268">
      <c r="A268" s="1">
        <v>5.0</v>
      </c>
      <c r="B268" s="1" t="s">
        <v>269</v>
      </c>
      <c r="C268" t="str">
        <f>IFERROR(__xludf.DUMMYFUNCTION("GOOGLETRANSLATE(B268, ""fr"", ""en"")"),"Toys do as adults My daughter loves this toy making is a real camera to do as adults, but it has the advantage also very very strong, mode delights parents and images can be recorded. A real modernity for our little ones to be having the maximum memories "&amp;"and get them used to make beautiful pictures")</f>
        <v>Toys do as adults My daughter loves this toy making is a real camera to do as adults, but it has the advantage also very very strong, mode delights parents and images can be recorded. A real modernity for our little ones to be having the maximum memories and get them used to make beautiful pictures</v>
      </c>
    </row>
    <row r="269">
      <c r="A269" s="1">
        <v>5.0</v>
      </c>
      <c r="B269" s="1" t="s">
        <v>270</v>
      </c>
      <c r="C269" t="str">
        <f>IFERROR(__xludf.DUMMYFUNCTION("GOOGLETRANSLATE(B269, ""fr"", ""en"")"),"Super nice They have their effects, my beautiful mother is delighted.")</f>
        <v>Super nice They have their effects, my beautiful mother is delighted.</v>
      </c>
    </row>
    <row r="270">
      <c r="A270" s="1">
        <v>5.0</v>
      </c>
      <c r="B270" s="1" t="s">
        <v>271</v>
      </c>
      <c r="C270" t="str">
        <f>IFERROR(__xludf.DUMMYFUNCTION("GOOGLETRANSLATE(B270, ""fr"", ""en"")"),"Mules Breathable On Summer Garden Shoes Mules these Breathable Men Women Clogs Garden Shoes On Summer Lovers Slippers Beach Sandals are perfect")</f>
        <v>Mules Breathable On Summer Garden Shoes Mules these Breathable Men Women Clogs Garden Shoes On Summer Lovers Slippers Beach Sandals are perfect</v>
      </c>
    </row>
    <row r="271">
      <c r="A271" s="1">
        <v>5.0</v>
      </c>
      <c r="B271" s="1" t="s">
        <v>272</v>
      </c>
      <c r="C271" t="str">
        <f>IFERROR(__xludf.DUMMYFUNCTION("GOOGLETRANSLATE(B271, ""fr"", ""en"")"),"PERFECT I ve buy these beach shoes for my holiday and i look forward to testing under water. They size perfectly it fit me well i took my usual size and c is perfect. The quality is it's flexible and m have the resistant air. Satisfied with my purchase. I"&amp;" recommend very good value for money.")</f>
        <v>PERFECT I ve buy these beach shoes for my holiday and i look forward to testing under water. They size perfectly it fit me well i took my usual size and c is perfect. The quality is it's flexible and m have the resistant air. Satisfied with my purchase. I recommend very good value for money.</v>
      </c>
    </row>
    <row r="272">
      <c r="A272" s="1">
        <v>5.0</v>
      </c>
      <c r="B272" s="1" t="s">
        <v>273</v>
      </c>
      <c r="C272" t="str">
        <f>IFERROR(__xludf.DUMMYFUNCTION("GOOGLETRANSLATE(B272, ""fr"", ""en"")"),"Great helmet Great helmet in terms of audio. It is very comfortable and light on his head. Nevertheless a little disappointed with the noise reduction which removes some low it is effective and avoids hear a noise when you watch a video. The audio is not "&amp;"offset from the video")</f>
        <v>Great helmet Great helmet in terms of audio. It is very comfortable and light on his head. Nevertheless a little disappointed with the noise reduction which removes some low it is effective and avoids hear a noise when you watch a video. The audio is not offset from the video</v>
      </c>
    </row>
    <row r="273">
      <c r="A273" s="1">
        <v>5.0</v>
      </c>
      <c r="B273" s="1" t="s">
        <v>274</v>
      </c>
      <c r="C273" t="str">
        <f>IFERROR(__xludf.DUMMYFUNCTION("GOOGLETRANSLATE(B273, ""fr"", ""en"")"),"A super awesome book!")</f>
        <v>A super awesome book!</v>
      </c>
    </row>
    <row r="274">
      <c r="A274" s="1">
        <v>5.0</v>
      </c>
      <c r="B274" s="1" t="s">
        <v>275</v>
      </c>
      <c r="C274" t="str">
        <f>IFERROR(__xludf.DUMMYFUNCTION("GOOGLETRANSLATE(B274, ""fr"", ""en"")"),"German quality at a tight price! I recommend")</f>
        <v>German quality at a tight price! I recommend</v>
      </c>
    </row>
    <row r="275">
      <c r="A275" s="1">
        <v>5.0</v>
      </c>
      <c r="B275" s="1" t="s">
        <v>276</v>
      </c>
      <c r="C275" t="str">
        <f>IFERROR(__xludf.DUMMYFUNCTION("GOOGLETRANSLATE(B275, ""fr"", ""en"")"),"Good value Genuine leather !! Very good value for money. Well in time, fairly good quality! I recommend.")</f>
        <v>Good value Genuine leather !! Very good value for money. Well in time, fairly good quality! I recommend.</v>
      </c>
    </row>
    <row r="276">
      <c r="A276" s="1">
        <v>5.0</v>
      </c>
      <c r="B276" s="1" t="s">
        <v>277</v>
      </c>
      <c r="C276" t="str">
        <f>IFERROR(__xludf.DUMMYFUNCTION("GOOGLETRANSLATE(B276, ""fr"", ""en"")"),"Super comfortable safety shoe I recommend you how long will last on site")</f>
        <v>Super comfortable safety shoe I recommend you how long will last on site</v>
      </c>
    </row>
    <row r="277">
      <c r="A277" s="1">
        <v>5.0</v>
      </c>
      <c r="B277" s="1" t="s">
        <v>278</v>
      </c>
      <c r="C277" t="str">
        <f>IFERROR(__xludf.DUMMYFUNCTION("GOOGLETRANSLATE(B277, ""fr"", ""en"")"),"Ring engraved I received today, she is beautiful with a beautiful engraving, sent in a beautiful box and a cloth until the chandeliers .... I advise")</f>
        <v>Ring engraved I received today, she is beautiful with a beautiful engraving, sent in a beautiful box and a cloth until the chandeliers .... I advise</v>
      </c>
    </row>
    <row r="278">
      <c r="A278" s="1">
        <v>5.0</v>
      </c>
      <c r="B278" s="1" t="s">
        <v>279</v>
      </c>
      <c r="C278" t="str">
        <f>IFERROR(__xludf.DUMMYFUNCTION("GOOGLETRANSLATE(B278, ""fr"", ""en"")"),"Best quality price report ! I recommend this to 1000%! A quality / price at the top. A sound very melodious, good bass, good sound intensity, good protection of the surrounding noise. Very happy with my purchase!")</f>
        <v>Best quality price report ! I recommend this to 1000%! A quality / price at the top. A sound very melodious, good bass, good sound intensity, good protection of the surrounding noise. Very happy with my purchase!</v>
      </c>
    </row>
    <row r="279">
      <c r="A279" s="1">
        <v>5.0</v>
      </c>
      <c r="B279" s="1" t="s">
        <v>280</v>
      </c>
      <c r="C279" t="str">
        <f>IFERROR(__xludf.DUMMYFUNCTION("GOOGLETRANSLATE(B279, ""fr"", ""en"")"),"she is beautiful but very soon the stain I used for any occasion, but I try not to the meter when it is raining and it looks very comfortable slippers")</f>
        <v>she is beautiful but very soon the stain I used for any occasion, but I try not to the meter when it is raining and it looks very comfortable slippers</v>
      </c>
    </row>
    <row r="280">
      <c r="A280" s="1">
        <v>2.0</v>
      </c>
      <c r="B280" s="1" t="s">
        <v>281</v>
      </c>
      <c r="C280" t="str">
        <f>IFERROR(__xludf.DUMMYFUNCTION("GOOGLETRANSLATE(B280, ""fr"", ""en"")"),"Received tried and emptied oils failure: the cabinet is stained with essential oil and I lost the contents of 2 oils! I'm quite surprised to see that I'm not the only one that this has happened! I hope the seller will react depending on the observed failu"&amp;"re")</f>
        <v>Received tried and emptied oils failure: the cabinet is stained with essential oil and I lost the contents of 2 oils! I'm quite surprised to see that I'm not the only one that this has happened! I hope the seller will react depending on the observed failure</v>
      </c>
    </row>
    <row r="281">
      <c r="A281" s="1">
        <v>1.0</v>
      </c>
      <c r="B281" s="1" t="s">
        <v>282</v>
      </c>
      <c r="C281" t="str">
        <f>IFERROR(__xludf.DUMMYFUNCTION("GOOGLETRANSLATE(B281, ""fr"", ""en"")"),"Very disappointed The price is very attractive for MUCH cheaper than in stores. As against this is decommissioned Timberland shoes !!! I received shoes with defects such as: - carnations broken shoelaces - a glue of tasks all over the leather - a leather "&amp;"quality more than questionable (leather crumbling in some places) - a very premature wear the inside of the shoe - various sewing problems in places Nothing dramatic because they are not big defects that are seen, but at € 150 the pair of shoes I find it "&amp;"revolting ... pity ... Anyway to sum up: do not buy your Timberlands here, you will regret it! Put 50 € more and at least you'll have real Timberlands quality!")</f>
        <v>Very disappointed The price is very attractive for MUCH cheaper than in stores. As against this is decommissioned Timberland shoes !!! I received shoes with defects such as: - carnations broken shoelaces - a glue of tasks all over the leather - a leather quality more than questionable (leather crumbling in some places) - a very premature wear the inside of the shoe - various sewing problems in places Nothing dramatic because they are not big defects that are seen, but at € 150 the pair of shoes I find it revolting ... pity ... Anyway to sum up: do not buy your Timberlands here, you will regret it! Put 50 € more and at least you'll have real Timberlands quality!</v>
      </c>
    </row>
    <row r="282">
      <c r="A282" s="1">
        <v>1.0</v>
      </c>
      <c r="B282" s="1" t="s">
        <v>283</v>
      </c>
      <c r="C282" t="str">
        <f>IFERROR(__xludf.DUMMYFUNCTION("GOOGLETRANSLATE(B282, ""fr"", ""en"")"),"Does not work Received on time as usual, but very disappointed The microphone does not work, I have now returned c is too late for Christmas!")</f>
        <v>Does not work Received on time as usual, but very disappointed The microphone does not work, I have now returned c is too late for Christmas!</v>
      </c>
    </row>
    <row r="283">
      <c r="A283" s="1">
        <v>3.0</v>
      </c>
      <c r="B283" s="1" t="s">
        <v>284</v>
      </c>
      <c r="C283" t="str">
        <f>IFERROR(__xludf.DUMMYFUNCTION("GOOGLETRANSLATE(B283, ""fr"", ""en"")"),"Correct A very basic product, buy until we have better arm does the work but it is very complicated to set correctly. All is not breathing but the quality is acceptable for occasional use. The screws are standard, so the arm can also be used for lights th"&amp;"at can make a low-cost solution for a functional studio light stand. To buy knowingly")</f>
        <v>Correct A very basic product, buy until we have better arm does the work but it is very complicated to set correctly. All is not breathing but the quality is acceptable for occasional use. The screws are standard, so the arm can also be used for lights that can make a low-cost solution for a functional studio light stand. To buy knowingly</v>
      </c>
    </row>
    <row r="284">
      <c r="A284" s="1">
        <v>4.0</v>
      </c>
      <c r="B284" s="1" t="s">
        <v>285</v>
      </c>
      <c r="C284" t="str">
        <f>IFERROR(__xludf.DUMMYFUNCTION("GOOGLETRANSLATE(B284, ""fr"", ""en"")"),"Although very pretty color. A plush fast enough, unfortunately. But for the price ....")</f>
        <v>Although very pretty color. A plush fast enough, unfortunately. But for the price ....</v>
      </c>
    </row>
    <row r="285">
      <c r="A285" s="1">
        <v>4.0</v>
      </c>
      <c r="B285" s="1" t="s">
        <v>286</v>
      </c>
      <c r="C285" t="str">
        <f>IFERROR(__xludf.DUMMYFUNCTION("GOOGLETRANSLATE(B285, ""fr"", ""en"")"),"Very useful a few minutes in the microwave and go for a good heat fifteen minutes. warm feet helps to warm the body. attention, we can not work with!")</f>
        <v>Very useful a few minutes in the microwave and go for a good heat fifteen minutes. warm feet helps to warm the body. attention, we can not work with!</v>
      </c>
    </row>
    <row r="286">
      <c r="A286" s="1">
        <v>4.0</v>
      </c>
      <c r="B286" s="1" t="s">
        <v>287</v>
      </c>
      <c r="C286" t="str">
        <f>IFERROR(__xludf.DUMMYFUNCTION("GOOGLETRANSLATE(B286, ""fr"", ""en"")"),"Perfect Very good")</f>
        <v>Perfect Very good</v>
      </c>
    </row>
    <row r="287">
      <c r="A287" s="1">
        <v>4.0</v>
      </c>
      <c r="B287" s="1" t="s">
        <v>288</v>
      </c>
      <c r="C287" t="str">
        <f>IFERROR(__xludf.DUMMYFUNCTION("GOOGLETRANSLATE(B287, ""fr"", ""en"")"),"A beautiful coffee, efficient and easy to use is a very nice coffee, she's really pretty and well designed. This is the class in the kitchen! ;-) It is easy to handle and use. The tank is visible. The filter door is removable, ideal for better cleaning. E"&amp;"very 60 cycles, she tells us she needs descaling! Handy! Programming is very simple to understand, implement and it works very well. She makes good coffee and pretty quickly. The water flow system is different from ""conventional coffee. It's more a diffu"&amp;"sion (like a small shower) and this keeps better aromas. Anyway, my husband and I are satisfied with the results . We who love the light enough cafes, it is for us easier to dose with this kind of device with coffee capsule or pod. it can make large quant"&amp;"ities of coffee (perfect for family meals, office ...), but it can also make a few cups (with the button 1-4 cups). I just have a gripe against the top cover. When you open it, it trickles down the back . This is due to condensation. It would have been wi"&amp;"se to put a lip or a receptacle to prevent water from flowing backward. in summary, a nice easy to use coffee for quickly making big and good amount of coffee. I recommend!")</f>
        <v>A beautiful coffee, efficient and easy to use is a very nice coffee, she's really pretty and well designed. This is the class in the kitchen! ;-) It is easy to handle and use. The tank is visible. The filter door is removable, ideal for better cleaning. Every 60 cycles, she tells us she needs descaling! Handy! Programming is very simple to understand, implement and it works very well. She makes good coffee and pretty quickly. The water flow system is different from "conventional coffee. It's more a diffusion (like a small shower) and this keeps better aromas. Anyway, my husband and I are satisfied with the results . We who love the light enough cafes, it is for us easier to dose with this kind of device with coffee capsule or pod. it can make large quantities of coffee (perfect for family meals, office ...), but it can also make a few cups (with the button 1-4 cups). I just have a gripe against the top cover. When you open it, it trickles down the back . This is due to condensation. It would have been wise to put a lip or a receptacle to prevent water from flowing backward. in summary, a nice easy to use coffee for quickly making big and good amount of coffee. I recommend!</v>
      </c>
    </row>
    <row r="288">
      <c r="A288" s="1">
        <v>5.0</v>
      </c>
      <c r="B288" s="1" t="s">
        <v>289</v>
      </c>
      <c r="C288" t="str">
        <f>IFERROR(__xludf.DUMMYFUNCTION("GOOGLETRANSLATE(B288, ""fr"", ""en"")"),"Superb shoe I have several pairs of Palladium and door for over 10 years. It is superb. When ordering I found it expensive but the price is justified. I even ordered a second pair!")</f>
        <v>Superb shoe I have several pairs of Palladium and door for over 10 years. It is superb. When ordering I found it expensive but the price is justified. I even ordered a second pair!</v>
      </c>
    </row>
    <row r="289">
      <c r="A289" s="1">
        <v>5.0</v>
      </c>
      <c r="B289" s="1" t="s">
        <v>290</v>
      </c>
      <c r="C289" t="str">
        <f>IFERROR(__xludf.DUMMYFUNCTION("GOOGLETRANSLATE(B289, ""fr"", ""en"")"),"Love It uses almost every night when I'm on my computer. This is not a real massage, of course, but it relaxes me.")</f>
        <v>Love It uses almost every night when I'm on my computer. This is not a real massage, of course, but it relaxes me.</v>
      </c>
    </row>
    <row r="290">
      <c r="A290" s="1">
        <v>5.0</v>
      </c>
      <c r="B290" s="1" t="s">
        <v>291</v>
      </c>
      <c r="C290" t="str">
        <f>IFERROR(__xludf.DUMMYFUNCTION("GOOGLETRANSLATE(B290, ""fr"", ""en"")"),"Purchase again I am happy with my purchase socks are warm and strong.")</f>
        <v>Purchase again I am happy with my purchase socks are warm and strong.</v>
      </c>
    </row>
    <row r="291">
      <c r="A291" s="1">
        <v>5.0</v>
      </c>
      <c r="B291" s="1" t="s">
        <v>292</v>
      </c>
      <c r="C291" t="str">
        <f>IFERROR(__xludf.DUMMYFUNCTION("GOOGLETRANSLATE(B291, ""fr"", ""en"")"),"Best tablets Nothing to say, these are the best tablets I've tested. They leave no trace, even on glass. After I have a dishwasher SIEMENS drying zeolite, maybe it plays .. In addition with this conditioning is great, I have for the year!")</f>
        <v>Best tablets Nothing to say, these are the best tablets I've tested. They leave no trace, even on glass. After I have a dishwasher SIEMENS drying zeolite, maybe it plays .. In addition with this conditioning is great, I have for the year!</v>
      </c>
    </row>
    <row r="292">
      <c r="A292" s="1">
        <v>5.0</v>
      </c>
      <c r="B292" s="1" t="s">
        <v>293</v>
      </c>
      <c r="C292" t="str">
        <f>IFERROR(__xludf.DUMMYFUNCTION("GOOGLETRANSLATE(B292, ""fr"", ""en"")"),"good design They are comfortable.")</f>
        <v>good design They are comfortable.</v>
      </c>
    </row>
    <row r="293">
      <c r="A293" s="1">
        <v>5.0</v>
      </c>
      <c r="B293" s="1" t="s">
        <v>294</v>
      </c>
      <c r="C293" t="str">
        <f>IFERROR(__xludf.DUMMYFUNCTION("GOOGLETRANSLATE(B293, ""fr"", ""en"")"),"Very good shoes very fast Sending ... Article compliant. Perfect")</f>
        <v>Very good shoes very fast Sending ... Article compliant. Perfect</v>
      </c>
    </row>
    <row r="294">
      <c r="A294" s="1">
        <v>5.0</v>
      </c>
      <c r="B294" s="1" t="s">
        <v>295</v>
      </c>
      <c r="C294" t="str">
        <f>IFERROR(__xludf.DUMMYFUNCTION("GOOGLETRANSLATE(B294, ""fr"", ""en"")"),"Just what I needed good bag, not too big but with a good capacity and a lot of pockets. Solid and well waterproof.")</f>
        <v>Just what I needed good bag, not too big but with a good capacity and a lot of pockets. Solid and well waterproof.</v>
      </c>
    </row>
    <row r="295">
      <c r="A295" s="1">
        <v>5.0</v>
      </c>
      <c r="B295" s="1" t="s">
        <v>296</v>
      </c>
      <c r="C295" t="str">
        <f>IFERROR(__xludf.DUMMYFUNCTION("GOOGLETRANSLATE(B295, ""fr"", ""en"")"),"Converse of what Bon bah say that set apart that it is necessarily the quality. Well obviously avoided if you have a cat like me.")</f>
        <v>Converse of what Bon bah say that set apart that it is necessarily the quality. Well obviously avoided if you have a cat like me.</v>
      </c>
    </row>
    <row r="296">
      <c r="A296" s="1">
        <v>5.0</v>
      </c>
      <c r="B296" s="1" t="s">
        <v>297</v>
      </c>
      <c r="C296" t="str">
        <f>IFERROR(__xludf.DUMMYFUNCTION("GOOGLETRANSLATE(B296, ""fr"", ""en"")"),"Great! Great bottle! The only accept my little piece from birth! And the shape of the bottle is best for grip, for my little boy! Dodie thank you!")</f>
        <v>Great! Great bottle! The only accept my little piece from birth! And the shape of the bottle is best for grip, for my little boy! Dodie thank you!</v>
      </c>
    </row>
    <row r="297">
      <c r="A297" s="1">
        <v>5.0</v>
      </c>
      <c r="B297" s="1" t="s">
        <v>298</v>
      </c>
      <c r="C297" t="str">
        <f>IFERROR(__xludf.DUMMYFUNCTION("GOOGLETRANSLATE(B297, ""fr"", ""en"")"),"sending fast Very satisfied with this beautiful watch for a gift for my son. Delivered in a well-protected box, the watch he liked on. The strap is easily adjusted to fit the wrist. I recommend this product and this very serious seller.")</f>
        <v>sending fast Very satisfied with this beautiful watch for a gift for my son. Delivered in a well-protected box, the watch he liked on. The strap is easily adjusted to fit the wrist. I recommend this product and this very serious seller.</v>
      </c>
    </row>
    <row r="298">
      <c r="A298" s="1">
        <v>5.0</v>
      </c>
      <c r="B298" s="1" t="s">
        <v>299</v>
      </c>
      <c r="C298" t="str">
        <f>IFERROR(__xludf.DUMMYFUNCTION("GOOGLETRANSLATE(B298, ""fr"", ""en"")"),"Very good machine! This vacuum machine is perfect! Design practice with a robust air, it works very well and allows to vacuum the same foods large sizes (eg whole fish) through rolls of film under vacuum. The bags are expensive my very strong and reusable"&amp;". It is a machine which I do not regret the purchase and I recommend.")</f>
        <v>Very good machine! This vacuum machine is perfect! Design practice with a robust air, it works very well and allows to vacuum the same foods large sizes (eg whole fish) through rolls of film under vacuum. The bags are expensive my very strong and reusable. It is a machine which I do not regret the purchase and I recommend.</v>
      </c>
    </row>
    <row r="299">
      <c r="A299" s="1">
        <v>5.0</v>
      </c>
      <c r="B299" s="1" t="s">
        <v>300</v>
      </c>
      <c r="C299" t="str">
        <f>IFERROR(__xludf.DUMMYFUNCTION("GOOGLETRANSLATE(B299, ""fr"", ""en"")"),"Very nice watch. A beautiful watch. I give you the positives and negatives. Large +: - A magnificent show. A little '&amp; nbsp; &amp; nbsp bling bling, ""and a little' &amp; nbsp; &amp; nbsp Retro,"" but it can ally with all clothing styles. I wear it all the time, whet"&amp;"her in a suit or in shorts and T-shirt. - Seems resistant. See over time. - Several useful features like stopwatch. - The price on Amazon is unbeatable. I paid € 35 while in one shop was located 60 €. The largest -: - ""&amp; nbsp; Water Resistance &amp; nbsp;""."&amp;" A nice joke. Luckily I read the manual and I did not dive straight into the swimming pool. Here the Water Resist means it is resistant to rain and splashing. Be careful not to make you have on it. - Areas of rubs are seen as the golden color comes off .."&amp;". a little disappointing but not obvious. - Integrated light to read the time at night is ridiculous. - The packaging is a little weak, but it's not a big problem because the watch is not very expensive. Conclusion: A beautiful watch with a few kinks. See"&amp;" over time if the color does not go and how long the battery will hold. Very happy with my purchase.")</f>
        <v>Very nice watch. A beautiful watch. I give you the positives and negatives. Large +: - A magnificent show. A little '&amp; nbsp; &amp; nbsp bling bling, "and a little' &amp; nbsp; &amp; nbsp Retro," but it can ally with all clothing styles. I wear it all the time, whether in a suit or in shorts and T-shirt. - Seems resistant. See over time. - Several useful features like stopwatch. - The price on Amazon is unbeatable. I paid € 35 while in one shop was located 60 €. The largest -: - "&amp; nbsp; Water Resistance &amp; nbsp;". A nice joke. Luckily I read the manual and I did not dive straight into the swimming pool. Here the Water Resist means it is resistant to rain and splashing. Be careful not to make you have on it. - Areas of rubs are seen as the golden color comes off ... a little disappointing but not obvious. - Integrated light to read the time at night is ridiculous. - The packaging is a little weak, but it's not a big problem because the watch is not very expensive. Conclusion: A beautiful watch with a few kinks. See over time if the color does not go and how long the battery will hold. Very happy with my purchase.</v>
      </c>
    </row>
    <row r="300">
      <c r="A300" s="1">
        <v>5.0</v>
      </c>
      <c r="B300" s="1" t="s">
        <v>301</v>
      </c>
      <c r="C300" t="str">
        <f>IFERROR(__xludf.DUMMYFUNCTION("GOOGLETRANSLATE(B300, ""fr"", ""en"")"),"Practice The product is actually consistent with the description. It is very pleasant to use, in a week of use my skin is already more firm and taut.")</f>
        <v>Practice The product is actually consistent with the description. It is very pleasant to use, in a week of use my skin is already more firm and taut.</v>
      </c>
    </row>
    <row r="301">
      <c r="A301" s="1">
        <v>5.0</v>
      </c>
      <c r="B301" s="1" t="s">
        <v>302</v>
      </c>
      <c r="C301" t="str">
        <f>IFERROR(__xludf.DUMMYFUNCTION("GOOGLETRANSLATE(B301, ""fr"", ""en"")"),"Good article Price / OK. Is the size. Be careful not to take the larger car may be too large. I have taken 38.5.")</f>
        <v>Good article Price / OK. Is the size. Be careful not to take the larger car may be too large. I have taken 38.5.</v>
      </c>
    </row>
    <row r="302">
      <c r="A302" s="1">
        <v>5.0</v>
      </c>
      <c r="B302" s="1" t="s">
        <v>303</v>
      </c>
      <c r="C302" t="str">
        <f>IFERROR(__xludf.DUMMYFUNCTION("GOOGLETRANSLATE(B302, ""fr"", ""en"")"),"I'm a fan fan, discreet J adore these shoes compensated very discreet ,, I'm a fan, take the habit of bearing as beautiful hidden heel. I recommend it measures may be a more hair but I have put a small plate.")</f>
        <v>I'm a fan fan, discreet J adore these shoes compensated very discreet ,, I'm a fan, take the habit of bearing as beautiful hidden heel. I recommend it measures may be a more hair but I have put a small plate.</v>
      </c>
    </row>
    <row r="303">
      <c r="A303" s="1">
        <v>2.0</v>
      </c>
      <c r="B303" s="1" t="s">
        <v>304</v>
      </c>
      <c r="C303" t="str">
        <f>IFERROR(__xludf.DUMMYFUNCTION("GOOGLETRANSLATE(B303, ""fr"", ""en"")"),"No fancy a bit large .not very pretty")</f>
        <v>No fancy a bit large .not very pretty</v>
      </c>
    </row>
    <row r="304">
      <c r="A304" s="1">
        <v>1.0</v>
      </c>
      <c r="B304" s="1" t="s">
        <v>305</v>
      </c>
      <c r="C304" t="str">
        <f>IFERROR(__xludf.DUMMYFUNCTION("GOOGLETRANSLATE(B304, ""fr"", ""en"")"),"The converse logo disappears! Christmas Gift with my daughter who has always dreamed. But I have a doubt about the authenticity of the product. Received in a simple white card and not the Converse box as it should for the brand. The Converse logo on the a"&amp;"nkle was a little removed from the reception. After two days to wear the logo is disappearing, illegible! We are terribly disappointed !!")</f>
        <v>The converse logo disappears! Christmas Gift with my daughter who has always dreamed. But I have a doubt about the authenticity of the product. Received in a simple white card and not the Converse box as it should for the brand. The Converse logo on the ankle was a little removed from the reception. After two days to wear the logo is disappearing, illegible! We are terribly disappointed !!</v>
      </c>
    </row>
    <row r="305">
      <c r="A305" s="1">
        <v>3.0</v>
      </c>
      <c r="B305" s="1" t="s">
        <v>306</v>
      </c>
      <c r="C305" t="str">
        <f>IFERROR(__xludf.DUMMYFUNCTION("GOOGLETRANSLATE(B305, ""fr"", ""en"")"),"2 damage hoodies ordered At first, I'm satisfied they're pretty cool, a good cut, color matches my expectations, but to open a small disappointment on one of them: the packaging and the actual size the sweat does not match, I asked an XL and it finally XX"&amp;"L and it shows !!! Fortunately I reserve for professional use, so I'll keep it. But still I'm a little disappointed especially that Amazon is the seller ...")</f>
        <v>2 damage hoodies ordered At first, I'm satisfied they're pretty cool, a good cut, color matches my expectations, but to open a small disappointment on one of them: the packaging and the actual size the sweat does not match, I asked an XL and it finally XXL and it shows !!! Fortunately I reserve for professional use, so I'll keep it. But still I'm a little disappointed especially that Amazon is the seller ...</v>
      </c>
    </row>
    <row r="306">
      <c r="A306" s="1">
        <v>3.0</v>
      </c>
      <c r="B306" s="1" t="s">
        <v>307</v>
      </c>
      <c r="C306" t="str">
        <f>IFERROR(__xludf.DUMMYFUNCTION("GOOGLETRANSLATE(B306, ""fr"", ""en"")"),"a lack of information from the watch itself is good, but I bought it mainly for it to be sealed at least 20 meter in case I forget when diving, and here on the little bit I facicul dive with this watch up to 100 meter but not with a bottle, what about thi"&amp;"s, I ais purchased primarily for the case of dives, I would contact the seller because it had to be specified in the description;")</f>
        <v>a lack of information from the watch itself is good, but I bought it mainly for it to be sealed at least 20 meter in case I forget when diving, and here on the little bit I facicul dive with this watch up to 100 meter but not with a bottle, what about this, I ais purchased primarily for the case of dives, I would contact the seller because it had to be specified in the description;</v>
      </c>
    </row>
    <row r="307">
      <c r="A307" s="1">
        <v>4.0</v>
      </c>
      <c r="B307" s="1" t="s">
        <v>308</v>
      </c>
      <c r="C307" t="str">
        <f>IFERROR(__xludf.DUMMYFUNCTION("GOOGLETRANSLATE(B307, ""fr"", ""en"")"),"You can not adjust the volume Wake taken for my daughter. The volume is not adjustable brightness or damage to the sound I put scotch and renounced the nightlight")</f>
        <v>You can not adjust the volume Wake taken for my daughter. The volume is not adjustable brightness or damage to the sound I put scotch and renounced the nightlight</v>
      </c>
    </row>
    <row r="308">
      <c r="A308" s="1">
        <v>4.0</v>
      </c>
      <c r="B308" s="1" t="s">
        <v>309</v>
      </c>
      <c r="C308" t="str">
        <f>IFERROR(__xludf.DUMMYFUNCTION("GOOGLETRANSLATE(B308, ""fr"", ""en"")"),"Tennis that make the job size small so ask for one size bigger. Small pumps that take the fun for a season")</f>
        <v>Tennis that make the job size small so ask for one size bigger. Small pumps that take the fun for a season</v>
      </c>
    </row>
    <row r="309">
      <c r="A309" s="1">
        <v>4.0</v>
      </c>
      <c r="B309" s="1" t="s">
        <v>310</v>
      </c>
      <c r="C309" t="str">
        <f>IFERROR(__xludf.DUMMYFUNCTION("GOOGLETRANSLATE(B309, ""fr"", ""en"")"),"Great book, already bought twice to give birthday gift")</f>
        <v>Great book, already bought twice to give birthday gift</v>
      </c>
    </row>
    <row r="310">
      <c r="A310" s="1">
        <v>4.0</v>
      </c>
      <c r="B310" s="1" t="s">
        <v>311</v>
      </c>
      <c r="C310" t="str">
        <f>IFERROR(__xludf.DUMMYFUNCTION("GOOGLETRANSLATE(B310, ""fr"", ""en"")"),"Good product Good product, I'm satisfied. I had a bad contact problem, the seller replaced the product very quickly.")</f>
        <v>Good product Good product, I'm satisfied. I had a bad contact problem, the seller replaced the product very quickly.</v>
      </c>
    </row>
    <row r="311">
      <c r="A311" s="1">
        <v>5.0</v>
      </c>
      <c r="B311" s="1" t="s">
        <v>312</v>
      </c>
      <c r="C311" t="str">
        <f>IFERROR(__xludf.DUMMYFUNCTION("GOOGLETRANSLATE(B311, ""fr"", ""en"")"),"Perfect after breastfeeding Super brand, very good quality. I have tried many before but this one is for me, the most suitable for the transition from breastfeeding, silicone nipples are really great, they fit perfectly s like breast in the mouth.")</f>
        <v>Perfect after breastfeeding Super brand, very good quality. I have tried many before but this one is for me, the most suitable for the transition from breastfeeding, silicone nipples are really great, they fit perfectly s like breast in the mouth.</v>
      </c>
    </row>
    <row r="312">
      <c r="A312" s="1">
        <v>5.0</v>
      </c>
      <c r="B312" s="1" t="s">
        <v>313</v>
      </c>
      <c r="C312" t="str">
        <f>IFERROR(__xludf.DUMMYFUNCTION("GOOGLETRANSLATE(B312, ""fr"", ""en"")"),"Easy to use coffee. I just love it")</f>
        <v>Easy to use coffee. I just love it</v>
      </c>
    </row>
    <row r="313">
      <c r="A313" s="1">
        <v>5.0</v>
      </c>
      <c r="B313" s="1" t="s">
        <v>314</v>
      </c>
      <c r="C313" t="str">
        <f>IFERROR(__xludf.DUMMYFUNCTION("GOOGLETRANSLATE(B313, ""fr"", ""en"")"),"Records in french time delivery. Corresponds to my expectations")</f>
        <v>Records in french time delivery. Corresponds to my expectations</v>
      </c>
    </row>
    <row r="314">
      <c r="A314" s="1">
        <v>5.0</v>
      </c>
      <c r="B314" s="1" t="s">
        <v>315</v>
      </c>
      <c r="C314" t="str">
        <f>IFERROR(__xludf.DUMMYFUNCTION("GOOGLETRANSLATE(B314, ""fr"", ""en"")"),"Perfect Nothing to say I took it to the studio monitoring headphones, it is so comfortable légé for long-term work even with glasses, his pleasure at the top")</f>
        <v>Perfect Nothing to say I took it to the studio monitoring headphones, it is so comfortable légé for long-term work even with glasses, his pleasure at the top</v>
      </c>
    </row>
    <row r="315">
      <c r="A315" s="1">
        <v>5.0</v>
      </c>
      <c r="B315" s="1" t="s">
        <v>316</v>
      </c>
      <c r="C315" t="str">
        <f>IFERROR(__xludf.DUMMYFUNCTION("GOOGLETRANSLATE(B315, ""fr"", ""en"")"),"Most Perfect - the perfect size (gray card, phone, checkbook, money - pockets - openings - Quality - The adjustable strap -. - for now, I do not see ...")</f>
        <v>Most Perfect - the perfect size (gray card, phone, checkbook, money - pockets - openings - Quality - The adjustable strap -. - for now, I do not see ...</v>
      </c>
    </row>
    <row r="316">
      <c r="A316" s="1">
        <v>5.0</v>
      </c>
      <c r="B316" s="1" t="s">
        <v>317</v>
      </c>
      <c r="C316" t="str">
        <f>IFERROR(__xludf.DUMMYFUNCTION("GOOGLETRANSLATE(B316, ""fr"", ""en"")"),"Quality and Design await you perfect color for a retro kitchen as trend")</f>
        <v>Quality and Design await you perfect color for a retro kitchen as trend</v>
      </c>
    </row>
    <row r="317">
      <c r="A317" s="1">
        <v>5.0</v>
      </c>
      <c r="B317" s="1" t="s">
        <v>318</v>
      </c>
      <c r="C317" t="str">
        <f>IFERROR(__xludf.DUMMYFUNCTION("GOOGLETRANSLATE(B317, ""fr"", ""en"")"),"👖 very soft and pleasant material, like hot it right quality / price Pretty color, drawstring at the waist")</f>
        <v>👖 very soft and pleasant material, like hot it right quality / price Pretty color, drawstring at the waist</v>
      </c>
    </row>
    <row r="318">
      <c r="A318" s="1">
        <v>5.0</v>
      </c>
      <c r="B318" s="1" t="s">
        <v>319</v>
      </c>
      <c r="C318" t="str">
        <f>IFERROR(__xludf.DUMMYFUNCTION("GOOGLETRANSLATE(B318, ""fr"", ""en"")"),"THANK YOU, but hey, for me everything is fine, sending fast and well protected, THANK YOU, but hey, for me everything is fine, sending fast and well protected, is in perfect condition and I willingly impart note 5/5")</f>
        <v>THANK YOU, but hey, for me everything is fine, sending fast and well protected, THANK YOU, but hey, for me everything is fine, sending fast and well protected, is in perfect condition and I willingly impart note 5/5</v>
      </c>
    </row>
    <row r="319">
      <c r="A319" s="1">
        <v>5.0</v>
      </c>
      <c r="B319" s="1" t="s">
        <v>320</v>
      </c>
      <c r="C319" t="str">
        <f>IFERROR(__xludf.DUMMYFUNCTION("GOOGLETRANSLATE(B319, ""fr"", ""en"")"),"ok original classic")</f>
        <v>ok original classic</v>
      </c>
    </row>
    <row r="320">
      <c r="A320" s="1">
        <v>5.0</v>
      </c>
      <c r="B320" s="1" t="s">
        <v>321</v>
      </c>
      <c r="C320" t="str">
        <f>IFERROR(__xludf.DUMMYFUNCTION("GOOGLETRANSLATE(B320, ""fr"", ""en"")"),"Great ! I just love it. Extra, a great massage for the back, legs and belly, I advise against it for cervical, be careful. It is ideal, wireless can take him anywhere. I love it")</f>
        <v>Great ! I just love it. Extra, a great massage for the back, legs and belly, I advise against it for cervical, be careful. It is ideal, wireless can take him anywhere. I love it</v>
      </c>
    </row>
    <row r="321">
      <c r="A321" s="1">
        <v>5.0</v>
      </c>
      <c r="B321" s="1" t="s">
        <v>322</v>
      </c>
      <c r="C321" t="str">
        <f>IFERROR(__xludf.DUMMYFUNCTION("GOOGLETRANSLATE(B321, ""fr"", ""en"")"),"Super Perfect for me")</f>
        <v>Super Perfect for me</v>
      </c>
    </row>
    <row r="322">
      <c r="A322" s="1">
        <v>5.0</v>
      </c>
      <c r="B322" s="1" t="s">
        <v>323</v>
      </c>
      <c r="C322" t="str">
        <f>IFERROR(__xludf.DUMMYFUNCTION("GOOGLETRANSLATE(B322, ""fr"", ""en"")"),"mini vacuum cleaner Am very happy with this mini vacuum cleaner with a crevice tool that extends to move easily in small places Recommend product")</f>
        <v>mini vacuum cleaner Am very happy with this mini vacuum cleaner with a crevice tool that extends to move easily in small places Recommend product</v>
      </c>
    </row>
    <row r="323">
      <c r="A323" s="1">
        <v>5.0</v>
      </c>
      <c r="B323" s="1" t="s">
        <v>324</v>
      </c>
      <c r="C323" t="str">
        <f>IFERROR(__xludf.DUMMYFUNCTION("GOOGLETRANSLATE(B323, ""fr"", ""en"")"),"The price is great I was looking for a cordless vacuum that facilitated cleaning dog hair on my balls that accumulated on my laminate floor and blew around me, especially now that my baby is about to move alone at House. The vacuum was quickly charged wit"&amp;"hin hours and the suction power was excellent even at low suction!")</f>
        <v>The price is great I was looking for a cordless vacuum that facilitated cleaning dog hair on my balls that accumulated on my laminate floor and blew around me, especially now that my baby is about to move alone at House. The vacuum was quickly charged within hours and the suction power was excellent even at low suction!</v>
      </c>
    </row>
    <row r="324">
      <c r="A324" s="1">
        <v>5.0</v>
      </c>
      <c r="B324" s="1" t="s">
        <v>325</v>
      </c>
      <c r="C324" t="str">
        <f>IFERROR(__xludf.DUMMYFUNCTION("GOOGLETRANSLATE(B324, ""fr"", ""en"")"),"SPEED DEODORIZER")</f>
        <v>SPEED DEODORIZER</v>
      </c>
    </row>
    <row r="325">
      <c r="A325" s="1">
        <v>5.0</v>
      </c>
      <c r="B325" s="1" t="s">
        <v>326</v>
      </c>
      <c r="C325" t="str">
        <f>IFERROR(__xludf.DUMMYFUNCTION("GOOGLETRANSLATE(B325, ""fr"", ""en"")"),"A starter kit perfect, a great gift idea. This kit contains a 150 ml glass bottle with a slow flow teat, two 260 ml glass bottles with slow flow teat, 2 teats medium flow, a brush (for bottle and nipple) and a pacifier 0-6 month. The bottles are glass thi"&amp;"ck, healthy material par excellence, and ergonomic shape enables comfortable entry. The silicone teats is soft and flexible. A starter kit perfect, a great gift idea.")</f>
        <v>A starter kit perfect, a great gift idea. This kit contains a 150 ml glass bottle with a slow flow teat, two 260 ml glass bottles with slow flow teat, 2 teats medium flow, a brush (for bottle and nipple) and a pacifier 0-6 month. The bottles are glass thick, healthy material par excellence, and ergonomic shape enables comfortable entry. The silicone teats is soft and flexible. A starter kit perfect, a great gift idea.</v>
      </c>
    </row>
    <row r="326">
      <c r="A326" s="1">
        <v>2.0</v>
      </c>
      <c r="B326" s="1" t="s">
        <v>327</v>
      </c>
      <c r="C326" t="str">
        <f>IFERROR(__xludf.DUMMYFUNCTION("GOOGLETRANSLATE(B326, ""fr"", ""en"")"),"Received prodyit damaged")</f>
        <v>Received prodyit damaged</v>
      </c>
    </row>
    <row r="327">
      <c r="A327" s="1">
        <v>1.0</v>
      </c>
      <c r="B327" s="1" t="s">
        <v>328</v>
      </c>
      <c r="C327" t="str">
        <f>IFERROR(__xludf.DUMMYFUNCTION("GOOGLETRANSLATE(B327, ""fr"", ""en"")"),"Leaves wrong (not) precut Very disappointed, I say that paying more I could have quality rolls, but in the end I end up with a score of pre roll very badly cut, or even not at all pre cut at times. What is very annoying, it tears all the time and you have"&amp;" to take the time and go with both hands to remove a sheet, why make the paper more if that's why ...")</f>
        <v>Leaves wrong (not) precut Very disappointed, I say that paying more I could have quality rolls, but in the end I end up with a score of pre roll very badly cut, or even not at all pre cut at times. What is very annoying, it tears all the time and you have to take the time and go with both hands to remove a sheet, why make the paper more if that's why ...</v>
      </c>
    </row>
    <row r="328">
      <c r="A328" s="1">
        <v>1.0</v>
      </c>
      <c r="B328" s="1" t="s">
        <v>329</v>
      </c>
      <c r="C328" t="str">
        <f>IFERROR(__xludf.DUMMYFUNCTION("GOOGLETRANSLATE(B328, ""fr"", ""en"")"),"not working the massage seat does not.")</f>
        <v>not working the massage seat does not.</v>
      </c>
    </row>
    <row r="329">
      <c r="A329" s="1">
        <v>3.0</v>
      </c>
      <c r="B329" s="1" t="s">
        <v>330</v>
      </c>
      <c r="C329" t="str">
        <f>IFERROR(__xludf.DUMMYFUNCTION("GOOGLETRANSLATE(B329, ""fr"", ""en"")"),"Book ds time doubt the pearl I do not know if it's really the cornzline")</f>
        <v>Book ds time doubt the pearl I do not know if it's really the cornzline</v>
      </c>
    </row>
    <row r="330">
      <c r="A330" s="1">
        <v>3.0</v>
      </c>
      <c r="B330" s="1" t="s">
        <v>331</v>
      </c>
      <c r="C330" t="str">
        <f>IFERROR(__xludf.DUMMYFUNCTION("GOOGLETRANSLATE(B330, ""fr"", ""en"")"),"belt that is exactly what I needed for my turntable since the original one is cracked, hoping it is the same lifetime (over 20 years) nothing to say.")</f>
        <v>belt that is exactly what I needed for my turntable since the original one is cracked, hoping it is the same lifetime (over 20 years) nothing to say.</v>
      </c>
    </row>
    <row r="331">
      <c r="A331" s="1">
        <v>4.0</v>
      </c>
      <c r="B331" s="1" t="s">
        <v>332</v>
      </c>
      <c r="C331" t="str">
        <f>IFERROR(__xludf.DUMMYFUNCTION("GOOGLETRANSLATE(B331, ""fr"", ""en"")"),"Met my expectations The sweat is what I expected. The material cut is quite decent for the price. I took one size smaller as other reviews encouraged and it's perfect. Delivery in 20 days .... but delivered in 10 days is good (coming from Angletterre). Sw"&amp;"eat made in Honduras. I expect the first wash")</f>
        <v>Met my expectations The sweat is what I expected. The material cut is quite decent for the price. I took one size smaller as other reviews encouraged and it's perfect. Delivery in 20 days .... but delivered in 10 days is good (coming from Angletterre). Sweat made in Honduras. I expect the first wash</v>
      </c>
    </row>
    <row r="332">
      <c r="A332" s="1">
        <v>4.0</v>
      </c>
      <c r="B332" s="1" t="s">
        <v>333</v>
      </c>
      <c r="C332" t="str">
        <f>IFERROR(__xludf.DUMMYFUNCTION("GOOGLETRANSLATE(B332, ""fr"", ""en"")"),"A bit large to size 38, I took the M, S size would have been much better. Otherwise very nice material.")</f>
        <v>A bit large to size 38, I took the M, S size would have been much better. Otherwise very nice material.</v>
      </c>
    </row>
    <row r="333">
      <c r="A333" s="1">
        <v>4.0</v>
      </c>
      <c r="B333" s="1" t="s">
        <v>334</v>
      </c>
      <c r="C333" t="str">
        <f>IFERROR(__xludf.DUMMYFUNCTION("GOOGLETRANSLATE(B333, ""fr"", ""en"")"),"Very nice to wear work on site")</f>
        <v>Very nice to wear work on site</v>
      </c>
    </row>
    <row r="334">
      <c r="A334" s="1">
        <v>4.0</v>
      </c>
      <c r="B334" s="1" t="s">
        <v>335</v>
      </c>
      <c r="C334" t="str">
        <f>IFERROR(__xludf.DUMMYFUNCTION("GOOGLETRANSLATE(B334, ""fr"", ""en"")"),"Product Status. Hello, so here I received my package, well mounted, however there were a few scratches on the metal, which is not very professional I like: The product quality and speed of service I like Cons: the few scratches on the product I recommend "&amp;"product of high quality compared to the other pole")</f>
        <v>Product Status. Hello, so here I received my package, well mounted, however there were a few scratches on the metal, which is not very professional I like: The product quality and speed of service I like Cons: the few scratches on the product I recommend product of high quality compared to the other pole</v>
      </c>
    </row>
    <row r="335">
      <c r="A335" s="1">
        <v>5.0</v>
      </c>
      <c r="B335" s="1" t="s">
        <v>336</v>
      </c>
      <c r="C335" t="str">
        <f>IFERROR(__xludf.DUMMYFUNCTION("GOOGLETRANSLATE(B335, ""fr"", ""en"")"),"Perfect Good work")</f>
        <v>Perfect Good work</v>
      </c>
    </row>
    <row r="336">
      <c r="A336" s="1">
        <v>5.0</v>
      </c>
      <c r="B336" s="1" t="s">
        <v>337</v>
      </c>
      <c r="C336" t="str">
        <f>IFERROR(__xludf.DUMMYFUNCTION("GOOGLETRANSLATE(B336, ""fr"", ""en"")"),"Super 👍👌 markers !!! Super pen I use for my black glass table and walks great. To use it you have to repeatedly pressure on the mine until it becomes colorful. It works really well and quickly disappears without a trace. I recommend them.")</f>
        <v>Super 👍👌 markers !!! Super pen I use for my black glass table and walks great. To use it you have to repeatedly pressure on the mine until it becomes colorful. It works really well and quickly disappears without a trace. I recommend them.</v>
      </c>
    </row>
    <row r="337">
      <c r="A337" s="1">
        <v>5.0</v>
      </c>
      <c r="B337" s="1" t="s">
        <v>338</v>
      </c>
      <c r="C337" t="str">
        <f>IFERROR(__xludf.DUMMYFUNCTION("GOOGLETRANSLATE(B337, ""fr"", ""en"")"),"she embraces my congratulations all day")</f>
        <v>she embraces my congratulations all day</v>
      </c>
    </row>
    <row r="338">
      <c r="A338" s="1">
        <v>5.0</v>
      </c>
      <c r="B338" s="1" t="s">
        <v>339</v>
      </c>
      <c r="C338" t="str">
        <f>IFERROR(__xludf.DUMMYFUNCTION("GOOGLETRANSLATE(B338, ""fr"", ""en"")"),"comfortable article well has my expectation")</f>
        <v>comfortable article well has my expectation</v>
      </c>
    </row>
    <row r="339">
      <c r="A339" s="1">
        <v>5.0</v>
      </c>
      <c r="B339" s="1" t="s">
        <v>340</v>
      </c>
      <c r="C339" t="str">
        <f>IFERROR(__xludf.DUMMYFUNCTION("GOOGLETRANSLATE(B339, ""fr"", ""en"")"),"Chris I like market I feel good in it are very comfortable to wear and it is nice, I expect the new models 👌👍")</f>
        <v>Chris I like market I feel good in it are very comfortable to wear and it is nice, I expect the new models 👌👍</v>
      </c>
    </row>
    <row r="340">
      <c r="A340" s="1">
        <v>5.0</v>
      </c>
      <c r="B340" s="1" t="s">
        <v>341</v>
      </c>
      <c r="C340" t="str">
        <f>IFERROR(__xludf.DUMMYFUNCTION("GOOGLETRANSLATE(B340, ""fr"", ""en"")"),"Perfect Match perfectly")</f>
        <v>Perfect Match perfectly</v>
      </c>
    </row>
    <row r="341">
      <c r="A341" s="1">
        <v>5.0</v>
      </c>
      <c r="B341" s="1" t="s">
        <v>342</v>
      </c>
      <c r="C341" t="str">
        <f>IFERROR(__xludf.DUMMYFUNCTION("GOOGLETRANSLATE(B341, ""fr"", ""en"")"),"Conform to its description Good product. very happy with it. Seems to be very solid. To see in the time durability. Consistent with the description of the seller.")</f>
        <v>Conform to its description Good product. very happy with it. Seems to be very solid. To see in the time durability. Consistent with the description of the seller.</v>
      </c>
    </row>
    <row r="342">
      <c r="A342" s="1">
        <v>5.0</v>
      </c>
      <c r="B342" s="1" t="s">
        <v>343</v>
      </c>
      <c r="C342" t="str">
        <f>IFERROR(__xludf.DUMMYFUNCTION("GOOGLETRANSLATE(B342, ""fr"", ""en"")"),"Tunic half season comfortable, nice cut, good value for money. Arrive very quickly, it is comfortable to wear, the seams are impeccable throughout, the garment is finished, the nice material, black is a ""real"" black. I love the cut, she did a great neck"&amp;"line and in my case fits under the buttocks / thighs. His bat sleeves with long cuffs tightened give also a beautiful style in clothing. As I do not have the outline of the picture, I ordered a size larger than mine because I like to wear loose clothing. "&amp;"I did try my aunt (who she has the right size), the effect is different but nice. (I believe it is good to take time to study the array of measures to adapt choices and morphology). Small flat for the pockets (model photo) that are ""a fold"" a true decor"&amp;"ative deep pocket but anyway to put anything other than a handkerchief distort the garment. Washed once for now, the garment has not moved, to see in time. I'm happy with this purchase, good quality / price ratio, and will not hesitate to try another mode"&amp;"l.")</f>
        <v>Tunic half season comfortable, nice cut, good value for money. Arrive very quickly, it is comfortable to wear, the seams are impeccable throughout, the garment is finished, the nice material, black is a "real" black. I love the cut, she did a great neckline and in my case fits under the buttocks / thighs. His bat sleeves with long cuffs tightened give also a beautiful style in clothing. As I do not have the outline of the picture, I ordered a size larger than mine because I like to wear loose clothing. I did try my aunt (who she has the right size), the effect is different but nice. (I believe it is good to take time to study the array of measures to adapt choices and morphology). Small flat for the pockets (model photo) that are "a fold" a true decorative deep pocket but anyway to put anything other than a handkerchief distort the garment. Washed once for now, the garment has not moved, to see in time. I'm happy with this purchase, good quality / price ratio, and will not hesitate to try another model.</v>
      </c>
    </row>
    <row r="343">
      <c r="A343" s="1">
        <v>5.0</v>
      </c>
      <c r="B343" s="1" t="s">
        <v>344</v>
      </c>
      <c r="C343" t="str">
        <f>IFERROR(__xludf.DUMMYFUNCTION("GOOGLETRANSLATE(B343, ""fr"", ""en"")"),"watch original shows original and complete in its functions")</f>
        <v>watch original shows original and complete in its functions</v>
      </c>
    </row>
    <row r="344">
      <c r="A344" s="1">
        <v>5.0</v>
      </c>
      <c r="B344" s="1" t="s">
        <v>345</v>
      </c>
      <c r="C344" t="str">
        <f>IFERROR(__xludf.DUMMYFUNCTION("GOOGLETRANSLATE(B344, ""fr"", ""en"")"),"Super Sami My daughter and begins to read this collection is really perfect. The stories are simple (3 levels), Sami adventures like. Here it comes to the cake with the preparation, distribution and tasting ... Ideal for young beginners in reading. The bo"&amp;"ok begins with some revision exercises on sounds (very few) that can see what will be addressed. then the characters in the story are discovered. At the end of the story, we find small questions to check understanding: ""Do you understand then?"" And you,"&amp;" what do you think ""Great success I recommend Useful?...?")</f>
        <v>Super Sami My daughter and begins to read this collection is really perfect. The stories are simple (3 levels), Sami adventures like. Here it comes to the cake with the preparation, distribution and tasting ... Ideal for young beginners in reading. The book begins with some revision exercises on sounds (very few) that can see what will be addressed. then the characters in the story are discovered. At the end of the story, we find small questions to check understanding: "Do you understand then?" And you, what do you think "Great success I recommend Useful?...?</v>
      </c>
    </row>
    <row r="345">
      <c r="A345" s="1">
        <v>5.0</v>
      </c>
      <c r="B345" s="1" t="s">
        <v>346</v>
      </c>
      <c r="C345" t="str">
        <f>IFERROR(__xludf.DUMMYFUNCTION("GOOGLETRANSLATE(B345, ""fr"", ""en"")"),"3 copies not yet broken after 6 months of use by my children !!!!! In the limit I have nothing to add because that's something: UNBREAKABLE is extraordinary for the wallets of parents as non-parents in general headphones have become so fragile -qqsoit the"&amp;" mark (! !!), their sound quality and quantitative tutti they have become consumer products, it just has to see the linear length in the department stores allocated to the sale of helmets !!! Here with these JVC HA S160 is unbreakable! 6 stars at least an"&amp;"d in addition, they are pretty, lightweight, practical, I would say that they are semi-open headphones because you hear the neighborhood but they let filter very little sound while not strongly shake the skull and do not sweat ... I bought 2 of this not ;"&amp;"-)")</f>
        <v>3 copies not yet broken after 6 months of use by my children !!!!! In the limit I have nothing to add because that's something: UNBREAKABLE is extraordinary for the wallets of parents as non-parents in general headphones have become so fragile -qqsoit the mark (! !!), their sound quality and quantitative tutti they have become consumer products, it just has to see the linear length in the department stores allocated to the sale of helmets !!! Here with these JVC HA S160 is unbreakable! 6 stars at least and in addition, they are pretty, lightweight, practical, I would say that they are semi-open headphones because you hear the neighborhood but they let filter very little sound while not strongly shake the skull and do not sweat ... I bought 2 of this not ;-)</v>
      </c>
    </row>
    <row r="346">
      <c r="A346" s="1">
        <v>5.0</v>
      </c>
      <c r="B346" s="1" t="s">
        <v>347</v>
      </c>
      <c r="C346" t="str">
        <f>IFERROR(__xludf.DUMMYFUNCTION("GOOGLETRANSLATE(B346, ""fr"", ""en"")"),"Top Nothing to say, but watch out for the top wide feet")</f>
        <v>Top Nothing to say, but watch out for the top wide feet</v>
      </c>
    </row>
    <row r="347">
      <c r="A347" s="1">
        <v>5.0</v>
      </c>
      <c r="B347" s="1" t="s">
        <v>348</v>
      </c>
      <c r="C347" t="str">
        <f>IFERROR(__xludf.DUMMYFUNCTION("GOOGLETRANSLATE(B347, ""fr"", ""en"")"),"Gg Beautiful costume jewelery")</f>
        <v>Gg Beautiful costume jewelery</v>
      </c>
    </row>
    <row r="348">
      <c r="A348" s="1">
        <v>5.0</v>
      </c>
      <c r="B348" s="1" t="s">
        <v>349</v>
      </c>
      <c r="C348" t="str">
        <f>IFERROR(__xludf.DUMMYFUNCTION("GOOGLETRANSLATE(B348, ""fr"", ""en"")"),"Perfect Perfect consistent with the description! Comes with one day in advance!")</f>
        <v>Perfect Perfect consistent with the description! Comes with one day in advance!</v>
      </c>
    </row>
    <row r="349">
      <c r="A349" s="1">
        <v>5.0</v>
      </c>
      <c r="B349" s="1" t="s">
        <v>350</v>
      </c>
      <c r="C349" t="str">
        <f>IFERROR(__xludf.DUMMYFUNCTION("GOOGLETRANSLATE(B349, ""fr"", ""en"")"),"Air running shoes white Very happy with my purchase. In white they are super nice, I took my usual size 39 and it's perfect. They are lightweight and super comfortable with air cushions to jog.")</f>
        <v>Air running shoes white Very happy with my purchase. In white they are super nice, I took my usual size 39 and it's perfect. They are lightweight and super comfortable with air cushions to jog.</v>
      </c>
    </row>
    <row r="350">
      <c r="A350" s="1">
        <v>5.0</v>
      </c>
      <c r="B350" s="1" t="s">
        <v>351</v>
      </c>
      <c r="C350" t="str">
        <f>IFERROR(__xludf.DUMMYFUNCTION("GOOGLETRANSLATE(B350, ""fr"", ""en"")"),"Very nice Exactly the type of object that I wanted. It heats quickly and for the moment gives me full satisfaction. To see in time.")</f>
        <v>Very nice Exactly the type of object that I wanted. It heats quickly and for the moment gives me full satisfaction. To see in time.</v>
      </c>
    </row>
    <row r="351">
      <c r="A351" s="1">
        <v>2.0</v>
      </c>
      <c r="B351" s="1" t="s">
        <v>352</v>
      </c>
      <c r="C351" t="str">
        <f>IFERROR(__xludf.DUMMYFUNCTION("GOOGLETRANSLATE(B351, ""fr"", ""en"")"),"Quality to review bad very nice but the slippers died after one week of the seams do not take into tissues and tears")</f>
        <v>Quality to review bad very nice but the slippers died after one week of the seams do not take into tissues and tears</v>
      </c>
    </row>
    <row r="352">
      <c r="A352" s="1">
        <v>1.0</v>
      </c>
      <c r="B352" s="1" t="s">
        <v>353</v>
      </c>
      <c r="C352" t="str">
        <f>IFERROR(__xludf.DUMMYFUNCTION("GOOGLETRANSLATE(B352, ""fr"", ""en"")"),"Disappointing Too Small really too small")</f>
        <v>Disappointing Too Small really too small</v>
      </c>
    </row>
    <row r="353">
      <c r="A353" s="1">
        <v>1.0</v>
      </c>
      <c r="B353" s="1" t="s">
        <v>354</v>
      </c>
      <c r="C353" t="str">
        <f>IFERROR(__xludf.DUMMYFUNCTION("GOOGLETRANSLATE(B353, ""fr"", ""en"")"),"Product unsustainable product I bought it a few years ago and I was very disappointed by 2 aspects: bag durability and customer service. After several months of use, the straps began to change in appearance. As a problem never comes alone, the zipper is d"&amp;"amaged, rendering it unusable bag. I was attracted by their ""lifetime warranty."" When I had my problem, I contacted customer service by email that asked me to return the bag (at my expense) and pay the penalty. In the end, sending and repair costing the"&amp;" same as a new product. I do not recommend this purchase.")</f>
        <v>Product unsustainable product I bought it a few years ago and I was very disappointed by 2 aspects: bag durability and customer service. After several months of use, the straps began to change in appearance. As a problem never comes alone, the zipper is damaged, rendering it unusable bag. I was attracted by their "lifetime warranty." When I had my problem, I contacted customer service by email that asked me to return the bag (at my expense) and pay the penalty. In the end, sending and repair costing the same as a new product. I do not recommend this purchase.</v>
      </c>
    </row>
    <row r="354">
      <c r="A354" s="1">
        <v>3.0</v>
      </c>
      <c r="B354" s="1" t="s">
        <v>355</v>
      </c>
      <c r="C354" t="str">
        <f>IFERROR(__xludf.DUMMYFUNCTION("GOOGLETRANSLATE(B354, ""fr"", ""en"")"),"Good material Great for setting food freezing by against lack of power to achieve a perfect vacuum to keep a week or two foods in the refrigerator.")</f>
        <v>Good material Great for setting food freezing by against lack of power to achieve a perfect vacuum to keep a week or two foods in the refrigerator.</v>
      </c>
    </row>
    <row r="355">
      <c r="A355" s="1">
        <v>4.0</v>
      </c>
      <c r="B355" s="1" t="s">
        <v>356</v>
      </c>
      <c r="C355" t="str">
        <f>IFERROR(__xludf.DUMMYFUNCTION("GOOGLETRANSLATE(B355, ""fr"", ""en"")"),"I find them very well !! I had read enough negative comments on my order, but I'm stubborn I wanted to see for myself and I'm not disappointed! Although I did not used to paste pictures but fabrics ... They serve me to create cute little embroidered cards"&amp;" and stick very well the canvas, I highly recommend")</f>
        <v>I find them very well !! I had read enough negative comments on my order, but I'm stubborn I wanted to see for myself and I'm not disappointed! Although I did not used to paste pictures but fabrics ... They serve me to create cute little embroidered cards and stick very well the canvas, I highly recommend</v>
      </c>
    </row>
    <row r="356">
      <c r="A356" s="1">
        <v>4.0</v>
      </c>
      <c r="B356" s="1" t="s">
        <v>357</v>
      </c>
      <c r="C356" t="str">
        <f>IFERROR(__xludf.DUMMYFUNCTION("GOOGLETRANSLATE(B356, ""fr"", ""en"")"),"just enough in replacing an old and noisy coffee ... what a change! I like the rotation and lightness of this product. And its design is perfect. Good value for money. I recommand it")</f>
        <v>just enough in replacing an old and noisy coffee ... what a change! I like the rotation and lightness of this product. And its design is perfect. Good value for money. I recommand it</v>
      </c>
    </row>
    <row r="357">
      <c r="A357" s="1">
        <v>4.0</v>
      </c>
      <c r="B357" s="1" t="s">
        <v>358</v>
      </c>
      <c r="C357" t="str">
        <f>IFERROR(__xludf.DUMMYFUNCTION("GOOGLETRANSLATE(B357, ""fr"", ""en"")"),"Victoria serraje A good shoe for winter holding hot and who is beautiful. By cons must be careful when it rains. The shoe size if you normally made of 42 take the 42.")</f>
        <v>Victoria serraje A good shoe for winter holding hot and who is beautiful. By cons must be careful when it rains. The shoe size if you normally made of 42 take the 42.</v>
      </c>
    </row>
    <row r="358">
      <c r="A358" s="1">
        <v>4.0</v>
      </c>
      <c r="B358" s="1" t="s">
        <v>359</v>
      </c>
      <c r="C358" t="str">
        <f>IFERROR(__xludf.DUMMYFUNCTION("GOOGLETRANSLATE(B358, ""fr"", ""en"")"),"A good helmet with a great price Good headphones a good noise reduction not the quality of Bose but very happy with my purchase thank you")</f>
        <v>A good helmet with a great price Good headphones a good noise reduction not the quality of Bose but very happy with my purchase thank you</v>
      </c>
    </row>
    <row r="359">
      <c r="A359" s="1">
        <v>4.0</v>
      </c>
      <c r="B359" s="1" t="s">
        <v>360</v>
      </c>
      <c r="C359" t="str">
        <f>IFERROR(__xludf.DUMMYFUNCTION("GOOGLETRANSLATE(B359, ""fr"", ""en"")"),"not bad it would have been flawless if the cable have the same form as in the photo would have been best to differentiate + and less for connections if not for the price top installation made from a nickel friend")</f>
        <v>not bad it would have been flawless if the cable have the same form as in the photo would have been best to differentiate + and less for connections if not for the price top installation made from a nickel friend</v>
      </c>
    </row>
    <row r="360">
      <c r="A360" s="1">
        <v>5.0</v>
      </c>
      <c r="B360" s="1" t="s">
        <v>361</v>
      </c>
      <c r="C360" t="str">
        <f>IFERROR(__xludf.DUMMYFUNCTION("GOOGLETRANSLATE(B360, ""fr"", ""en"")"),"Top notch. Excellent product and quality for drying bottles. Easy to install, the water recovery tank. Really nothing to say. I highly recommend.")</f>
        <v>Top notch. Excellent product and quality for drying bottles. Easy to install, the water recovery tank. Really nothing to say. I highly recommend.</v>
      </c>
    </row>
    <row r="361">
      <c r="A361" s="1">
        <v>5.0</v>
      </c>
      <c r="B361" s="1" t="s">
        <v>362</v>
      </c>
      <c r="C361" t="str">
        <f>IFERROR(__xludf.DUMMYFUNCTION("GOOGLETRANSLATE(B361, ""fr"", ""en"")"),"Watch for a strong handle output shows, recreational quality known German brand")</f>
        <v>Watch for a strong handle output shows, recreational quality known German brand</v>
      </c>
    </row>
    <row r="362">
      <c r="A362" s="1">
        <v>5.0</v>
      </c>
      <c r="B362" s="1" t="s">
        <v>363</v>
      </c>
      <c r="C362" t="str">
        <f>IFERROR(__xludf.DUMMYFUNCTION("GOOGLETRANSLATE(B362, ""fr"", ""en"")"),"Very good connection and quality These headphones are incredible. They sound really good with lots of bass. They are so light that you forget that they are even around your neck. And they have a very good battery life, I'm the kind of person who likes my "&amp;"music loud and they seem to last about 7 hours. This is my 4th sound and each product never let me fall Highly recommended.")</f>
        <v>Very good connection and quality These headphones are incredible. They sound really good with lots of bass. They are so light that you forget that they are even around your neck. And they have a very good battery life, I'm the kind of person who likes my music loud and they seem to last about 7 hours. This is my 4th sound and each product never let me fall Highly recommended.</v>
      </c>
    </row>
    <row r="363">
      <c r="A363" s="1">
        <v>5.0</v>
      </c>
      <c r="B363" s="1" t="s">
        <v>364</v>
      </c>
      <c r="C363" t="str">
        <f>IFERROR(__xludf.DUMMYFUNCTION("GOOGLETRANSLATE(B363, ""fr"", ""en"")"),"Basketball Meets description")</f>
        <v>Basketball Meets description</v>
      </c>
    </row>
    <row r="364">
      <c r="A364" s="1">
        <v>5.0</v>
      </c>
      <c r="B364" s="1" t="s">
        <v>365</v>
      </c>
      <c r="C364" t="str">
        <f>IFERROR(__xludf.DUMMYFUNCTION("GOOGLETRANSLATE(B364, ""fr"", ""en"")"),"Great product Perfect for my sport, I am very satisfied with the product and can already see the results. I long that the top is replenished !!!")</f>
        <v>Great product Perfect for my sport, I am very satisfied with the product and can already see the results. I long that the top is replenished !!!</v>
      </c>
    </row>
    <row r="365">
      <c r="A365" s="1">
        <v>5.0</v>
      </c>
      <c r="B365" s="1" t="s">
        <v>366</v>
      </c>
      <c r="C365" t="str">
        <f>IFERROR(__xludf.DUMMYFUNCTION("GOOGLETRANSLATE(B365, ""fr"", ""en"")"),"Mam bottle Nickel")</f>
        <v>Mam bottle Nickel</v>
      </c>
    </row>
    <row r="366">
      <c r="A366" s="1">
        <v>5.0</v>
      </c>
      <c r="B366" s="1" t="s">
        <v>367</v>
      </c>
      <c r="C366" t="str">
        <f>IFERROR(__xludf.DUMMYFUNCTION("GOOGLETRANSLATE(B366, ""fr"", ""en"")"),"SUPER Super small brush not too expensive ... I recommend it. . . . ! please feel it is very convenient")</f>
        <v>SUPER Super small brush not too expensive ... I recommend it. . . . ! please feel it is very convenient</v>
      </c>
    </row>
    <row r="367">
      <c r="A367" s="1">
        <v>5.0</v>
      </c>
      <c r="B367" s="1" t="s">
        <v>368</v>
      </c>
      <c r="C367" t="str">
        <f>IFERROR(__xludf.DUMMYFUNCTION("GOOGLETRANSLATE(B367, ""fr"", ""en"")"),"Perfect Bottle Mam perfect I am a follower since the birth of my twins. I recommend pleasant color to the follower of Mam bottles")</f>
        <v>Perfect Bottle Mam perfect I am a follower since the birth of my twins. I recommend pleasant color to the follower of Mam bottles</v>
      </c>
    </row>
    <row r="368">
      <c r="A368" s="1">
        <v>5.0</v>
      </c>
      <c r="B368" s="1" t="s">
        <v>369</v>
      </c>
      <c r="C368" t="str">
        <f>IFERROR(__xludf.DUMMYFUNCTION("GOOGLETRANSLATE(B368, ""fr"", ""en"")"),"Paper of Armenia Rose - Booklet of 36 strips the moment I do not even have burned. I use it as a home fragrance in the house. Two slats placed in pockets. The apartment smells. A pleasant discovery that Armenia paper scented with rose. The value seems goo"&amp;"d compared to other products of this type on Amazon.")</f>
        <v>Paper of Armenia Rose - Booklet of 36 strips the moment I do not even have burned. I use it as a home fragrance in the house. Two slats placed in pockets. The apartment smells. A pleasant discovery that Armenia paper scented with rose. The value seems good compared to other products of this type on Amazon.</v>
      </c>
    </row>
    <row r="369">
      <c r="A369" s="1">
        <v>5.0</v>
      </c>
      <c r="B369" s="1" t="s">
        <v>370</v>
      </c>
      <c r="C369" t="str">
        <f>IFERROR(__xludf.DUMMYFUNCTION("GOOGLETRANSLATE(B369, ""fr"", ""en"")"),"Good quality well for a child and puts daily")</f>
        <v>Good quality well for a child and puts daily</v>
      </c>
    </row>
    <row r="370">
      <c r="A370" s="1">
        <v>5.0</v>
      </c>
      <c r="B370" s="1" t="s">
        <v>371</v>
      </c>
      <c r="C370" t="str">
        <f>IFERROR(__xludf.DUMMYFUNCTION("GOOGLETRANSLATE(B370, ""fr"", ""en"")"),"Perfect RAS product according to the description. Works very well and odorless")</f>
        <v>Perfect RAS product according to the description. Works very well and odorless</v>
      </c>
    </row>
    <row r="371">
      <c r="A371" s="1">
        <v>5.0</v>
      </c>
      <c r="B371" s="1" t="s">
        <v>372</v>
      </c>
      <c r="C371" t="str">
        <f>IFERROR(__xludf.DUMMYFUNCTION("GOOGLETRANSLATE(B371, ""fr"", ""en"")"),"Meets Perfect order")</f>
        <v>Meets Perfect order</v>
      </c>
    </row>
    <row r="372">
      <c r="A372" s="1">
        <v>5.0</v>
      </c>
      <c r="B372" s="1" t="s">
        <v>373</v>
      </c>
      <c r="C372" t="str">
        <f>IFERROR(__xludf.DUMMYFUNCTION("GOOGLETRANSLATE(B372, ""fr"", ""en"")"),"Very Good Very flexible")</f>
        <v>Very Good Very flexible</v>
      </c>
    </row>
    <row r="373">
      <c r="A373" s="1">
        <v>5.0</v>
      </c>
      <c r="B373" s="1" t="s">
        <v>374</v>
      </c>
      <c r="C373" t="str">
        <f>IFERROR(__xludf.DUMMYFUNCTION("GOOGLETRANSLATE(B373, ""fr"", ""en"")"),"Very satisfied Same as description. The card is beautiful and good condition. I advise")</f>
        <v>Very satisfied Same as description. The card is beautiful and good condition. I advise</v>
      </c>
    </row>
    <row r="374">
      <c r="A374" s="1">
        <v>5.0</v>
      </c>
      <c r="B374" s="1" t="s">
        <v>375</v>
      </c>
      <c r="C374" t="str">
        <f>IFERROR(__xludf.DUMMYFUNCTION("GOOGLETRANSLATE(B374, ""fr"", ""en"")"),"At the top the watch is just perfect")</f>
        <v>At the top the watch is just perfect</v>
      </c>
    </row>
    <row r="375">
      <c r="A375" s="1">
        <v>2.0</v>
      </c>
      <c r="B375" s="1" t="s">
        <v>376</v>
      </c>
      <c r="C375" t="str">
        <f>IFERROR(__xludf.DUMMYFUNCTION("GOOGLETRANSLATE(B375, ""fr"", ""en"")"),"Pants different color pants a little too wide at the waist. As against the color does not correspond at all to the picture. Commissioned in dark purple received in a bright purple.")</f>
        <v>Pants different color pants a little too wide at the waist. As against the color does not correspond at all to the picture. Commissioned in dark purple received in a bright purple.</v>
      </c>
    </row>
    <row r="376">
      <c r="A376" s="1">
        <v>1.0</v>
      </c>
      <c r="B376" s="1" t="s">
        <v>377</v>
      </c>
      <c r="C376" t="str">
        <f>IFERROR(__xludf.DUMMYFUNCTION("GOOGLETRANSLATE(B376, ""fr"", ""en"")"),"So much damage Upon receipt of these headphones I was surprised at the quality of sound, that's undeniable. Unfortunately, three key points are that the experiment was quickly deteriorated: - On appeal, I mean well ... but I talked them badly - Incessant "&amp;"minicoupures while the phone is in my pocket - the left atrium which has a lower output level than the right So bad ...")</f>
        <v>So much damage Upon receipt of these headphones I was surprised at the quality of sound, that's undeniable. Unfortunately, three key points are that the experiment was quickly deteriorated: - On appeal, I mean well ... but I talked them badly - Incessant minicoupures while the phone is in my pocket - the left atrium which has a lower output level than the right So bad ...</v>
      </c>
    </row>
    <row r="377">
      <c r="A377" s="1">
        <v>3.0</v>
      </c>
      <c r="B377" s="1" t="s">
        <v>378</v>
      </c>
      <c r="C377" t="str">
        <f>IFERROR(__xludf.DUMMYFUNCTION("GOOGLETRANSLATE(B377, ""fr"", ""en"")"),"good but ! plastic clogs are comfortable to wear for going to the beach or walk the rocks a little flat the grommets support the poorly salt water they are oxidized after 15 days, I do not think they will make most of the season")</f>
        <v>good but ! plastic clogs are comfortable to wear for going to the beach or walk the rocks a little flat the grommets support the poorly salt water they are oxidized after 15 days, I do not think they will make most of the season</v>
      </c>
    </row>
    <row r="378">
      <c r="A378" s="1">
        <v>3.0</v>
      </c>
      <c r="B378" s="1" t="s">
        <v>379</v>
      </c>
      <c r="C378" t="str">
        <f>IFERROR(__xludf.DUMMYFUNCTION("GOOGLETRANSLATE(B378, ""fr"", ""en"")"),"Dear Too bad more expensive than in my pharmacy next door to me but against the mam baby bottles are best for me so 5 stars for mam and 3 for the taking")</f>
        <v>Dear Too bad more expensive than in my pharmacy next door to me but against the mam baby bottles are best for me so 5 stars for mam and 3 for the taking</v>
      </c>
    </row>
    <row r="379">
      <c r="A379" s="1">
        <v>4.0</v>
      </c>
      <c r="B379" s="1" t="s">
        <v>380</v>
      </c>
      <c r="C379" t="str">
        <f>IFERROR(__xludf.DUMMYFUNCTION("GOOGLETRANSLATE(B379, ""fr"", ""en"")"),"Not bad good quality / price")</f>
        <v>Not bad good quality / price</v>
      </c>
    </row>
    <row r="380">
      <c r="A380" s="1">
        <v>4.0</v>
      </c>
      <c r="B380" s="1" t="s">
        <v>381</v>
      </c>
      <c r="C380" t="str">
        <f>IFERROR(__xludf.DUMMYFUNCTION("GOOGLETRANSLATE(B380, ""fr"", ""en"")"),"An excellent cleaner for the dishwasher. Positives: - This dishwasher cleaner is effective: it makes the bright walls, degrease well and leaves a good smell of clean (kind perfume lemon) in the machine. - It is easy to use: just put the powder in the prod"&amp;"uct compartment and put the surplus in the dishwasher bottom. Point negative - Maybe a little chemical ... however after testing other more environmentally friendly brands, I came back to it for its effectiveness. I hope my review will be helpful to make "&amp;"your choice. If this is the case click ""yes"" (I gain absolutely if it is done knowing that the time spent to write my comment was not lost). If you have any questions do not hesitate !")</f>
        <v>An excellent cleaner for the dishwasher. Positives: - This dishwasher cleaner is effective: it makes the bright walls, degrease well and leaves a good smell of clean (kind perfume lemon) in the machine. - It is easy to use: just put the powder in the product compartment and put the surplus in the dishwasher bottom. Point negative - Maybe a little chemical ... however after testing other more environmentally friendly brands, I came back to it for its effectiveness. I hope my review will be helpful to make your choice. If this is the case click "yes" (I gain absolutely if it is done knowing that the time spent to write my comment was not lost). If you have any questions do not hesitate !</v>
      </c>
    </row>
    <row r="381">
      <c r="A381" s="1">
        <v>4.0</v>
      </c>
      <c r="B381" s="1" t="s">
        <v>382</v>
      </c>
      <c r="C381" t="str">
        <f>IFERROR(__xludf.DUMMYFUNCTION("GOOGLETRANSLATE(B381, ""fr"", ""en"")"),"ok cartridge prices barely high")</f>
        <v>ok cartridge prices barely high</v>
      </c>
    </row>
    <row r="382">
      <c r="A382" s="1">
        <v>4.0</v>
      </c>
      <c r="B382" s="1" t="s">
        <v>383</v>
      </c>
      <c r="C382" t="str">
        <f>IFERROR(__xludf.DUMMYFUNCTION("GOOGLETRANSLATE(B382, ""fr"", ""en"")"),"Watch Beautiful atractive quality watch, but the blue on black display is very legible day. it is desirable to choose on black background blanc.si available ??")</f>
        <v>Watch Beautiful atractive quality watch, but the blue on black display is very legible day. it is desirable to choose on black background blanc.si available ??</v>
      </c>
    </row>
    <row r="383">
      <c r="A383" s="1">
        <v>5.0</v>
      </c>
      <c r="B383" s="1" t="s">
        <v>384</v>
      </c>
      <c r="C383" t="str">
        <f>IFERROR(__xludf.DUMMYFUNCTION("GOOGLETRANSLATE(B383, ""fr"", ""en"")"),"Did the job. If Apparairage fast and efficient automatic connects to iPhone or Android, not failure. Easy to use, very intuitive. The headphones hold well, it's great to run with most falls and it's pretty annoying and frustrating, but not! Good noise red"&amp;"uction, good sound and good battery life. Casket rather nice and well robust, headsets supported and protected the hands-free kit is rather convenient")</f>
        <v>Did the job. If Apparairage fast and efficient automatic connects to iPhone or Android, not failure. Easy to use, very intuitive. The headphones hold well, it's great to run with most falls and it's pretty annoying and frustrating, but not! Good noise reduction, good sound and good battery life. Casket rather nice and well robust, headsets supported and protected the hands-free kit is rather convenient</v>
      </c>
    </row>
    <row r="384">
      <c r="A384" s="1">
        <v>5.0</v>
      </c>
      <c r="B384" s="1" t="s">
        <v>385</v>
      </c>
      <c r="C384" t="str">
        <f>IFERROR(__xludf.DUMMYFUNCTION("GOOGLETRANSLATE(B384, ""fr"", ""en"")"),"Top! Very pretty sturdy and attractive watches. The rubber strap is not low quality and provides excellent comfort while avoiding the latter has to deform over time or become damaged with sweat. Really easy to use has both the time and to start the clock."&amp;" In short, I do not regret my purchase.")</f>
        <v>Top! Very pretty sturdy and attractive watches. The rubber strap is not low quality and provides excellent comfort while avoiding the latter has to deform over time or become damaged with sweat. Really easy to use has both the time and to start the clock. In short, I do not regret my purchase.</v>
      </c>
    </row>
    <row r="385">
      <c r="A385" s="1">
        <v>5.0</v>
      </c>
      <c r="B385" s="1" t="s">
        <v>386</v>
      </c>
      <c r="C385" t="str">
        <f>IFERROR(__xludf.DUMMYFUNCTION("GOOGLETRANSLATE(B385, ""fr"", ""en"")"),"PERFECT it's been awhile that I wanted an electric kettle with me to make me teas very quickly without having to heat the water in the pan. I am very happy with this purchase, for now I have no problems!")</f>
        <v>PERFECT it's been awhile that I wanted an electric kettle with me to make me teas very quickly without having to heat the water in the pan. I am very happy with this purchase, for now I have no problems!</v>
      </c>
    </row>
    <row r="386">
      <c r="A386" s="1">
        <v>5.0</v>
      </c>
      <c r="B386" s="1" t="s">
        <v>387</v>
      </c>
      <c r="C386" t="str">
        <f>IFERROR(__xludf.DUMMYFUNCTION("GOOGLETRANSLATE(B386, ""fr"", ""en"")"),"Perfect! Personally, this is the only hands-free kit that works properly! I bought 3 different when you have to speak very loudly to be heard before finding my happiness with this kit Buddy! in addition, it is cheap !! it is fixed by a magnet, you can pos"&amp;"ition the one side or the other of the visor if you want to hide it or not! Perfect!")</f>
        <v>Perfect! Personally, this is the only hands-free kit that works properly! I bought 3 different when you have to speak very loudly to be heard before finding my happiness with this kit Buddy! in addition, it is cheap !! it is fixed by a magnet, you can position the one side or the other of the visor if you want to hide it or not! Perfect!</v>
      </c>
    </row>
    <row r="387">
      <c r="A387" s="1">
        <v>5.0</v>
      </c>
      <c r="B387" s="1" t="s">
        <v>388</v>
      </c>
      <c r="C387" t="str">
        <f>IFERROR(__xludf.DUMMYFUNCTION("GOOGLETRANSLATE(B387, ""fr"", ""en"")"),"Great for running or Purchased gym to have music in my ears when I run, I also dishes when I go to the gym. I appreciate their black and red design, and especially their good performance in the ears, even running, they do not move and stay in place. The s"&amp;"mall flexible headband just above the ear allows well keep them in place. Even after a run in the rain, and wet hair and sweat, the headphones work fine so I'm satisfied. No need to ruin to have good headphones for sports, I am very satisfied. For sound, "&amp;"I do not listen to loud music, so I have seen no sizzle or saturation during my trips.")</f>
        <v>Great for running or Purchased gym to have music in my ears when I run, I also dishes when I go to the gym. I appreciate their black and red design, and especially their good performance in the ears, even running, they do not move and stay in place. The small flexible headband just above the ear allows well keep them in place. Even after a run in the rain, and wet hair and sweat, the headphones work fine so I'm satisfied. No need to ruin to have good headphones for sports, I am very satisfied. For sound, I do not listen to loud music, so I have seen no sizzle or saturation during my trips.</v>
      </c>
    </row>
    <row r="388">
      <c r="A388" s="1">
        <v>5.0</v>
      </c>
      <c r="B388" s="1" t="s">
        <v>109</v>
      </c>
      <c r="C388" t="str">
        <f>IFERROR(__xludf.DUMMYFUNCTION("GOOGLETRANSLATE(B388, ""fr"", ""en"")"),"Super Super")</f>
        <v>Super Super</v>
      </c>
    </row>
    <row r="389">
      <c r="A389" s="1">
        <v>5.0</v>
      </c>
      <c r="B389" s="1" t="s">
        <v>389</v>
      </c>
      <c r="C389" t="str">
        <f>IFERROR(__xludf.DUMMYFUNCTION("GOOGLETRANSLATE(B389, ""fr"", ""en"")"),"Pocket watch I am delighted, as the picture works fine")</f>
        <v>Pocket watch I am delighted, as the picture works fine</v>
      </c>
    </row>
    <row r="390">
      <c r="A390" s="1">
        <v>5.0</v>
      </c>
      <c r="B390" s="1" t="s">
        <v>390</v>
      </c>
      <c r="C390" t="str">
        <f>IFERROR(__xludf.DUMMYFUNCTION("GOOGLETRANSLATE(B390, ""fr"", ""en"")"),"Top Very good product! I recommend RAS")</f>
        <v>Top Very good product! I recommend RAS</v>
      </c>
    </row>
    <row r="391">
      <c r="A391" s="1">
        <v>5.0</v>
      </c>
      <c r="B391" s="1" t="s">
        <v>391</v>
      </c>
      <c r="C391" t="str">
        <f>IFERROR(__xludf.DUMMYFUNCTION("GOOGLETRANSLATE(B391, ""fr"", ""en"")"),"Good seller Fast delivery, great product.")</f>
        <v>Good seller Fast delivery, great product.</v>
      </c>
    </row>
    <row r="392">
      <c r="A392" s="1">
        <v>5.0</v>
      </c>
      <c r="B392" s="1" t="s">
        <v>392</v>
      </c>
      <c r="C392" t="str">
        <f>IFERROR(__xludf.DUMMYFUNCTION("GOOGLETRANSLATE(B392, ""fr"", ""en"")"),"Pleased with my purchase Very nice medium sized round stone that shines like a rainbow thin and discreet chain can be changed. Not disappointed with my purchase for this small price.")</f>
        <v>Pleased with my purchase Very nice medium sized round stone that shines like a rainbow thin and discreet chain can be changed. Not disappointed with my purchase for this small price.</v>
      </c>
    </row>
    <row r="393">
      <c r="A393" s="1">
        <v>5.0</v>
      </c>
      <c r="B393" s="1" t="s">
        <v>393</v>
      </c>
      <c r="C393" t="str">
        <f>IFERROR(__xludf.DUMMYFUNCTION("GOOGLETRANSLATE(B393, ""fr"", ""en"")"),"Conforms RAS comply with the description")</f>
        <v>Conforms RAS comply with the description</v>
      </c>
    </row>
    <row r="394">
      <c r="A394" s="1">
        <v>5.0</v>
      </c>
      <c r="B394" s="1" t="s">
        <v>394</v>
      </c>
      <c r="C394" t="str">
        <f>IFERROR(__xludf.DUMMYFUNCTION("GOOGLETRANSLATE(B394, ""fr"", ""en"")"),"impeccable Purchase Conforms to what is said in the announcement. And even prettier in person. The product conforms to my expectations. They arrived in a few days. Good size good quality although I recommend.")</f>
        <v>impeccable Purchase Conforms to what is said in the announcement. And even prettier in person. The product conforms to my expectations. They arrived in a few days. Good size good quality although I recommend.</v>
      </c>
    </row>
    <row r="395">
      <c r="A395" s="1">
        <v>5.0</v>
      </c>
      <c r="B395" s="1" t="s">
        <v>395</v>
      </c>
      <c r="C395" t="str">
        <f>IFERROR(__xludf.DUMMYFUNCTION("GOOGLETRANSLATE(B395, ""fr"", ""en"")"),"Perfect ! I'm not disappointed! Done his job. I recommend.")</f>
        <v>Perfect ! I'm not disappointed! Done his job. I recommend.</v>
      </c>
    </row>
    <row r="396">
      <c r="A396" s="1">
        <v>5.0</v>
      </c>
      <c r="B396" s="1" t="s">
        <v>396</v>
      </c>
      <c r="C396" t="str">
        <f>IFERROR(__xludf.DUMMYFUNCTION("GOOGLETRANSLATE(B396, ""fr"", ""en"")"),"Very good projector for the price Conforms to the announcement. Quite surprised at the image quality and brightness for a projector at this price. My old, bought more than 500 € at a great brand, however, had qualities similar enough without reaching the "&amp;"brightness of that. The menu navigation is quick and easy, instant ignition. For prospective buyers: slight blurring on the edges at the beginning, you just put it right in front of the wall. Clearly, a very good investment, which I highly recommend.")</f>
        <v>Very good projector for the price Conforms to the announcement. Quite surprised at the image quality and brightness for a projector at this price. My old, bought more than 500 € at a great brand, however, had qualities similar enough without reaching the brightness of that. The menu navigation is quick and easy, instant ignition. For prospective buyers: slight blurring on the edges at the beginning, you just put it right in front of the wall. Clearly, a very good investment, which I highly recommend.</v>
      </c>
    </row>
    <row r="397">
      <c r="A397" s="1">
        <v>5.0</v>
      </c>
      <c r="B397" s="1" t="s">
        <v>397</v>
      </c>
      <c r="C397" t="str">
        <f>IFERROR(__xludf.DUMMYFUNCTION("GOOGLETRANSLATE(B397, ""fr"", ""en"")"),"StepTracker 👌 Superb watch and arrived on time .. And even if gps'tracker walking vs. left your phone at home or in another country .. great product and leaner compared to other G-shock watch very nice and decent, atteint me on time .. 👌 Parcontre white"&amp;" needles but even qd next will be the black screen yellow 😉 * even by calling the customer service Casio they do not have the ability to change your needles and a different colored wristband he be sent because the watch .. CASIO does not send its spare p"&amp;"arts to individuals ..")</f>
        <v>StepTracker 👌 Superb watch and arrived on time .. And even if gps'tracker walking vs. left your phone at home or in another country .. great product and leaner compared to other G-shock watch very nice and decent, atteint me on time .. 👌 Parcontre white needles but even qd next will be the black screen yellow 😉 * even by calling the customer service Casio they do not have the ability to change your needles and a different colored wristband he be sent because the watch .. CASIO does not send its spare parts to individuals ..</v>
      </c>
    </row>
    <row r="398">
      <c r="A398" s="1">
        <v>2.0</v>
      </c>
      <c r="B398" s="1" t="s">
        <v>398</v>
      </c>
      <c r="C398" t="str">
        <f>IFERROR(__xludf.DUMMYFUNCTION("GOOGLETRANSLATE(B398, ""fr"", ""en"")"),"Bad I'm pretty disappointed in this product not in terms of quality but in terms of the support it is supposed to bring. In made it is simply a bra it or no maintenance it gives greater the effect that the chest is crushed more padding that walks in the c"&amp;"ap and each wash must replace them")</f>
        <v>Bad I'm pretty disappointed in this product not in terms of quality but in terms of the support it is supposed to bring. In made it is simply a bra it or no maintenance it gives greater the effect that the chest is crushed more padding that walks in the cap and each wash must replace them</v>
      </c>
    </row>
    <row r="399">
      <c r="A399" s="1">
        <v>1.0</v>
      </c>
      <c r="B399" s="1" t="s">
        <v>399</v>
      </c>
      <c r="C399" t="str">
        <f>IFERROR(__xludf.DUMMYFUNCTION("GOOGLETRANSLATE(B399, ""fr"", ""en"")"),"Purchase has avoided. very bad product I purchased this product, and I used 2 times. It is already working. A channel is already more stereo. I changed the jacks, but nothing works. is the camellote! To avoid absolutely!")</f>
        <v>Purchase has avoided. very bad product I purchased this product, and I used 2 times. It is already working. A channel is already more stereo. I changed the jacks, but nothing works. is the camellote! To avoid absolutely!</v>
      </c>
    </row>
    <row r="400">
      <c r="A400" s="1">
        <v>1.0</v>
      </c>
      <c r="B400" s="1" t="s">
        <v>400</v>
      </c>
      <c r="C400" t="str">
        <f>IFERROR(__xludf.DUMMYFUNCTION("GOOGLETRANSLATE(B400, ""fr"", ""en"")"),"Too small to be effective windscreen This long awaited (18 days anyway) is finally completely ineffective when it is windy! In addition to put on your microphone, I promise you that you are well galleys. So remember to arm yourself with patience!")</f>
        <v>Too small to be effective windscreen This long awaited (18 days anyway) is finally completely ineffective when it is windy! In addition to put on your microphone, I promise you that you are well galleys. So remember to arm yourself with patience!</v>
      </c>
    </row>
    <row r="401">
      <c r="A401" s="1">
        <v>3.0</v>
      </c>
      <c r="B401" s="1" t="s">
        <v>401</v>
      </c>
      <c r="C401" t="str">
        <f>IFERROR(__xludf.DUMMYFUNCTION("GOOGLETRANSLATE(B401, ""fr"", ""en"")"),"No sound Bad unsecure Must put several layers")</f>
        <v>No sound Bad unsecure Must put several layers</v>
      </c>
    </row>
    <row r="402">
      <c r="A402" s="1">
        <v>3.0</v>
      </c>
      <c r="B402" s="1" t="s">
        <v>402</v>
      </c>
      <c r="C402" t="str">
        <f>IFERROR(__xludf.DUMMYFUNCTION("GOOGLETRANSLATE(B402, ""fr"", ""en"")"),"stickers it's perfect but the shipping costs are too high for small purchases it is better to purchase more items")</f>
        <v>stickers it's perfect but the shipping costs are too high for small purchases it is better to purchase more items</v>
      </c>
    </row>
    <row r="403">
      <c r="A403" s="1">
        <v>4.0</v>
      </c>
      <c r="B403" s="1" t="s">
        <v>403</v>
      </c>
      <c r="C403" t="str">
        <f>IFERROR(__xludf.DUMMYFUNCTION("GOOGLETRANSLATE(B403, ""fr"", ""en"")"),"Although a bit expensive but the gum was good! ,,! ,,! ,,! ,,")</f>
        <v>Although a bit expensive but the gum was good! ,,! ,,! ,,! ,,</v>
      </c>
    </row>
    <row r="404">
      <c r="A404" s="1">
        <v>4.0</v>
      </c>
      <c r="B404" s="1" t="s">
        <v>404</v>
      </c>
      <c r="C404" t="str">
        <f>IFERROR(__xludf.DUMMYFUNCTION("GOOGLETRANSLATE(B404, ""fr"", ""en"")"),"Beautiful box of birth, careful not to brush in the box This beautiful box Nuk (the packaging is very neat) contains most of the bottles that are needed at birth, the bottle of the first days and the first 4-5 months, and two bottles for 6 to 18 months. T"&amp;"he bottles are thick glass and were treated to not break when dropped (like Duralex glasses). The kit contains a valve to turn on the bottles (to shake and it does not escape through the nipple) and a dummy / pacifier. The cleaning brush and dry bottles i"&amp;"ndicated in the description are not provided it must be a description of error on the sheet.")</f>
        <v>Beautiful box of birth, careful not to brush in the box This beautiful box Nuk (the packaging is very neat) contains most of the bottles that are needed at birth, the bottle of the first days and the first 4-5 months, and two bottles for 6 to 18 months. The bottles are thick glass and were treated to not break when dropped (like Duralex glasses). The kit contains a valve to turn on the bottles (to shake and it does not escape through the nipple) and a dummy / pacifier. The cleaning brush and dry bottles indicated in the description are not provided it must be a description of error on the sheet.</v>
      </c>
    </row>
    <row r="405">
      <c r="A405" s="1">
        <v>4.0</v>
      </c>
      <c r="B405" s="1" t="s">
        <v>405</v>
      </c>
      <c r="C405" t="str">
        <f>IFERROR(__xludf.DUMMYFUNCTION("GOOGLETRANSLATE(B405, ""fr"", ""en"")"),"virtual dj platinum setting MIXTRACK The plates are convenient for mixing, for cons I have the black part of the left jog to peel. I have the right headphone button that lights and not the left. How we make the settings in virtual DJ with headphones and s"&amp;"peaker. Thank you")</f>
        <v>virtual dj platinum setting MIXTRACK The plates are convenient for mixing, for cons I have the black part of the left jog to peel. I have the right headphone button that lights and not the left. How we make the settings in virtual DJ with headphones and speaker. Thank you</v>
      </c>
    </row>
    <row r="406">
      <c r="A406" s="1">
        <v>4.0</v>
      </c>
      <c r="B406" s="1" t="s">
        <v>406</v>
      </c>
      <c r="C406" t="str">
        <f>IFERROR(__xludf.DUMMYFUNCTION("GOOGLETRANSLATE(B406, ""fr"", ""en"")"),"simple and sweet Easy to use, it's my 9 year old daughter who uses it. Fully touch, programming is very intuitive. The 10 shades of lights make it possible to program a custom alarm clock (it is nevertheless a few tries to find what is best for the user)."&amp;" This light alarm can be accompanied by radio (only programmable station) or 2 bird songs to choose from (one kind of owl or small chirping). The brightness of the time display is adjustable (4 tones) which prevents any time illuminates the room at night."&amp;" The bedside lamp in use is possible, but the same light max will still not allow to read. The light is soft enough even at full power surely thanks to its frosted shell. This shell also gives it an aspect skin nice fishing to the touch and does not keep "&amp;"fingerprints. Big disadvantage if this is the only alarm the house: no battery, only works on so watch sector in the event of power failure at night.")</f>
        <v>simple and sweet Easy to use, it's my 9 year old daughter who uses it. Fully touch, programming is very intuitive. The 10 shades of lights make it possible to program a custom alarm clock (it is nevertheless a few tries to find what is best for the user). This light alarm can be accompanied by radio (only programmable station) or 2 bird songs to choose from (one kind of owl or small chirping). The brightness of the time display is adjustable (4 tones) which prevents any time illuminates the room at night. The bedside lamp in use is possible, but the same light max will still not allow to read. The light is soft enough even at full power surely thanks to its frosted shell. This shell also gives it an aspect skin nice fishing to the touch and does not keep fingerprints. Big disadvantage if this is the only alarm the house: no battery, only works on so watch sector in the event of power failure at night.</v>
      </c>
    </row>
    <row r="407">
      <c r="A407" s="1">
        <v>5.0</v>
      </c>
      <c r="B407" s="1" t="s">
        <v>407</v>
      </c>
      <c r="C407" t="str">
        <f>IFERROR(__xludf.DUMMYFUNCTION("GOOGLETRANSLATE(B407, ""fr"", ""en"")"),"Superb Just like the beautiful color photos wash does not move")</f>
        <v>Superb Just like the beautiful color photos wash does not move</v>
      </c>
    </row>
    <row r="408">
      <c r="A408" s="1">
        <v>5.0</v>
      </c>
      <c r="B408" s="1" t="s">
        <v>408</v>
      </c>
      <c r="C408" t="str">
        <f>IFERROR(__xludf.DUMMYFUNCTION("GOOGLETRANSLATE(B408, ""fr"", ""en"")"),"Excellent quality, long-life battery and comfortable fit. Amazing and very elegant, it explains how to use it and use it. Easy to reach and connect. The sound quality is not bad, it is very suitable to my ears. Ideal to meet the needs of all, no long cabl"&amp;"e is required and easy to put in your pocket. Strongly recommended")</f>
        <v>Excellent quality, long-life battery and comfortable fit. Amazing and very elegant, it explains how to use it and use it. Easy to reach and connect. The sound quality is not bad, it is very suitable to my ears. Ideal to meet the needs of all, no long cable is required and easy to put in your pocket. Strongly recommended</v>
      </c>
    </row>
    <row r="409">
      <c r="A409" s="1">
        <v>5.0</v>
      </c>
      <c r="B409" s="1" t="s">
        <v>409</v>
      </c>
      <c r="C409" t="str">
        <f>IFERROR(__xludf.DUMMYFUNCTION("GOOGLETRANSLATE(B409, ""fr"", ""en"")"),"great works perfectly")</f>
        <v>great works perfectly</v>
      </c>
    </row>
    <row r="410">
      <c r="A410" s="1">
        <v>5.0</v>
      </c>
      <c r="B410" s="1" t="s">
        <v>410</v>
      </c>
      <c r="C410" t="str">
        <f>IFERROR(__xludf.DUMMYFUNCTION("GOOGLETRANSLATE(B410, ""fr"", ""en"")"),"how does it work on the product has no identical critique.Présentation one received. BUT ........ commment adjust? or the reference ?? there is not ... So fortunately that Amazon gave me the vein to follow to get me through the internet site where I will "&amp;"find the manual. I say again thank you for the quality of service and staff AMAZON")</f>
        <v>how does it work on the product has no identical critique.Présentation one received. BUT ........ commment adjust? or the reference ?? there is not ... So fortunately that Amazon gave me the vein to follow to get me through the internet site where I will find the manual. I say again thank you for the quality of service and staff AMAZON</v>
      </c>
    </row>
    <row r="411">
      <c r="A411" s="1">
        <v>5.0</v>
      </c>
      <c r="B411" s="1" t="s">
        <v>411</v>
      </c>
      <c r="C411" t="str">
        <f>IFERROR(__xludf.DUMMYFUNCTION("GOOGLETRANSLATE(B411, ""fr"", ""en"")"),"Excellent Very nice watch. Setting the fast time (right out of the box). Bracelet very nice and very easy to set: bravo for the small tool supplied with the watch which makes it very easy to remove (or add) the links. Note that the case shows water resist"&amp;"ant 10 atm, not 5 as shown in the Amazon description. Commissioned on Saturday, delivered on Monday morning.")</f>
        <v>Excellent Very nice watch. Setting the fast time (right out of the box). Bracelet very nice and very easy to set: bravo for the small tool supplied with the watch which makes it very easy to remove (or add) the links. Note that the case shows water resistant 10 atm, not 5 as shown in the Amazon description. Commissioned on Saturday, delivered on Monday morning.</v>
      </c>
    </row>
    <row r="412">
      <c r="A412" s="1">
        <v>5.0</v>
      </c>
      <c r="B412" s="1" t="s">
        <v>412</v>
      </c>
      <c r="C412" t="str">
        <f>IFERROR(__xludf.DUMMYFUNCTION("GOOGLETRANSLATE(B412, ""fr"", ""en"")"),"Very convenient Used for a solid move and practice")</f>
        <v>Very convenient Used for a solid move and practice</v>
      </c>
    </row>
    <row r="413">
      <c r="A413" s="1">
        <v>5.0</v>
      </c>
      <c r="B413" s="1" t="s">
        <v>413</v>
      </c>
      <c r="C413" t="str">
        <f>IFERROR(__xludf.DUMMYFUNCTION("GOOGLETRANSLATE(B413, ""fr"", ""en"")"),"practice these sticks are good for cleaning pipes")</f>
        <v>practice these sticks are good for cleaning pipes</v>
      </c>
    </row>
    <row r="414">
      <c r="A414" s="1">
        <v>5.0</v>
      </c>
      <c r="B414" s="1" t="s">
        <v>414</v>
      </c>
      <c r="C414" t="str">
        <f>IFERROR(__xludf.DUMMYFUNCTION("GOOGLETRANSLATE(B414, ""fr"", ""en"")"),"Perfect I bought my first bottle with the box Starter ago has nearly 2 years and MMA remains my reference. The nipple is soft, easy to swallow for small and flat shape of the latter was taken without concern even after breastfeeding. The shape of the bott"&amp;"le that it can be taken in hand by small all carefree and with ease. It cleans easily and above all, it will not burn even when it is passed in the microwave. Price Quality Level nothing to complain about it, they are perfectly affordable, solid, with nic"&amp;"e patterns and colors to suit all tastes. throughput X of the nipple passes carefree cereal bottles, the only milk flows too quickly by cons.")</f>
        <v>Perfect I bought my first bottle with the box Starter ago has nearly 2 years and MMA remains my reference. The nipple is soft, easy to swallow for small and flat shape of the latter was taken without concern even after breastfeeding. The shape of the bottle that it can be taken in hand by small all carefree and with ease. It cleans easily and above all, it will not burn even when it is passed in the microwave. Price Quality Level nothing to complain about it, they are perfectly affordable, solid, with nice patterns and colors to suit all tastes. throughput X of the nipple passes carefree cereal bottles, the only milk flows too quickly by cons.</v>
      </c>
    </row>
    <row r="415">
      <c r="A415" s="1">
        <v>5.0</v>
      </c>
      <c r="B415" s="1" t="s">
        <v>415</v>
      </c>
      <c r="C415" t="str">
        <f>IFERROR(__xludf.DUMMYFUNCTION("GOOGLETRANSLATE(B415, ""fr"", ""en"")"),"Very good very good teats pacifiers, baby adore. He might chew them they resist! We go through all flow rates, great brand.")</f>
        <v>Very good very good teats pacifiers, baby adore. He might chew them they resist! We go through all flow rates, great brand.</v>
      </c>
    </row>
    <row r="416">
      <c r="A416" s="1">
        <v>5.0</v>
      </c>
      <c r="B416" s="1" t="s">
        <v>416</v>
      </c>
      <c r="C416" t="str">
        <f>IFERROR(__xludf.DUMMYFUNCTION("GOOGLETRANSLATE(B416, ""fr"", ""en"")"),"This watch is perfectly sealed watertight ...")</f>
        <v>This watch is perfectly sealed watertight ...</v>
      </c>
    </row>
    <row r="417">
      <c r="A417" s="1">
        <v>5.0</v>
      </c>
      <c r="B417" s="1" t="s">
        <v>417</v>
      </c>
      <c r="C417" t="str">
        <f>IFERROR(__xludf.DUMMYFUNCTION("GOOGLETRANSLATE(B417, ""fr"", ""en"")"),"jaime cool style")</f>
        <v>jaime cool style</v>
      </c>
    </row>
    <row r="418">
      <c r="A418" s="1">
        <v>5.0</v>
      </c>
      <c r="B418" s="1" t="s">
        <v>418</v>
      </c>
      <c r="C418" t="str">
        <f>IFERROR(__xludf.DUMMYFUNCTION("GOOGLETRANSLATE(B418, ""fr"", ""en"")"),"Product perfect the product fits perfectly with the image. received in due time made a happy size corresponds perfectly thank you")</f>
        <v>Product perfect the product fits perfectly with the image. received in due time made a happy size corresponds perfectly thank you</v>
      </c>
    </row>
    <row r="419">
      <c r="A419" s="1">
        <v>5.0</v>
      </c>
      <c r="B419" s="1" t="s">
        <v>419</v>
      </c>
      <c r="C419" t="str">
        <f>IFERROR(__xludf.DUMMYFUNCTION("GOOGLETRANSLATE(B419, ""fr"", ""en"")"),"The somewhat short Beautiful complies with nice picture material size L just a little short to 1m82")</f>
        <v>The somewhat short Beautiful complies with nice picture material size L just a little short to 1m82</v>
      </c>
    </row>
    <row r="420">
      <c r="A420" s="1">
        <v>5.0</v>
      </c>
      <c r="B420" s="1" t="s">
        <v>420</v>
      </c>
      <c r="C420" t="str">
        <f>IFERROR(__xludf.DUMMYFUNCTION("GOOGLETRANSLATE(B420, ""fr"", ""en"")"),"A good size I take his sneakers for my work in nursing homes I am completely satisfied.")</f>
        <v>A good size I take his sneakers for my work in nursing homes I am completely satisfied.</v>
      </c>
    </row>
    <row r="421">
      <c r="A421" s="1">
        <v>5.0</v>
      </c>
      <c r="B421" s="1" t="s">
        <v>421</v>
      </c>
      <c r="C421" t="str">
        <f>IFERROR(__xludf.DUMMYFUNCTION("GOOGLETRANSLATE(B421, ""fr"", ""en"")"),"Very good quality Delivery time a little long. However, the shoes are of good quality, very nice with a neat finish. A pair of socks and a bracelet surprise.")</f>
        <v>Very good quality Delivery time a little long. However, the shoes are of good quality, very nice with a neat finish. A pair of socks and a bracelet surprise.</v>
      </c>
    </row>
    <row r="422">
      <c r="A422" s="1">
        <v>2.0</v>
      </c>
      <c r="B422" s="1" t="s">
        <v>422</v>
      </c>
      <c r="C422" t="str">
        <f>IFERROR(__xludf.DUMMYFUNCTION("GOOGLETRANSLATE(B422, ""fr"", ""en"")"),"compatibility proved incompatible with my printer, impossible, I do not understand the question since this seems the same product?")</f>
        <v>compatibility proved incompatible with my printer, impossible, I do not understand the question since this seems the same product?</v>
      </c>
    </row>
    <row r="423">
      <c r="A423" s="1">
        <v>1.0</v>
      </c>
      <c r="B423" s="1" t="s">
        <v>423</v>
      </c>
      <c r="C423" t="str">
        <f>IFERROR(__xludf.DUMMYFUNCTION("GOOGLETRANSLATE(B423, ""fr"", ""en"")"),"wrote AUXENDER ?? Looks like the real scam 50% BUT it is shame because has written AUEXENDER MQUEEN he would have had better not put anything, the tapes are not fluorescent night and the laces are not thick cotton like real ... Very disapointed? I lost 42"&amp;" ...")</f>
        <v>wrote AUXENDER ?? Looks like the real scam 50% BUT it is shame because has written AUEXENDER MQUEEN he would have had better not put anything, the tapes are not fluorescent night and the laces are not thick cotton like real ... Very disapointed? I lost 42 ...</v>
      </c>
    </row>
    <row r="424">
      <c r="A424" s="1">
        <v>1.0</v>
      </c>
      <c r="B424" s="1" t="s">
        <v>424</v>
      </c>
      <c r="C424" t="str">
        <f>IFERROR(__xludf.DUMMYFUNCTION("GOOGLETRANSLATE(B424, ""fr"", ""en"")"),"that the product conforms to the site that sells not happy, products not according to the descriptions of the site, not refundable and not be returned seller")</f>
        <v>that the product conforms to the site that sells not happy, products not according to the descriptions of the site, not refundable and not be returned seller</v>
      </c>
    </row>
    <row r="425">
      <c r="A425" s="1">
        <v>3.0</v>
      </c>
      <c r="B425" s="1" t="s">
        <v>425</v>
      </c>
      <c r="C425" t="str">
        <f>IFERROR(__xludf.DUMMYFUNCTION("GOOGLETRANSLATE(B425, ""fr"", ""en"")"),"Chinese kettle, as it should, with its share of non-qualities, but safer ... Yes, much safer than any other kettle by the fact that it closes tightly, like a bottle thermo. However, it is heavy, especially as the flow very little water fast is that we mus"&amp;"t keep a long time in the air! Yet, the cover works well, although it can have doubts about the fragility of the tab for opening the flow rate. To end on a positive note, this is for when the only coffee I found in high security part, the last known leadi"&amp;"ng me to call firefighters to a lid opening unexpectedly!")</f>
        <v>Chinese kettle, as it should, with its share of non-qualities, but safer ... Yes, much safer than any other kettle by the fact that it closes tightly, like a bottle thermo. However, it is heavy, especially as the flow very little water fast is that we must keep a long time in the air! Yet, the cover works well, although it can have doubts about the fragility of the tab for opening the flow rate. To end on a positive note, this is for when the only coffee I found in high security part, the last known leading me to call firefighters to a lid opening unexpectedly!</v>
      </c>
    </row>
    <row r="426">
      <c r="A426" s="1">
        <v>3.0</v>
      </c>
      <c r="B426" s="1" t="s">
        <v>426</v>
      </c>
      <c r="C426" t="str">
        <f>IFERROR(__xludf.DUMMYFUNCTION("GOOGLETRANSLATE(B426, ""fr"", ""en"")"),"Attentions to fit! I make the 38.5 / 39 usually, but after reading several reviews, I ordered 41 / 42.J'ai therefore received 41.5 (39/40 Brazilian) great! They are of good quality and I think genuine.")</f>
        <v>Attentions to fit! I make the 38.5 / 39 usually, but after reading several reviews, I ordered 41 / 42.J'ai therefore received 41.5 (39/40 Brazilian) great! They are of good quality and I think genuine.</v>
      </c>
    </row>
    <row r="427">
      <c r="A427" s="1">
        <v>4.0</v>
      </c>
      <c r="B427" s="1" t="s">
        <v>427</v>
      </c>
      <c r="C427" t="str">
        <f>IFERROR(__xludf.DUMMYFUNCTION("GOOGLETRANSLATE(B427, ""fr"", ""en"")"),"Classic and Timeless effective")</f>
        <v>Classic and Timeless effective</v>
      </c>
    </row>
    <row r="428">
      <c r="A428" s="1">
        <v>4.0</v>
      </c>
      <c r="B428" s="1" t="s">
        <v>428</v>
      </c>
      <c r="C428" t="str">
        <f>IFERROR(__xludf.DUMMYFUNCTION("GOOGLETRANSLATE(B428, ""fr"", ""en"")"),"Perfect!!!!!!!!! The foam mattress is a little late The length is perfect to lie down completely above I use it every night at coucher.mes back pain really decrease and more traffic problems in the legs At first it's a little bad but not too bad I do not "&amp;"regret my purchase")</f>
        <v>Perfect!!!!!!!!! The foam mattress is a little late The length is perfect to lie down completely above I use it every night at coucher.mes back pain really decrease and more traffic problems in the legs At first it's a little bad but not too bad I do not regret my purchase</v>
      </c>
    </row>
    <row r="429">
      <c r="A429" s="1">
        <v>4.0</v>
      </c>
      <c r="B429" s="1" t="s">
        <v>429</v>
      </c>
      <c r="C429" t="str">
        <f>IFERROR(__xludf.DUMMYFUNCTION("GOOGLETRANSLATE(B429, ""fr"", ""en"")"),"Efficiency Small description of the goods received yesterday. A solid package at the reception, no risk of breakage during delivery. Once opened, a black box is presented to you. Inside the headphones. This ""jewel"" is used to recharge. It has poles that"&amp;" are used to recharge the headphones once inside. Question pairing, I was surprised by its speed. For comfort, the headphones were very light, comes over with three pairs of different nozzles to suit the majority. The sound quality is there a lack of low "&amp;"hair, but that's just my opinion. For noise reduction, it is passive, because the headphones are intra. I put 4 stars for the slightly lower absent, but if you're not a BASSEUX, this should please you. Not yet tested in sport, it should not be long, I'll "&amp;"do an edict following.")</f>
        <v>Efficiency Small description of the goods received yesterday. A solid package at the reception, no risk of breakage during delivery. Once opened, a black box is presented to you. Inside the headphones. This "jewel" is used to recharge. It has poles that are used to recharge the headphones once inside. Question pairing, I was surprised by its speed. For comfort, the headphones were very light, comes over with three pairs of different nozzles to suit the majority. The sound quality is there a lack of low hair, but that's just my opinion. For noise reduction, it is passive, because the headphones are intra. I put 4 stars for the slightly lower absent, but if you're not a BASSEUX, this should please you. Not yet tested in sport, it should not be long, I'll do an edict following.</v>
      </c>
    </row>
    <row r="430">
      <c r="A430" s="1">
        <v>4.0</v>
      </c>
      <c r="B430" s="1" t="s">
        <v>430</v>
      </c>
      <c r="C430" t="str">
        <f>IFERROR(__xludf.DUMMYFUNCTION("GOOGLETRANSLATE(B430, ""fr"", ""en"")"),"Convenient ! More ... adjustment strap a little too short when one is stout!")</f>
        <v>Convenient ! More ... adjustment strap a little too short when one is stout!</v>
      </c>
    </row>
    <row r="431">
      <c r="A431" s="1">
        <v>5.0</v>
      </c>
      <c r="B431" s="1" t="s">
        <v>431</v>
      </c>
      <c r="C431" t="str">
        <f>IFERROR(__xludf.DUMMYFUNCTION("GOOGLETRANSLATE(B431, ""fr"", ""en"")"),"Super awesome")</f>
        <v>Super awesome</v>
      </c>
    </row>
    <row r="432">
      <c r="A432" s="1">
        <v>5.0</v>
      </c>
      <c r="B432" s="1" t="s">
        <v>432</v>
      </c>
      <c r="C432" t="str">
        <f>IFERROR(__xludf.DUMMYFUNCTION("GOOGLETRANSLATE(B432, ""fr"", ""en"")"),"Perfect I have considered my daughter commented a 29-30 shoes I ordered a size 29. Perfect nothing wrong I located entirely satisfied with this purchase")</f>
        <v>Perfect I have considered my daughter commented a 29-30 shoes I ordered a size 29. Perfect nothing wrong I located entirely satisfied with this purchase</v>
      </c>
    </row>
    <row r="433">
      <c r="A433" s="1">
        <v>5.0</v>
      </c>
      <c r="B433" s="1" t="s">
        <v>433</v>
      </c>
      <c r="C433" t="str">
        <f>IFERROR(__xludf.DUMMYFUNCTION("GOOGLETRANSLATE(B433, ""fr"", ""en"")"),"Nice color, nice choice comes with a large gray bag, good quality item aside some twisted rods. Nice evening to be for a short duration. Pretty colors and chip take very good ...")</f>
        <v>Nice color, nice choice comes with a large gray bag, good quality item aside some twisted rods. Nice evening to be for a short duration. Pretty colors and chip take very good ...</v>
      </c>
    </row>
    <row r="434">
      <c r="A434" s="1">
        <v>5.0</v>
      </c>
      <c r="B434" s="1" t="s">
        <v>434</v>
      </c>
      <c r="C434" t="str">
        <f>IFERROR(__xludf.DUMMYFUNCTION("GOOGLETRANSLATE(B434, ""fr"", ""en"")"),"Perfect Great for learning to read in addition to the school. My son loves, returned to PC this year.")</f>
        <v>Perfect Great for learning to read in addition to the school. My son loves, returned to PC this year.</v>
      </c>
    </row>
    <row r="435">
      <c r="A435" s="1">
        <v>5.0</v>
      </c>
      <c r="B435" s="1" t="s">
        <v>435</v>
      </c>
      <c r="C435" t="str">
        <f>IFERROR(__xludf.DUMMYFUNCTION("GOOGLETRANSLATE(B435, ""fr"", ""en"")"),"Heating baby bottles and jars top Very good quality / price, easy to use, lightweight and beautiful. The brand nuk always on top.")</f>
        <v>Heating baby bottles and jars top Very good quality / price, easy to use, lightweight and beautiful. The brand nuk always on top.</v>
      </c>
    </row>
    <row r="436">
      <c r="A436" s="1">
        <v>5.0</v>
      </c>
      <c r="B436" s="1" t="s">
        <v>436</v>
      </c>
      <c r="C436" t="str">
        <f>IFERROR(__xludf.DUMMYFUNCTION("GOOGLETRANSLATE(B436, ""fr"", ""en"")"),"Perfect Perfect! My old PC much better ventilated and it cut more alone during intensive use or it tends to heat up. Good quality and robust air.")</f>
        <v>Perfect Perfect! My old PC much better ventilated and it cut more alone during intensive use or it tends to heat up. Good quality and robust air.</v>
      </c>
    </row>
    <row r="437">
      <c r="A437" s="1">
        <v>5.0</v>
      </c>
      <c r="B437" s="1" t="s">
        <v>437</v>
      </c>
      <c r="C437" t="str">
        <f>IFERROR(__xludf.DUMMYFUNCTION("GOOGLETRANSLATE(B437, ""fr"", ""en"")"),"Top Always the same for vans is what is expected of them. Simple and effective and strong my son wants vans.")</f>
        <v>Top Always the same for vans is what is expected of them. Simple and effective and strong my son wants vans.</v>
      </c>
    </row>
    <row r="438">
      <c r="A438" s="1">
        <v>5.0</v>
      </c>
      <c r="B438" s="1" t="s">
        <v>438</v>
      </c>
      <c r="C438" t="str">
        <f>IFERROR(__xludf.DUMMYFUNCTION("GOOGLETRANSLATE(B438, ""fr"", ""en"")"),"Beautiful shoes for woman, very light and soft to walk and play sports well received thank you")</f>
        <v>Beautiful shoes for woman, very light and soft to walk and play sports well received thank you</v>
      </c>
    </row>
    <row r="439">
      <c r="A439" s="1">
        <v>5.0</v>
      </c>
      <c r="B439" s="1" t="s">
        <v>439</v>
      </c>
      <c r="C439" t="str">
        <f>IFERROR(__xludf.DUMMYFUNCTION("GOOGLETRANSLATE(B439, ""fr"", ""en"")"),"Good product Met my expectations")</f>
        <v>Good product Met my expectations</v>
      </c>
    </row>
    <row r="440">
      <c r="A440" s="1">
        <v>5.0</v>
      </c>
      <c r="B440" s="1" t="s">
        <v>440</v>
      </c>
      <c r="C440" t="str">
        <f>IFERROR(__xludf.DUMMYFUNCTION("GOOGLETRANSLATE(B440, ""fr"", ""en"")"),"Coffee Top style")</f>
        <v>Coffee Top style</v>
      </c>
    </row>
    <row r="441">
      <c r="A441" s="1">
        <v>5.0</v>
      </c>
      <c r="B441" s="1" t="s">
        <v>441</v>
      </c>
      <c r="C441" t="str">
        <f>IFERROR(__xludf.DUMMYFUNCTION("GOOGLETRANSLATE(B441, ""fr"", ""en"")"),"dress necklace and earrings pretty little necklace, accompanied by his earrings that had its effect through rhinestones. For everyday wear for all occasions.")</f>
        <v>dress necklace and earrings pretty little necklace, accompanied by his earrings that had its effect through rhinestones. For everyday wear for all occasions.</v>
      </c>
    </row>
    <row r="442">
      <c r="A442" s="1">
        <v>5.0</v>
      </c>
      <c r="B442" s="1" t="s">
        <v>442</v>
      </c>
      <c r="C442" t="str">
        <f>IFERROR(__xludf.DUMMYFUNCTION("GOOGLETRANSLATE(B442, ""fr"", ""en"")"),"it is great léger.on hear great music and good to answer the phone it's perfect !!")</f>
        <v>it is great léger.on hear great music and good to answer the phone it's perfect !!</v>
      </c>
    </row>
    <row r="443">
      <c r="A443" s="1">
        <v>5.0</v>
      </c>
      <c r="B443" s="1" t="s">
        <v>443</v>
      </c>
      <c r="C443" t="str">
        <f>IFERROR(__xludf.DUMMYFUNCTION("GOOGLETRANSLATE(B443, ""fr"", ""en"")"),"Nothing since everything is Everything is fine no complaints")</f>
        <v>Nothing since everything is Everything is fine no complaints</v>
      </c>
    </row>
    <row r="444">
      <c r="A444" s="1">
        <v>5.0</v>
      </c>
      <c r="B444" s="1" t="s">
        <v>444</v>
      </c>
      <c r="C444" t="str">
        <f>IFERROR(__xludf.DUMMYFUNCTION("GOOGLETRANSLATE(B444, ""fr"", ""en"")"),"high boots with zip super quality content.bien Adapted man.")</f>
        <v>high boots with zip super quality content.bien Adapted man.</v>
      </c>
    </row>
    <row r="445">
      <c r="A445" s="1">
        <v>5.0</v>
      </c>
      <c r="B445" s="1" t="s">
        <v>445</v>
      </c>
      <c r="C445" t="str">
        <f>IFERROR(__xludf.DUMMYFUNCTION("GOOGLETRANSLATE(B445, ""fr"", ""en"")"),"Bluetooth Headset Good Bluetooth.La helmet voice is very clear and the quality is very high satisfaisante.Incorpore audio quality.The firmware is claire.Parfaite voice, the ear is very comfortable, the box is very small, very practical put it in your pock"&amp;"et or wireless headphones sac.Les can be downloaded at once by using advanced technology 5.0.La Bluetooth version 5.0 Bluetooth is used for wireless without authentic design and arespark - AP - 05 has a fast and stable transmission without interruption.La"&amp;" battery has a long vie.Casque Bluetooth")</f>
        <v>Bluetooth Headset Good Bluetooth.La helmet voice is very clear and the quality is very high satisfaisante.Incorpore audio quality.The firmware is claire.Parfaite voice, the ear is very comfortable, the box is very small, very practical put it in your pocket or wireless headphones sac.Les can be downloaded at once by using advanced technology 5.0.La Bluetooth version 5.0 Bluetooth is used for wireless without authentic design and arespark - AP - 05 has a fast and stable transmission without interruption.La battery has a long vie.Casque Bluetooth</v>
      </c>
    </row>
    <row r="446">
      <c r="A446" s="1">
        <v>2.0</v>
      </c>
      <c r="B446" s="1" t="s">
        <v>446</v>
      </c>
      <c r="C446" t="str">
        <f>IFERROR(__xludf.DUMMYFUNCTION("GOOGLETRANSLATE(B446, ""fr"", ""en"")"),"Nice but not really slimming sneaker Nice color But in fact they are false sneakers slimming their shape Honestly they are worth $ 15 nor I feels to return I thought stronger")</f>
        <v>Nice but not really slimming sneaker Nice color But in fact they are false sneakers slimming their shape Honestly they are worth $ 15 nor I feels to return I thought stronger</v>
      </c>
    </row>
    <row r="447">
      <c r="A447" s="1">
        <v>1.0</v>
      </c>
      <c r="B447" s="1" t="s">
        <v>447</v>
      </c>
      <c r="C447" t="str">
        <f>IFERROR(__xludf.DUMMYFUNCTION("GOOGLETRANSLATE(B447, ""fr"", ""en"")"),"Disappointed Very disappointed in this product Not very resistant")</f>
        <v>Disappointed Very disappointed in this product Not very resistant</v>
      </c>
    </row>
    <row r="448">
      <c r="A448" s="1">
        <v>1.0</v>
      </c>
      <c r="B448" s="1" t="s">
        <v>448</v>
      </c>
      <c r="C448" t="str">
        <f>IFERROR(__xludf.DUMMYFUNCTION("GOOGLETRANSLATE(B448, ""fr"", ""en"")"),"I played I lost color and neon unlike the photo")</f>
        <v>I played I lost color and neon unlike the photo</v>
      </c>
    </row>
    <row r="449">
      <c r="A449" s="1">
        <v>3.0</v>
      </c>
      <c r="B449" s="1" t="s">
        <v>449</v>
      </c>
      <c r="C449" t="str">
        <f>IFERROR(__xludf.DUMMYFUNCTION("GOOGLETRANSLATE(B449, ""fr"", ""en"")"),"original but parrait bigger picture.")</f>
        <v>original but parrait bigger picture.</v>
      </c>
    </row>
    <row r="450">
      <c r="A450" s="1">
        <v>4.0</v>
      </c>
      <c r="B450" s="1" t="s">
        <v>450</v>
      </c>
      <c r="C450" t="str">
        <f>IFERROR(__xludf.DUMMYFUNCTION("GOOGLETRANSLATE(B450, ""fr"", ""en"")"),"Given the Vans Vans collection I have, I do not risk being disappointed in this product.")</f>
        <v>Given the Vans Vans collection I have, I do not risk being disappointed in this product.</v>
      </c>
    </row>
    <row r="451">
      <c r="A451" s="1">
        <v>4.0</v>
      </c>
      <c r="B451" s="1" t="s">
        <v>451</v>
      </c>
      <c r="C451" t="str">
        <f>IFERROR(__xludf.DUMMYFUNCTION("GOOGLETRANSLATE(B451, ""fr"", ""en"")"),"Ideal for PT01 Numark I used this replacement needle, originally scheduled for USB turntables ""first prize"" of 1byOne and other clones to replace all plastic needle and poor quality of platinum scratch laptop Numark PT01 SCRATCH . The needle 1byOne fits"&amp;" pretty well, pressing firmly to the clip. Result the PT01 out better sound, better cell hooked the groove and it is finally possible to scratch on this PT01 SCRATCH planned for it at the base! Numark would deliver the needles of this quality at the base!"&amp;" It remains far from a Shure m44.1 or Ortofon Concorde but it does the job! At least 12 € the pair, do not deprive yourself.")</f>
        <v>Ideal for PT01 Numark I used this replacement needle, originally scheduled for USB turntables "first prize" of 1byOne and other clones to replace all plastic needle and poor quality of platinum scratch laptop Numark PT01 SCRATCH . The needle 1byOne fits pretty well, pressing firmly to the clip. Result the PT01 out better sound, better cell hooked the groove and it is finally possible to scratch on this PT01 SCRATCH planned for it at the base! Numark would deliver the needles of this quality at the base! It remains far from a Shure m44.1 or Ortofon Concorde but it does the job! At least 12 € the pair, do not deprive yourself.</v>
      </c>
    </row>
    <row r="452">
      <c r="A452" s="1">
        <v>4.0</v>
      </c>
      <c r="B452" s="1" t="s">
        <v>452</v>
      </c>
      <c r="C452" t="str">
        <f>IFERROR(__xludf.DUMMYFUNCTION("GOOGLETRANSLATE(B452, ""fr"", ""en"")"),"Sympathetic Mask good qualities, but I find the excessive prices for the simple ""Clay &amp; nbsp;"" I can not tell if it détoxifit my face but it is nice and gives me no buttons!")</f>
        <v>Sympathetic Mask good qualities, but I find the excessive prices for the simple "Clay &amp; nbsp;" I can not tell if it détoxifit my face but it is nice and gives me no buttons!</v>
      </c>
    </row>
    <row r="453">
      <c r="A453" s="1">
        <v>4.0</v>
      </c>
      <c r="B453" s="1" t="s">
        <v>453</v>
      </c>
      <c r="C453" t="str">
        <f>IFERROR(__xludf.DUMMYFUNCTION("GOOGLETRANSLATE(B453, ""fr"", ""en"")"),"Shoes very well made quality shoes, comfortable to wear, without defects individuals. Only point of attention: the darker parts of each shoe (the toe and heel) are really much darker to the point one might think that it is involuntary or defects tasks. Ph"&amp;"otos on the site might suggest that this is an effect of light but, no, it's actually much darker.")</f>
        <v>Shoes very well made quality shoes, comfortable to wear, without defects individuals. Only point of attention: the darker parts of each shoe (the toe and heel) are really much darker to the point one might think that it is involuntary or defects tasks. Photos on the site might suggest that this is an effect of light but, no, it's actually much darker.</v>
      </c>
    </row>
    <row r="454">
      <c r="A454" s="1">
        <v>5.0</v>
      </c>
      <c r="B454" s="1" t="s">
        <v>454</v>
      </c>
      <c r="C454" t="str">
        <f>IFERROR(__xludf.DUMMYFUNCTION("GOOGLETRANSLATE(B454, ""fr"", ""en"")"),"first day. I received this pair today manufactured in Bangladesh passage information.Le product is of good quality well finished and super light to carry I have feet and is in effect all of them suite.En great Shoe .I took a 41.5 to 42 and I am at aise.J'"&amp;"ai inverted lacing loop and the final clamping is meilleur.Il is an opening on the Achilles tendon, which is nice for the movement of the foot inside the chaussure.les golden locks are very bright and a beautiful effet.la sole is less clumsy than other mo"&amp;"dels are more timberland fines.Je recommend this product that costs still 108 euros.Correspond its price if it had been made in Europe where everyone will do its opinion but it is a nice pair of shoes.")</f>
        <v>first day. I received this pair today manufactured in Bangladesh passage information.Le product is of good quality well finished and super light to carry I have feet and is in effect all of them suite.En great Shoe .I took a 41.5 to 42 and I am at aise.J'ai inverted lacing loop and the final clamping is meilleur.Il is an opening on the Achilles tendon, which is nice for the movement of the foot inside the chaussure.les golden locks are very bright and a beautiful effet.la sole is less clumsy than other models are more timberland fines.Je recommend this product that costs still 108 euros.Correspond its price if it had been made in Europe where everyone will do its opinion but it is a nice pair of shoes.</v>
      </c>
    </row>
    <row r="455">
      <c r="A455" s="1">
        <v>5.0</v>
      </c>
      <c r="B455" s="1" t="s">
        <v>455</v>
      </c>
      <c r="C455" t="str">
        <f>IFERROR(__xludf.DUMMYFUNCTION("GOOGLETRANSLATE(B455, ""fr"", ""en"")"),"Good value Very pretty colors match the photos to use on colored paper it looks better .pas smell spoiled.")</f>
        <v>Good value Very pretty colors match the photos to use on colored paper it looks better .pas smell spoiled.</v>
      </c>
    </row>
    <row r="456">
      <c r="A456" s="1">
        <v>5.0</v>
      </c>
      <c r="B456" s="1" t="s">
        <v>456</v>
      </c>
      <c r="C456" t="str">
        <f>IFERROR(__xludf.DUMMYFUNCTION("GOOGLETRANSLATE(B456, ""fr"", ""en"")"),"Magnificent necklace beautiful necklace. Beautiful")</f>
        <v>Magnificent necklace beautiful necklace. Beautiful</v>
      </c>
    </row>
    <row r="457">
      <c r="A457" s="1">
        <v>5.0</v>
      </c>
      <c r="B457" s="1" t="s">
        <v>457</v>
      </c>
      <c r="C457" t="str">
        <f>IFERROR(__xludf.DUMMYFUNCTION("GOOGLETRANSLATE(B457, ""fr"", ""en"")"),"Top Top")</f>
        <v>Top Top</v>
      </c>
    </row>
    <row r="458">
      <c r="A458" s="1">
        <v>5.0</v>
      </c>
      <c r="B458" s="1" t="s">
        <v>458</v>
      </c>
      <c r="C458" t="str">
        <f>IFERROR(__xludf.DUMMYFUNCTION("GOOGLETRANSLATE(B458, ""fr"", ""en"")"),"The size corresponds very well, and I love this type of footwear, I was scared at the beginning of the quality, but in fact they are true, so no worries on that side.")</f>
        <v>The size corresponds very well, and I love this type of footwear, I was scared at the beginning of the quality, but in fact they are true, so no worries on that side.</v>
      </c>
    </row>
    <row r="459">
      <c r="A459" s="1">
        <v>5.0</v>
      </c>
      <c r="B459" s="1" t="s">
        <v>459</v>
      </c>
      <c r="C459" t="str">
        <f>IFERROR(__xludf.DUMMYFUNCTION("GOOGLETRANSLATE(B459, ""fr"", ""en"")"),"Good quality for a price sweet The highlight of these cartridges is that they are transparent so we can realize if the printer requires the substitution while ink remains available, several articles were denounced this aberration which printer manufacture"&amp;"rs are responsible. I installed these cartridges in a TS9155 and for the moment I see no difference in quality compared to the original cartridges, however I will update my review after several weeks of use because it is impossible to judge the cartridges"&amp;" ink in as little time sometimes the quality of the ink is observed over time and sometimes it can clog the various organs of the machine. Anyway my first observations are positive and the price is great.")</f>
        <v>Good quality for a price sweet The highlight of these cartridges is that they are transparent so we can realize if the printer requires the substitution while ink remains available, several articles were denounced this aberration which printer manufacturers are responsible. I installed these cartridges in a TS9155 and for the moment I see no difference in quality compared to the original cartridges, however I will update my review after several weeks of use because it is impossible to judge the cartridges ink in as little time sometimes the quality of the ink is observed over time and sometimes it can clog the various organs of the machine. Anyway my first observations are positive and the price is great.</v>
      </c>
    </row>
    <row r="460">
      <c r="A460" s="1">
        <v>5.0</v>
      </c>
      <c r="B460" s="1" t="s">
        <v>460</v>
      </c>
      <c r="C460" t="str">
        <f>IFERROR(__xludf.DUMMYFUNCTION("GOOGLETRANSLATE(B460, ""fr"", ""en"")"),"beautiful color! good quality !")</f>
        <v>beautiful color! good quality !</v>
      </c>
    </row>
    <row r="461">
      <c r="A461" s="1">
        <v>5.0</v>
      </c>
      <c r="B461" s="1" t="s">
        <v>461</v>
      </c>
      <c r="C461" t="str">
        <f>IFERROR(__xludf.DUMMYFUNCTION("GOOGLETRANSLATE(B461, ""fr"", ""en"")"),"Meets descriptive Very good headphones the sound quality is good. I use it at work to isolate myself from the noise, and it works well, almost no breath! The sound quality is good, all audio frequencies are transmitted. The headphones are comfortable and "&amp;"do not fall. Very good value prix.La sound quality is very good!")</f>
        <v>Meets descriptive Very good headphones the sound quality is good. I use it at work to isolate myself from the noise, and it works well, almost no breath! The sound quality is good, all audio frequencies are transmitted. The headphones are comfortable and do not fall. Very good value prix.La sound quality is very good!</v>
      </c>
    </row>
    <row r="462">
      <c r="A462" s="1">
        <v>5.0</v>
      </c>
      <c r="B462" s="1" t="s">
        <v>462</v>
      </c>
      <c r="C462" t="str">
        <f>IFERROR(__xludf.DUMMYFUNCTION("GOOGLETRANSLATE(B462, ""fr"", ""en"")"),"As usual Almost since the birth of my daughter, I use the MAM products and I am very satisfied: the teats are no exception, they are of good quality.")</f>
        <v>As usual Almost since the birth of my daughter, I use the MAM products and I am very satisfied: the teats are no exception, they are of good quality.</v>
      </c>
    </row>
    <row r="463">
      <c r="A463" s="1">
        <v>5.0</v>
      </c>
      <c r="B463" s="1" t="s">
        <v>463</v>
      </c>
      <c r="C463" t="str">
        <f>IFERROR(__xludf.DUMMYFUNCTION("GOOGLETRANSLATE(B463, ""fr"", ""en"")"),"I recommend essential beautiful sneakers")</f>
        <v>I recommend essential beautiful sneakers</v>
      </c>
    </row>
    <row r="464">
      <c r="A464" s="1">
        <v>5.0</v>
      </c>
      <c r="B464" s="1" t="s">
        <v>82</v>
      </c>
      <c r="C464" t="str">
        <f>IFERROR(__xludf.DUMMYFUNCTION("GOOGLETRANSLATE(B464, ""fr"", ""en"")"),"Very well very well")</f>
        <v>Very well very well</v>
      </c>
    </row>
    <row r="465">
      <c r="A465" s="1">
        <v>5.0</v>
      </c>
      <c r="B465" s="1" t="s">
        <v>464</v>
      </c>
      <c r="C465" t="str">
        <f>IFERROR(__xludf.DUMMYFUNCTION("GOOGLETRANSLATE(B465, ""fr"", ""en"")"),"Top quality Perfect")</f>
        <v>Top quality Perfect</v>
      </c>
    </row>
    <row r="466">
      <c r="A466" s="1">
        <v>5.0</v>
      </c>
      <c r="B466" s="1" t="s">
        <v>465</v>
      </c>
      <c r="C466" t="str">
        <f>IFERROR(__xludf.DUMMYFUNCTION("GOOGLETRANSLATE(B466, ""fr"", ""en"")"),"For the money, it's great. First, it is very comfortable to wear. I searched for similar items for couples but I finally chose this one, and it does not disappoint me.")</f>
        <v>For the money, it's great. First, it is very comfortable to wear. I searched for similar items for couples but I finally chose this one, and it does not disappoint me.</v>
      </c>
    </row>
    <row r="467">
      <c r="A467" s="1">
        <v>5.0</v>
      </c>
      <c r="B467" s="1" t="s">
        <v>466</v>
      </c>
      <c r="C467" t="str">
        <f>IFERROR(__xludf.DUMMYFUNCTION("GOOGLETRANSLATE(B467, ""fr"", ""en"")"),"Very beautiful and aesthetic exudes an aroma with pure essential oils")</f>
        <v>Very beautiful and aesthetic exudes an aroma with pure essential oils</v>
      </c>
    </row>
    <row r="468">
      <c r="A468" s="1">
        <v>5.0</v>
      </c>
      <c r="B468" s="1" t="s">
        <v>467</v>
      </c>
      <c r="C468" t="str">
        <f>IFERROR(__xludf.DUMMYFUNCTION("GOOGLETRANSLATE(B468, ""fr"", ""en"")"),"very satisfied! Very satisfied, watch came quickly and completely consistent with the description and photos! I recommend !!")</f>
        <v>very satisfied! Very satisfied, watch came quickly and completely consistent with the description and photos! I recommend !!</v>
      </c>
    </row>
    <row r="469">
      <c r="A469" s="1">
        <v>2.0</v>
      </c>
      <c r="B469" s="1" t="s">
        <v>468</v>
      </c>
      <c r="C469" t="str">
        <f>IFERROR(__xludf.DUMMYFUNCTION("GOOGLETRANSLATE(B469, ""fr"", ""en"")"),"Announcement reviewing bracelet ... whose announcement is reviewing. It has all the tools but the bracelet is super great and the reduction is very limited ... small wrists abstain because unlike many others, all the elements are not removable, far from i"&amp;"t! Similarly (but I am also guilty) I had never seen this open system so I have a little forced (without either) and it broke ... well, fragile. In the end I'm not complaining because I now have all the tools to change a bracelet, but it would be that a l"&amp;"eaflet, an indication of size, an example of open reduction would have been minimal. The product is good, the sales data are clearly insufficient ...")</f>
        <v>Announcement reviewing bracelet ... whose announcement is reviewing. It has all the tools but the bracelet is super great and the reduction is very limited ... small wrists abstain because unlike many others, all the elements are not removable, far from it! Similarly (but I am also guilty) I had never seen this open system so I have a little forced (without either) and it broke ... well, fragile. In the end I'm not complaining because I now have all the tools to change a bracelet, but it would be that a leaflet, an indication of size, an example of open reduction would have been minimal. The product is good, the sales data are clearly insufficient ...</v>
      </c>
    </row>
    <row r="470">
      <c r="A470" s="1">
        <v>1.0</v>
      </c>
      <c r="B470" s="1" t="s">
        <v>469</v>
      </c>
      <c r="C470" t="str">
        <f>IFERROR(__xludf.DUMMYFUNCTION("GOOGLETRANSLATE(B470, ""fr"", ""en"")"),"Product mediocre sound to decrease x2 after 2 days of use a headset works only amoitier .. Immediate refund")</f>
        <v>Product mediocre sound to decrease x2 after 2 days of use a headset works only amoitier .. Immediate refund</v>
      </c>
    </row>
    <row r="471">
      <c r="A471" s="1">
        <v>3.0</v>
      </c>
      <c r="B471" s="1" t="s">
        <v>470</v>
      </c>
      <c r="C471" t="str">
        <f>IFERROR(__xludf.DUMMYFUNCTION("GOOGLETRANSLATE(B471, ""fr"", ""en"")"),"Arriving quite quickly. A little lost are ""&amp; nbsp; &amp; nbsp shine;"" but I almost door every day. But really pretty to wear")</f>
        <v>Arriving quite quickly. A little lost are "&amp; nbsp; &amp; nbsp shine;" but I almost door every day. But really pretty to wear</v>
      </c>
    </row>
    <row r="472">
      <c r="A472" s="1">
        <v>3.0</v>
      </c>
      <c r="B472" s="1" t="s">
        <v>471</v>
      </c>
      <c r="C472" t="str">
        <f>IFERROR(__xludf.DUMMYFUNCTION("GOOGLETRANSLATE(B472, ""fr"", ""en"")"),"Basketball pale imitation of their elders (do not include name) they carve bcp too small blow consider taking 1Size and a half more suddenly I try to resell")</f>
        <v>Basketball pale imitation of their elders (do not include name) they carve bcp too small blow consider taking 1Size and a half more suddenly I try to resell</v>
      </c>
    </row>
    <row r="473">
      <c r="A473" s="1">
        <v>4.0</v>
      </c>
      <c r="B473" s="1" t="s">
        <v>472</v>
      </c>
      <c r="C473" t="str">
        <f>IFERROR(__xludf.DUMMYFUNCTION("GOOGLETRANSLATE(B473, ""fr"", ""en"")"),"To have ?! See the time, but the slide is already deteriorated after a month. But the shoes are lightweight, comfortable and friendly.")</f>
        <v>To have ?! See the time, but the slide is already deteriorated after a month. But the shoes are lightweight, comfortable and friendly.</v>
      </c>
    </row>
    <row r="474">
      <c r="A474" s="1">
        <v>4.0</v>
      </c>
      <c r="B474" s="1" t="s">
        <v>473</v>
      </c>
      <c r="C474" t="str">
        <f>IFERROR(__xludf.DUMMYFUNCTION("GOOGLETRANSLATE(B474, ""fr"", ""en"")"),"Nice and cheap (2.5L gray Eastpak The One) nice bag, nice color and fabric mat. By cons, it is very small: I have 2 others and this is by far the most compact. Know before you buy. Frontal not practice any pocket, sore bcp to put hand. At least with that "&amp;"pickpockets are rowing!")</f>
        <v>Nice and cheap (2.5L gray Eastpak The One) nice bag, nice color and fabric mat. By cons, it is very small: I have 2 others and this is by far the most compact. Know before you buy. Frontal not practice any pocket, sore bcp to put hand. At least with that pickpockets are rowing!</v>
      </c>
    </row>
    <row r="475">
      <c r="A475" s="1">
        <v>4.0</v>
      </c>
      <c r="B475" s="1" t="s">
        <v>474</v>
      </c>
      <c r="C475" t="str">
        <f>IFERROR(__xludf.DUMMYFUNCTION("GOOGLETRANSLATE(B475, ""fr"", ""en"")"),"Product adapted Joint purchased for a Krups coffee maker leaking, adapted and performed its function")</f>
        <v>Product adapted Joint purchased for a Krups coffee maker leaking, adapted and performed its function</v>
      </c>
    </row>
    <row r="476">
      <c r="A476" s="1">
        <v>4.0</v>
      </c>
      <c r="B476" s="1" t="s">
        <v>475</v>
      </c>
      <c r="C476" t="str">
        <f>IFERROR(__xludf.DUMMYFUNCTION("GOOGLETRANSLATE(B476, ""fr"", ""en"")"),"Beautiful but very small I take off a star because I find very small compared to my memories, but for the rest the myth ""&amp; nbsp; back to the future &amp; nbsp;"" is there while we putting our youth 80s. I bought it as a collection and not to wear. I recommen"&amp;"d  !")</f>
        <v>Beautiful but very small I take off a star because I find very small compared to my memories, but for the rest the myth "&amp; nbsp; back to the future &amp; nbsp;" is there while we putting our youth 80s. I bought it as a collection and not to wear. I recommend  !</v>
      </c>
    </row>
    <row r="477">
      <c r="A477" s="1">
        <v>5.0</v>
      </c>
      <c r="B477" s="1" t="s">
        <v>476</v>
      </c>
      <c r="C477" t="str">
        <f>IFERROR(__xludf.DUMMYFUNCTION("GOOGLETRANSLATE(B477, ""fr"", ""en"")"),"From I recommend good quality. Easy to use. Happy with my purchase")</f>
        <v>From I recommend good quality. Easy to use. Happy with my purchase</v>
      </c>
    </row>
    <row r="478">
      <c r="A478" s="1">
        <v>5.0</v>
      </c>
      <c r="B478" s="1" t="s">
        <v>477</v>
      </c>
      <c r="C478" t="str">
        <f>IFERROR(__xludf.DUMMYFUNCTION("GOOGLETRANSLATE(B478, ""fr"", ""en"")"),"The crew quickly Super hot products I make 44 I took two sizes above niquel to see in the life of the shoe received with a small bag")</f>
        <v>The crew quickly Super hot products I make 44 I took two sizes above niquel to see in the life of the shoe received with a small bag</v>
      </c>
    </row>
    <row r="479">
      <c r="A479" s="1">
        <v>5.0</v>
      </c>
      <c r="B479" s="1" t="s">
        <v>478</v>
      </c>
      <c r="C479" t="str">
        <f>IFERROR(__xludf.DUMMYFUNCTION("GOOGLETRANSLATE(B479, ""fr"", ""en"")"),"perfect price-quality It's perfect order quickly received the report shoes fit right not need to take a size above my ankles are protected from the cold of advice not to put too thick socks I have a pair of wool socks with but it's a fine pair otherwise t"&amp;"he contrary it risks Tight at the tongue")</f>
        <v>perfect price-quality It's perfect order quickly received the report shoes fit right not need to take a size above my ankles are protected from the cold of advice not to put too thick socks I have a pair of wool socks with but it's a fine pair otherwise the contrary it risks Tight at the tongue</v>
      </c>
    </row>
    <row r="480">
      <c r="A480" s="1">
        <v>5.0</v>
      </c>
      <c r="B480" s="1" t="s">
        <v>479</v>
      </c>
      <c r="C480" t="str">
        <f>IFERROR(__xludf.DUMMYFUNCTION("GOOGLETRANSLATE(B480, ""fr"", ""en"")"),"Superb color bracelet shimmering Very beautiful bracelet trend with its weight in gold-pink stone matches and provides with 2 safeties. Perfect - Dressed and very chic.")</f>
        <v>Superb color bracelet shimmering Very beautiful bracelet trend with its weight in gold-pink stone matches and provides with 2 safeties. Perfect - Dressed and very chic.</v>
      </c>
    </row>
    <row r="481">
      <c r="A481" s="1">
        <v>5.0</v>
      </c>
      <c r="B481" s="1" t="s">
        <v>480</v>
      </c>
      <c r="C481" t="str">
        <f>IFERROR(__xludf.DUMMYFUNCTION("GOOGLETRANSLATE(B481, ""fr"", ""en"")"),"Bag The bag with several useful pocket plus it's universal! Good product")</f>
        <v>Bag The bag with several useful pocket plus it's universal! Good product</v>
      </c>
    </row>
    <row r="482">
      <c r="A482" s="1">
        <v>5.0</v>
      </c>
      <c r="B482" s="1" t="s">
        <v>481</v>
      </c>
      <c r="C482" t="str">
        <f>IFERROR(__xludf.DUMMYFUNCTION("GOOGLETRANSLATE(B482, ""fr"", ""en"")"),"Super drainer bottle !!! This baby bottle drainer is by far the best I've ever met. It is simple and elegant, compact and easily dismantled and reassembled for transport. It accommodates easily 8 bottles of any brand and in addition it goes in the dishwas"&amp;"her without problem. I recommend this product !")</f>
        <v>Super drainer bottle !!! This baby bottle drainer is by far the best I've ever met. It is simple and elegant, compact and easily dismantled and reassembled for transport. It accommodates easily 8 bottles of any brand and in addition it goes in the dishwasher without problem. I recommend this product !</v>
      </c>
    </row>
    <row r="483">
      <c r="A483" s="1">
        <v>5.0</v>
      </c>
      <c r="B483" s="1" t="s">
        <v>482</v>
      </c>
      <c r="C483" t="str">
        <f>IFERROR(__xludf.DUMMYFUNCTION("GOOGLETRANSLATE(B483, ""fr"", ""en"")"),"Perfect Several colored light, several scattering intensities, just perfect!")</f>
        <v>Perfect Several colored light, several scattering intensities, just perfect!</v>
      </c>
    </row>
    <row r="484">
      <c r="A484" s="1">
        <v>5.0</v>
      </c>
      <c r="B484" s="1" t="s">
        <v>483</v>
      </c>
      <c r="C484" t="str">
        <f>IFERROR(__xludf.DUMMYFUNCTION("GOOGLETRANSLATE(B484, ""fr"", ""en"")"),"Awesome! So comfortable! I totally recommend and size level, I took my size that I take usual! I recommend")</f>
        <v>Awesome! So comfortable! I totally recommend and size level, I took my size that I take usual! I recommend</v>
      </c>
    </row>
    <row r="485">
      <c r="A485" s="1">
        <v>5.0</v>
      </c>
      <c r="B485" s="1" t="s">
        <v>484</v>
      </c>
      <c r="C485" t="str">
        <f>IFERROR(__xludf.DUMMYFUNCTION("GOOGLETRANSLATE(B485, ""fr"", ""en"")"),"Several practical pockets. Correct size is very convenient. I recommend this product. Strong and lightweight. Available in several colors")</f>
        <v>Several practical pockets. Correct size is very convenient. I recommend this product. Strong and lightweight. Available in several colors</v>
      </c>
    </row>
    <row r="486">
      <c r="A486" s="1">
        <v>5.0</v>
      </c>
      <c r="B486" s="1" t="s">
        <v>485</v>
      </c>
      <c r="C486" t="str">
        <f>IFERROR(__xludf.DUMMYFUNCTION("GOOGLETRANSLATE(B486, ""fr"", ""en"")"),"Great product Pretty and functional, perfect for a diffuser which is in the decoration")</f>
        <v>Great product Pretty and functional, perfect for a diffuser which is in the decoration</v>
      </c>
    </row>
    <row r="487">
      <c r="A487" s="1">
        <v>5.0</v>
      </c>
      <c r="B487" s="1" t="s">
        <v>486</v>
      </c>
      <c r="C487" t="str">
        <f>IFERROR(__xludf.DUMMYFUNCTION("GOOGLETRANSLATE(B487, ""fr"", ""en"")"),"Product according to the description. I was looking for a pointer that can do without the mouse or the keyboard for presentations. It is very comfortable in the hand and allows a lot other tasks. I am very satisfied with my purchase and my visitors too.")</f>
        <v>Product according to the description. I was looking for a pointer that can do without the mouse or the keyboard for presentations. It is very comfortable in the hand and allows a lot other tasks. I am very satisfied with my purchase and my visitors too.</v>
      </c>
    </row>
    <row r="488">
      <c r="A488" s="1">
        <v>5.0</v>
      </c>
      <c r="B488" s="1" t="s">
        <v>487</v>
      </c>
      <c r="C488" t="str">
        <f>IFERROR(__xludf.DUMMYFUNCTION("GOOGLETRANSLATE(B488, ""fr"", ""en"")"),"Just Just TOP TOP TOP TOP baby can taste a fruit or vegetable each separately and it's just a pleasure to see deguster simple natural things and distinct. for my twin share avecmes they soon realized the system and loves this tetine I put fruit or vegetab"&amp;"les cooked and presto! They taste. The top is that the AC held for some time;)")</f>
        <v>Just Just TOP TOP TOP TOP baby can taste a fruit or vegetable each separately and it's just a pleasure to see deguster simple natural things and distinct. for my twin share avecmes they soon realized the system and loves this tetine I put fruit or vegetables cooked and presto! They taste. The top is that the AC held for some time;)</v>
      </c>
    </row>
    <row r="489">
      <c r="A489" s="1">
        <v>5.0</v>
      </c>
      <c r="B489" s="1" t="s">
        <v>488</v>
      </c>
      <c r="C489" t="str">
        <f>IFERROR(__xludf.DUMMYFUNCTION("GOOGLETRANSLATE(B489, ""fr"", ""en"")"),"What good perfume Sent very good and long after great product I recommend")</f>
        <v>What good perfume Sent very good and long after great product I recommend</v>
      </c>
    </row>
    <row r="490">
      <c r="A490" s="1">
        <v>5.0</v>
      </c>
      <c r="B490" s="1" t="s">
        <v>489</v>
      </c>
      <c r="C490" t="str">
        <f>IFERROR(__xludf.DUMMYFUNCTION("GOOGLETRANSLATE(B490, ""fr"", ""en"")"),"Very good product, I recommend! Resistant, consistent with the description, well retain odors!")</f>
        <v>Very good product, I recommend! Resistant, consistent with the description, well retain odors!</v>
      </c>
    </row>
    <row r="491">
      <c r="A491" s="1">
        <v>5.0</v>
      </c>
      <c r="B491" s="1" t="s">
        <v>490</v>
      </c>
      <c r="C491" t="str">
        <f>IFERROR(__xludf.DUMMYFUNCTION("GOOGLETRANSLATE(B491, ""fr"", ""en"")"),"Fine jewelry, nice finish quickly sent Beautiful jewelry, does its effect It was for a gift and was very happy")</f>
        <v>Fine jewelry, nice finish quickly sent Beautiful jewelry, does its effect It was for a gift and was very happy</v>
      </c>
    </row>
    <row r="492">
      <c r="A492" s="1">
        <v>2.0</v>
      </c>
      <c r="B492" s="1" t="s">
        <v>491</v>
      </c>
      <c r="C492" t="str">
        <f>IFERROR(__xludf.DUMMYFUNCTION("GOOGLETRANSLATE(B492, ""fr"", ""en"")"),"Price interesting but ... The size is as it should. However, the quality is poor. The slippers were torn after less than 2 hours worn ... Too bad because the inside fur is very comfortable.")</f>
        <v>Price interesting but ... The size is as it should. However, the quality is poor. The slippers were torn after less than 2 hours worn ... Too bad because the inside fur is very comfortable.</v>
      </c>
    </row>
    <row r="493">
      <c r="A493" s="1">
        <v>1.0</v>
      </c>
      <c r="B493" s="1" t="s">
        <v>492</v>
      </c>
      <c r="C493" t="str">
        <f>IFERROR(__xludf.DUMMYFUNCTION("GOOGLETRANSLATE(B493, ""fr"", ""en"")"),"Disappointed Really disappointed. I could not even hang because it did not return.")</f>
        <v>Disappointed Really disappointed. I could not even hang because it did not return.</v>
      </c>
    </row>
    <row r="494">
      <c r="A494" s="1">
        <v>1.0</v>
      </c>
      <c r="B494" s="1" t="s">
        <v>493</v>
      </c>
      <c r="C494" t="str">
        <f>IFERROR(__xludf.DUMMYFUNCTION("GOOGLETRANSLATE(B494, ""fr"", ""en"")"),"Disappointed disappointed by the article, not really consistent with the description, a little big like sneakers, badly cut, large")</f>
        <v>Disappointed disappointed by the article, not really consistent with the description, a little big like sneakers, badly cut, large</v>
      </c>
    </row>
    <row r="495">
      <c r="A495" s="1">
        <v>3.0</v>
      </c>
      <c r="B495" s="1" t="s">
        <v>494</v>
      </c>
      <c r="C495" t="str">
        <f>IFERROR(__xludf.DUMMYFUNCTION("GOOGLETRANSLATE(B495, ""fr"", ""en"")"),"Yes ... I knew Suunto and I love this brand, but this model does not really add much more by supplying the ambit model. This is a well finished watch, the bracelet is great (silicone) different common mode to the other models of the brand .... So BOF BOF "&amp;".... I returned after 4 days ... In addition it model is more expensive than other models AMBIT !!")</f>
        <v>Yes ... I knew Suunto and I love this brand, but this model does not really add much more by supplying the ambit model. This is a well finished watch, the bracelet is great (silicone) different common mode to the other models of the brand .... So BOF BOF .... I returned after 4 days ... In addition it model is more expensive than other models AMBIT !!</v>
      </c>
    </row>
    <row r="496">
      <c r="A496" s="1">
        <v>4.0</v>
      </c>
      <c r="B496" s="1" t="s">
        <v>495</v>
      </c>
      <c r="C496" t="str">
        <f>IFERROR(__xludf.DUMMYFUNCTION("GOOGLETRANSLATE(B496, ""fr"", ""en"")"),"perfect I am very satisfied with this silver necklace. The diamond stone circle and offer all its elegance and a beautiful shine to the necklace. The chain is suitable. I recommend this beautiful gem")</f>
        <v>perfect I am very satisfied with this silver necklace. The diamond stone circle and offer all its elegance and a beautiful shine to the necklace. The chain is suitable. I recommend this beautiful gem</v>
      </c>
    </row>
    <row r="497">
      <c r="A497" s="1">
        <v>4.0</v>
      </c>
      <c r="B497" s="1" t="s">
        <v>496</v>
      </c>
      <c r="C497" t="str">
        <f>IFERROR(__xludf.DUMMYFUNCTION("GOOGLETRANSLATE(B497, ""fr"", ""en"")"),"Attention to the armrests! Good overall seat but not height adjustable armrests give ergonomics very perfectible, as if raised to the maximum height, arm rests largely take over the desktop, which made it shoulders into the air while the time and it is no"&amp;"t top. Otherwise the rest is OK, except for the wheels that make some noise for my taste.")</f>
        <v>Attention to the armrests! Good overall seat but not height adjustable armrests give ergonomics very perfectible, as if raised to the maximum height, arm rests largely take over the desktop, which made it shoulders into the air while the time and it is not top. Otherwise the rest is OK, except for the wheels that make some noise for my taste.</v>
      </c>
    </row>
    <row r="498">
      <c r="A498" s="1">
        <v>4.0</v>
      </c>
      <c r="B498" s="1" t="s">
        <v>497</v>
      </c>
      <c r="C498" t="str">
        <f>IFERROR(__xludf.DUMMYFUNCTION("GOOGLETRANSLATE(B498, ""fr"", ""en"")"),"nice quality received quickly, good quality choice of the true temperature over a kettle only drawback remains in permanent watch so you had to unplug")</f>
        <v>nice quality received quickly, good quality choice of the true temperature over a kettle only drawback remains in permanent watch so you had to unplug</v>
      </c>
    </row>
    <row r="499">
      <c r="A499" s="1">
        <v>4.0</v>
      </c>
      <c r="B499" s="1" t="s">
        <v>498</v>
      </c>
      <c r="C499" t="str">
        <f>IFERROR(__xludf.DUMMYFUNCTION("GOOGLETRANSLATE(B499, ""fr"", ""en"")"),"great too happy with this hot blue tracksuit in gray")</f>
        <v>great too happy with this hot blue tracksuit in gray</v>
      </c>
    </row>
    <row r="500">
      <c r="A500" s="1">
        <v>5.0</v>
      </c>
      <c r="B500" s="1" t="s">
        <v>499</v>
      </c>
      <c r="C500" t="str">
        <f>IFERROR(__xludf.DUMMYFUNCTION("GOOGLETRANSLATE(B500, ""fr"", ""en"")"),"Very good bottle Good air intake that prevents colic and easy and natural decision by the baby's mouth. Very easy maintenance and good grip.")</f>
        <v>Very good bottle Good air intake that prevents colic and easy and natural decision by the baby's mouth. Very easy maintenance and good grip.</v>
      </c>
    </row>
    <row r="501">
      <c r="A501" s="1">
        <v>5.0</v>
      </c>
      <c r="B501" s="1" t="s">
        <v>500</v>
      </c>
      <c r="C501" t="str">
        <f>IFERROR(__xludf.DUMMYFUNCTION("GOOGLETRANSLATE(B501, ""fr"", ""en"")"),"although precise")</f>
        <v>although precise</v>
      </c>
    </row>
    <row r="502">
      <c r="A502" s="1">
        <v>5.0</v>
      </c>
      <c r="B502" s="1" t="s">
        <v>501</v>
      </c>
      <c r="C502" t="str">
        <f>IFERROR(__xludf.DUMMYFUNCTION("GOOGLETRANSLATE(B502, ""fr"", ""en"")"),"A sound masterful proof noisy environments Sound --------- This is a stereo headphone high quality, the sound is accurate, deep and balanced. Each instrument stands out distinctly from the other. The bass and treble are being honored and suffer no distort"&amp;"ion. I rediscover with wonder my playlist through him. The sound clarity is such that I find myself searching the slamming of a sudden pick; D An acoustic oasis ------------------- Taking daily transport crowded, I had to go to the audio book (no place to"&amp;" read a book). Until then no helmet came to cover the sound of a particularly noisy subway line (M13) making my totally inaudible tune in this section of the route. This helmet has met with flying colors this feat thanks to active noise reduction mode. Th"&amp;"e reduction is really effective and produces immediate sound wall that does not even require to push the volume. Comfort and use ------------------------- The headset comes with 7 bits size / texture different. We choose the nearest tip of its morphology "&amp;"and comfort for each ear. So the sound is restored and there is no fear of losing an ear in a brake a little violent. For me the installation was not intuitive and I must not be alone for a little guide is intended (the video is very clear). Once viewed e"&amp;"xplanations, the tip chosen, the headset is very nice and the pose is assimilated once and for all. The controls are easy to access: - 3 modes of audible range (ambient / noise reduction / ambient noise and noise reduction: off) / momentary stop emergency"&amp;"- very convenient - on the left ear - the stop / access to previous / next track on the right ear. One button for each ear: it's easy and the response is immediate. Like other headsets on the market, the volume continues to function set on such. It obviou"&amp;"sly works with the Bluetooth and RAS on the connection. The controls are sound and English. Autonomy and design ------------------------- Autonomy is huge and I've never fallen in roads (transportation 2 hours per day): D ' According to the manufacturer, "&amp;"it is 6 hours in a row on the headset, and 3 charges are still available through the preloaded case: the margin is good! The magnetic case is handy for storing the headphones and charging. It slips into any even small bag. The color and shape are sufficie"&amp;"ntly distinctive to find it easily. Everything is very light. Finally the design is a faultless: clean, pretty, quality materials. I find it completely justified price for a headset of this quality. ➰➰➰➰➰➰➰➰➰➰➰➰➰➰➰➰➰➰➰➰➰➰➰➰➰➰➰➰➰➰➰ In short: this is my gre"&amp;"atest discovery of 2019. This product is ideal in my daily.")</f>
        <v>A sound masterful proof noisy environments Sound --------- This is a stereo headphone high quality, the sound is accurate, deep and balanced. Each instrument stands out distinctly from the other. The bass and treble are being honored and suffer no distortion. I rediscover with wonder my playlist through him. The sound clarity is such that I find myself searching the slamming of a sudden pick; D An acoustic oasis ------------------- Taking daily transport crowded, I had to go to the audio book (no place to read a book). Until then no helmet came to cover the sound of a particularly noisy subway line (M13) making my totally inaudible tune in this section of the route. This helmet has met with flying colors this feat thanks to active noise reduction mode. The reduction is really effective and produces immediate sound wall that does not even require to push the volume. Comfort and use ------------------------- The headset comes with 7 bits size / texture different. We choose the nearest tip of its morphology and comfort for each ear. So the sound is restored and there is no fear of losing an ear in a brake a little violent. For me the installation was not intuitive and I must not be alone for a little guide is intended (the video is very clear). Once viewed explanations, the tip chosen, the headset is very nice and the pose is assimilated once and for all. The controls are easy to access: - 3 modes of audible range (ambient / noise reduction / ambient noise and noise reduction: off) / momentary stop emergency- very convenient - on the left ear - the stop / access to previous / next track on the right ear. One button for each ear: it's easy and the response is immediate. Like other headsets on the market, the volume continues to function set on such. It obviously works with the Bluetooth and RAS on the connection. The controls are sound and English. Autonomy and design ------------------------- Autonomy is huge and I've never fallen in roads (transportation 2 hours per day): D ' According to the manufacturer, it is 6 hours in a row on the headset, and 3 charges are still available through the preloaded case: the margin is good! The magnetic case is handy for storing the headphones and charging. It slips into any even small bag. The color and shape are sufficiently distinctive to find it easily. Everything is very light. Finally the design is a faultless: clean, pretty, quality materials. I find it completely justified price for a headset of this quality. ➰➰➰➰➰➰➰➰➰➰➰➰➰➰➰➰➰➰➰➰➰➰➰➰➰➰➰➰➰➰➰ In short: this is my greatest discovery of 2019. This product is ideal in my daily.</v>
      </c>
    </row>
    <row r="503">
      <c r="A503" s="1">
        <v>5.0</v>
      </c>
      <c r="B503" s="1" t="s">
        <v>502</v>
      </c>
      <c r="C503" t="str">
        <f>IFERROR(__xludf.DUMMYFUNCTION("GOOGLETRANSLATE(B503, ""fr"", ""en"")"),"officeWorld ink cartridges During my first assessment of the set of 5 cartridges EPSOM, I had shown negative as disappointed by the product. I want to return to my assessment, because it was a problem with my computer and not the cartridges. These -ci, I "&amp;"recommend them because really consistent and long black durée.1 installed for several months and I use my printer every day and not just a piece a day. As for colors, they have the same qualities and the same durability as black. I should have for some ti"&amp;"me made this correction to my first comment")</f>
        <v>officeWorld ink cartridges During my first assessment of the set of 5 cartridges EPSOM, I had shown negative as disappointed by the product. I want to return to my assessment, because it was a problem with my computer and not the cartridges. These -ci, I recommend them because really consistent and long black durée.1 installed for several months and I use my printer every day and not just a piece a day. As for colors, they have the same qualities and the same durability as black. I should have for some time made this correction to my first comment</v>
      </c>
    </row>
    <row r="504">
      <c r="A504" s="1">
        <v>5.0</v>
      </c>
      <c r="B504" s="1" t="s">
        <v>503</v>
      </c>
      <c r="C504" t="str">
        <f>IFERROR(__xludf.DUMMYFUNCTION("GOOGLETRANSLATE(B504, ""fr"", ""en"")"),"A true microphone for karaoke I dreamed of a true karaoke system and the one where my blown away at the quality of its micro microwave are true are feeling the weight we not hear the murmurs or anything I am a fan!")</f>
        <v>A true microphone for karaoke I dreamed of a true karaoke system and the one where my blown away at the quality of its micro microwave are true are feeling the weight we not hear the murmurs or anything I am a fan!</v>
      </c>
    </row>
    <row r="505">
      <c r="A505" s="1">
        <v>5.0</v>
      </c>
      <c r="B505" s="1" t="s">
        <v>504</v>
      </c>
      <c r="C505" t="str">
        <f>IFERROR(__xludf.DUMMYFUNCTION("GOOGLETRANSLATE(B505, ""fr"", ""en"")"),"Next just perfect the other buyers notice, I ordered a 44 as I often shoe size 45. And I did well! These lop off shoes, it is not tight in the toe! Hand strength, I will see to use, but I realized that my son had the same ... And for a long time! If the l"&amp;"eather shows some signs of wear (and again) the sole door only a few points of wear mainly on the heel. Otherwise it looks almost new, so that the shoes in question were used in all weathers.")</f>
        <v>Next just perfect the other buyers notice, I ordered a 44 as I often shoe size 45. And I did well! These lop off shoes, it is not tight in the toe! Hand strength, I will see to use, but I realized that my son had the same ... And for a long time! If the leather shows some signs of wear (and again) the sole door only a few points of wear mainly on the heel. Otherwise it looks almost new, so that the shoes in question were used in all weathers.</v>
      </c>
    </row>
    <row r="506">
      <c r="A506" s="1">
        <v>5.0</v>
      </c>
      <c r="B506" s="1" t="s">
        <v>505</v>
      </c>
      <c r="C506" t="str">
        <f>IFERROR(__xludf.DUMMYFUNCTION("GOOGLETRANSLATE(B506, ""fr"", ""en"")"),"Great product multipurpose Perfect! So much for the shoes for the leather chairs. And without bad chemical smell. No idea of ​​the composition, it is the only thing I reproach.")</f>
        <v>Great product multipurpose Perfect! So much for the shoes for the leather chairs. And without bad chemical smell. No idea of ​​the composition, it is the only thing I reproach.</v>
      </c>
    </row>
    <row r="507">
      <c r="A507" s="1">
        <v>5.0</v>
      </c>
      <c r="B507" s="1" t="s">
        <v>506</v>
      </c>
      <c r="C507" t="str">
        <f>IFERROR(__xludf.DUMMYFUNCTION("GOOGLETRANSLATE(B507, ""fr"", ""en"")"),"Watch Jolie shows multipurpose multipurpose Sealing ... untested, but it's not a sports watch!")</f>
        <v>Watch Jolie shows multipurpose multipurpose Sealing ... untested, but it's not a sports watch!</v>
      </c>
    </row>
    <row r="508">
      <c r="A508" s="1">
        <v>5.0</v>
      </c>
      <c r="B508" s="1" t="s">
        <v>507</v>
      </c>
      <c r="C508" t="str">
        <f>IFERROR(__xludf.DUMMYFUNCTION("GOOGLETRANSLATE(B508, ""fr"", ""en"")"),"Super nice to wear too good really")</f>
        <v>Super nice to wear too good really</v>
      </c>
    </row>
    <row r="509">
      <c r="A509" s="1">
        <v>5.0</v>
      </c>
      <c r="B509" s="1" t="s">
        <v>508</v>
      </c>
      <c r="C509" t="str">
        <f>IFERROR(__xludf.DUMMYFUNCTION("GOOGLETRANSLATE(B509, ""fr"", ""en"")"),"recommends Received well packaged and well functional")</f>
        <v>recommends Received well packaged and well functional</v>
      </c>
    </row>
    <row r="510">
      <c r="A510" s="1">
        <v>5.0</v>
      </c>
      <c r="B510" s="1" t="s">
        <v>509</v>
      </c>
      <c r="C510" t="str">
        <f>IFERROR(__xludf.DUMMYFUNCTION("GOOGLETRANSLATE(B510, ""fr"", ""en"")"),"good value for back cushion; very nice and you can take it anywhere, even in the car through the cigarette lighter")</f>
        <v>good value for back cushion; very nice and you can take it anywhere, even in the car through the cigarette lighter</v>
      </c>
    </row>
    <row r="511">
      <c r="A511" s="1">
        <v>5.0</v>
      </c>
      <c r="B511" s="1" t="s">
        <v>510</v>
      </c>
      <c r="C511" t="str">
        <f>IFERROR(__xludf.DUMMYFUNCTION("GOOGLETRANSLATE(B511, ""fr"", ""en"")"),"I'm a fan, I love it! This works perfectly well and very pretty 😊")</f>
        <v>I'm a fan, I love it! This works perfectly well and very pretty 😊</v>
      </c>
    </row>
    <row r="512">
      <c r="A512" s="1">
        <v>5.0</v>
      </c>
      <c r="B512" s="1" t="s">
        <v>511</v>
      </c>
      <c r="C512" t="str">
        <f>IFERROR(__xludf.DUMMYFUNCTION("GOOGLETRANSLATE(B512, ""fr"", ""en"")"),"Perfect tips are rounded so it is very safe and the different ""&amp; nbsp; duds &amp; nbsp;"" My son (drawings on the fridge or on the table) can be cleaned very easily. Very happy.")</f>
        <v>Perfect tips are rounded so it is very safe and the different "&amp; nbsp; duds &amp; nbsp;" My son (drawings on the fridge or on the table) can be cleaned very easily. Very happy.</v>
      </c>
    </row>
    <row r="513">
      <c r="A513" s="1">
        <v>5.0</v>
      </c>
      <c r="B513" s="1" t="s">
        <v>512</v>
      </c>
      <c r="C513" t="str">
        <f>IFERROR(__xludf.DUMMYFUNCTION("GOOGLETRANSLATE(B513, ""fr"", ""en"")"),"he little more then this is one more thing that the other did not, c is small LED (photo3) which indicates the battery level of the ""dock"". It clearly stands out from other products with a small accessory that is once again the little extra c is the str"&amp;"ap (photo2) the sound quality is good battery 3500 MAH is simply made for good product life")</f>
        <v>he little more then this is one more thing that the other did not, c is small LED (photo3) which indicates the battery level of the "dock". It clearly stands out from other products with a small accessory that is once again the little extra c is the strap (photo2) the sound quality is good battery 3500 MAH is simply made for good product life</v>
      </c>
    </row>
    <row r="514">
      <c r="A514" s="1">
        <v>5.0</v>
      </c>
      <c r="B514" s="1" t="s">
        <v>513</v>
      </c>
      <c r="C514" t="str">
        <f>IFERROR(__xludf.DUMMYFUNCTION("GOOGLETRANSLATE(B514, ""fr"", ""en"")"),"Quick and consistent with quick and consistent with the description")</f>
        <v>Quick and consistent with quick and consistent with the description</v>
      </c>
    </row>
    <row r="515">
      <c r="A515" s="1">
        <v>2.0</v>
      </c>
      <c r="B515" s="1" t="s">
        <v>514</v>
      </c>
      <c r="C515" t="str">
        <f>IFERROR(__xludf.DUMMYFUNCTION("GOOGLETRANSLATE(B515, ""fr"", ""en"")"),"Normal I did not like too stringy texture and suddenly not enough for a grainy scrub. So I do not use it because I consider it ineffective.")</f>
        <v>Normal I did not like too stringy texture and suddenly not enough for a grainy scrub. So I do not use it because I consider it ineffective.</v>
      </c>
    </row>
    <row r="516">
      <c r="A516" s="1">
        <v>1.0</v>
      </c>
      <c r="B516" s="1" t="s">
        <v>515</v>
      </c>
      <c r="C516" t="str">
        <f>IFERROR(__xludf.DUMMYFUNCTION("GOOGLETRANSLATE(B516, ""fr"", ""en"")"),"Product not spotter to spot encrusted stains on jeans and T-shirt, my daughter tried it, follow the product instructions and disappointment, the task remain and even expanded it, disappointed of the product has stained his clothes. Sorry")</f>
        <v>Product not spotter to spot encrusted stains on jeans and T-shirt, my daughter tried it, follow the product instructions and disappointment, the task remain and even expanded it, disappointed of the product has stained his clothes. Sorry</v>
      </c>
    </row>
    <row r="517">
      <c r="A517" s="1">
        <v>3.0</v>
      </c>
      <c r="B517" s="1" t="s">
        <v>516</v>
      </c>
      <c r="C517" t="str">
        <f>IFERROR(__xludf.DUMMYFUNCTION("GOOGLETRANSLATE(B517, ""fr"", ""en"")"),"attention to seams I use it every day to go to work and he has a defect: the seams are uneven in places and edges can fray")</f>
        <v>attention to seams I use it every day to go to work and he has a defect: the seams are uneven in places and edges can fray</v>
      </c>
    </row>
    <row r="518">
      <c r="A518" s="1">
        <v>3.0</v>
      </c>
      <c r="B518" s="1" t="s">
        <v>517</v>
      </c>
      <c r="C518" t="str">
        <f>IFERROR(__xludf.DUMMYFUNCTION("GOOGLETRANSLATE(B518, ""fr"", ""en"")"),"good but there is a huge noise reproduces quite well the different frequencies but there is a huge program without background noise to remove this one will sound good but with a constant breath")</f>
        <v>good but there is a huge noise reproduces quite well the different frequencies but there is a huge program without background noise to remove this one will sound good but with a constant breath</v>
      </c>
    </row>
    <row r="519">
      <c r="A519" s="1">
        <v>4.0</v>
      </c>
      <c r="B519" s="1" t="s">
        <v>518</v>
      </c>
      <c r="C519" t="str">
        <f>IFERROR(__xludf.DUMMYFUNCTION("GOOGLETRANSLATE(B519, ""fr"", ""en"")"),"very easy to connect 2 devices (such as iPad tablet and Samsung S8) I do not know with what the charger recharging takes much I tried on my treadmill sound a little too hard I drop the max and evening qd I listen to music I find it a bit much I can not be"&amp;" paid the lowest I use for my such and my iPad and my PC fine except that overall I recharge my PC I am afraid of use the charger as my 5 volt why there is a lack of precision")</f>
        <v>very easy to connect 2 devices (such as iPad tablet and Samsung S8) I do not know with what the charger recharging takes much I tried on my treadmill sound a little too hard I drop the max and evening qd I listen to music I find it a bit much I can not be paid the lowest I use for my such and my iPad and my PC fine except that overall I recharge my PC I am afraid of use the charger as my 5 volt why there is a lack of precision</v>
      </c>
    </row>
    <row r="520">
      <c r="A520" s="1">
        <v>4.0</v>
      </c>
      <c r="B520" s="1" t="s">
        <v>519</v>
      </c>
      <c r="C520" t="str">
        <f>IFERROR(__xludf.DUMMYFUNCTION("GOOGLETRANSLATE(B520, ""fr"", ""en"")"),"Good good sturdy bag! Good manufacturing sturdy bag!")</f>
        <v>Good good sturdy bag! Good manufacturing sturdy bag!</v>
      </c>
    </row>
    <row r="521">
      <c r="A521" s="1">
        <v>4.0</v>
      </c>
      <c r="B521" s="1" t="s">
        <v>520</v>
      </c>
      <c r="C521" t="str">
        <f>IFERROR(__xludf.DUMMYFUNCTION("GOOGLETRANSLATE(B521, ""fr"", ""en"")"),"Good quality good quality socks, reinforced heel. Taken in black but beautiful colors available.")</f>
        <v>Good quality good quality socks, reinforced heel. Taken in black but beautiful colors available.</v>
      </c>
    </row>
    <row r="522">
      <c r="A522" s="1">
        <v>4.0</v>
      </c>
      <c r="B522" s="1" t="s">
        <v>521</v>
      </c>
      <c r="C522" t="str">
        <f>IFERROR(__xludf.DUMMYFUNCTION("GOOGLETRANSLATE(B522, ""fr"", ""en"")"),"Expensive but effective electric bottle warmer Avent brand. Design and classic. Timeless is made of a brawny plastic good, we buy it for years. Easy to use, the button is intuitive. Heater uniformly. Allow me nonetheless to mix the bottle of habit definit"&amp;"ely.")</f>
        <v>Expensive but effective electric bottle warmer Avent brand. Design and classic. Timeless is made of a brawny plastic good, we buy it for years. Easy to use, the button is intuitive. Heater uniformly. Allow me nonetheless to mix the bottle of habit definitely.</v>
      </c>
    </row>
    <row r="523">
      <c r="A523" s="1">
        <v>4.0</v>
      </c>
      <c r="B523" s="1" t="s">
        <v>522</v>
      </c>
      <c r="C523" t="str">
        <f>IFERROR(__xludf.DUMMYFUNCTION("GOOGLETRANSLATE(B523, ""fr"", ""en"")"),"Not bad but a little too synthetic material in itself the cut really is not bad though a little high though, when you love wearing his clothes near the body. Overall it makes like the picture, I guess I should have taken a less size. The only problem is t"&amp;"he matter still a bit too plastic, synthetic. No wearable. For pants and a cut of this type, vraimant not bad anyway. Good !")</f>
        <v>Not bad but a little too synthetic material in itself the cut really is not bad though a little high though, when you love wearing his clothes near the body. Overall it makes like the picture, I guess I should have taken a less size. The only problem is the matter still a bit too plastic, synthetic. No wearable. For pants and a cut of this type, vraimant not bad anyway. Good !</v>
      </c>
    </row>
    <row r="524">
      <c r="A524" s="1">
        <v>5.0</v>
      </c>
      <c r="B524" s="1" t="s">
        <v>523</v>
      </c>
      <c r="C524" t="str">
        <f>IFERROR(__xludf.DUMMYFUNCTION("GOOGLETRANSLATE(B524, ""fr"", ""en"")"),"impeccable neither too small nor too big, what to put phone, wallet, purse, canvas vintage looks solid with adjustable shoulder strap, very beautiful, I recommend it.")</f>
        <v>impeccable neither too small nor too big, what to put phone, wallet, purse, canvas vintage looks solid with adjustable shoulder strap, very beautiful, I recommend it.</v>
      </c>
    </row>
    <row r="525">
      <c r="A525" s="1">
        <v>5.0</v>
      </c>
      <c r="B525" s="1" t="s">
        <v>524</v>
      </c>
      <c r="C525" t="str">
        <f>IFERROR(__xludf.DUMMYFUNCTION("GOOGLETRANSLATE(B525, ""fr"", ""en"")"),"Basketball More than pretty picture")</f>
        <v>Basketball More than pretty picture</v>
      </c>
    </row>
    <row r="526">
      <c r="A526" s="1">
        <v>5.0</v>
      </c>
      <c r="B526" s="1" t="s">
        <v>525</v>
      </c>
      <c r="C526" t="str">
        <f>IFERROR(__xludf.DUMMYFUNCTION("GOOGLETRANSLATE(B526, ""fr"", ""en"")"),"very nice Bought to replace an old one s' is broken. Works well")</f>
        <v>very nice Bought to replace an old one s' is broken. Works well</v>
      </c>
    </row>
    <row r="527">
      <c r="A527" s="1">
        <v>5.0</v>
      </c>
      <c r="B527" s="1" t="s">
        <v>526</v>
      </c>
      <c r="C527" t="str">
        <f>IFERROR(__xludf.DUMMYFUNCTION("GOOGLETRANSLATE(B527, ""fr"", ""en"")"),"I just love it !! I listened to the advice, size above 37, I should have taken 36 actually .I lacquered effect paillettes.Tres jolies.Bel")</f>
        <v>I just love it !! I listened to the advice, size above 37, I should have taken 36 actually .I lacquered effect paillettes.Tres jolies.Bel</v>
      </c>
    </row>
    <row r="528">
      <c r="A528" s="1">
        <v>5.0</v>
      </c>
      <c r="B528" s="1" t="s">
        <v>527</v>
      </c>
      <c r="C528" t="str">
        <f>IFERROR(__xludf.DUMMYFUNCTION("GOOGLETRANSLATE(B528, ""fr"", ""en"")"),"Keeps well in closing the well Very good product box")</f>
        <v>Keeps well in closing the well Very good product box</v>
      </c>
    </row>
    <row r="529">
      <c r="A529" s="1">
        <v>5.0</v>
      </c>
      <c r="B529" s="1" t="s">
        <v>528</v>
      </c>
      <c r="C529" t="str">
        <f>IFERROR(__xludf.DUMMYFUNCTION("GOOGLETRANSLATE(B529, ""fr"", ""en"")"),"Cool It's really cool and interesting. I feel very comfortable when I use it on my face. It is also of very high quality and it is beautiful. This can also be a good gift choice for friends.")</f>
        <v>Cool It's really cool and interesting. I feel very comfortable when I use it on my face. It is also of very high quality and it is beautiful. This can also be a good gift choice for friends.</v>
      </c>
    </row>
    <row r="530">
      <c r="A530" s="1">
        <v>5.0</v>
      </c>
      <c r="B530" s="1" t="s">
        <v>529</v>
      </c>
      <c r="C530" t="str">
        <f>IFERROR(__xludf.DUMMYFUNCTION("GOOGLETRANSLATE(B530, ""fr"", ""en"")"),"Very nice to wear my husband is delighted because it does not mold his body")</f>
        <v>Very nice to wear my husband is delighted because it does not mold his body</v>
      </c>
    </row>
    <row r="531">
      <c r="A531" s="1">
        <v>5.0</v>
      </c>
      <c r="B531" s="1" t="s">
        <v>530</v>
      </c>
      <c r="C531" t="str">
        <f>IFERROR(__xludf.DUMMYFUNCTION("GOOGLETRANSLATE(B531, ""fr"", ""en"")"),"Good. Practical, not too expensive and choice of color very nice. It is just the size that I can put two e-cig box shape, a smartphone and a card holder.")</f>
        <v>Good. Practical, not too expensive and choice of color very nice. It is just the size that I can put two e-cig box shape, a smartphone and a card holder.</v>
      </c>
    </row>
    <row r="532">
      <c r="A532" s="1">
        <v>5.0</v>
      </c>
      <c r="B532" s="1" t="s">
        <v>531</v>
      </c>
      <c r="C532" t="str">
        <f>IFERROR(__xludf.DUMMYFUNCTION("GOOGLETRANSLATE(B532, ""fr"", ""en"")"),"Good headphones Its very nice. Very easy to use, thanks to its various orders has perfect ergonomics. Only slight downside, the headset is not quite the same skull tighter (surely a small head) which slides the top of the helmet on the front so we look fo"&amp;"rward! (Inconvenient for sports activity)")</f>
        <v>Good headphones Its very nice. Very easy to use, thanks to its various orders has perfect ergonomics. Only slight downside, the headset is not quite the same skull tighter (surely a small head) which slides the top of the helmet on the front so we look forward! (Inconvenient for sports activity)</v>
      </c>
    </row>
    <row r="533">
      <c r="A533" s="1">
        <v>5.0</v>
      </c>
      <c r="B533" s="1" t="s">
        <v>532</v>
      </c>
      <c r="C533" t="str">
        <f>IFERROR(__xludf.DUMMYFUNCTION("GOOGLETRANSLATE(B533, ""fr"", ""en"")"),"comfortable beach slippers and virtually invisible sea slippers purchased to be able to walk in the water without fear of sharp bite or to move more easily on a pebble beach. Quite satisfied even if it is true that some sand can get into the shoe, but it "&amp;"n. is not particularly troublesome. Transparent, colorless, therefore almost invisible.")</f>
        <v>comfortable beach slippers and virtually invisible sea slippers purchased to be able to walk in the water without fear of sharp bite or to move more easily on a pebble beach. Quite satisfied even if it is true that some sand can get into the shoe, but it n. is not particularly troublesome. Transparent, colorless, therefore almost invisible.</v>
      </c>
    </row>
    <row r="534">
      <c r="A534" s="1">
        <v>5.0</v>
      </c>
      <c r="B534" s="1" t="s">
        <v>533</v>
      </c>
      <c r="C534" t="str">
        <f>IFERROR(__xludf.DUMMYFUNCTION("GOOGLETRANSLATE(B534, ""fr"", ""en"")"),"Back to childhood ! Frankly I'm completely satisfied with this watch, I go back over 20 years ago! The watch is beautiful, like the description and as in the 90s, I can only recommend !! unbeatable value for money ..")</f>
        <v>Back to childhood ! Frankly I'm completely satisfied with this watch, I go back over 20 years ago! The watch is beautiful, like the description and as in the 90s, I can only recommend !! unbeatable value for money ..</v>
      </c>
    </row>
    <row r="535">
      <c r="A535" s="1">
        <v>5.0</v>
      </c>
      <c r="B535" s="1" t="s">
        <v>534</v>
      </c>
      <c r="C535" t="str">
        <f>IFERROR(__xludf.DUMMYFUNCTION("GOOGLETRANSLATE(B535, ""fr"", ""en"")"),"Nickel very good socks of cheap brands, do not deform wash, dry quickly, impeccable, nothing to say")</f>
        <v>Nickel very good socks of cheap brands, do not deform wash, dry quickly, impeccable, nothing to say</v>
      </c>
    </row>
    <row r="536">
      <c r="A536" s="1">
        <v>5.0</v>
      </c>
      <c r="B536" s="1" t="s">
        <v>535</v>
      </c>
      <c r="C536" t="str">
        <f>IFERROR(__xludf.DUMMYFUNCTION("GOOGLETRANSLATE(B536, ""fr"", ""en"")"),"Carrying superb quality bag I recommend this to everyone if you seek a practical bag")</f>
        <v>Carrying superb quality bag I recommend this to everyone if you seek a practical bag</v>
      </c>
    </row>
    <row r="537">
      <c r="A537" s="1">
        <v>5.0</v>
      </c>
      <c r="B537" s="1" t="s">
        <v>536</v>
      </c>
      <c r="C537" t="str">
        <f>IFERROR(__xludf.DUMMYFUNCTION("GOOGLETRANSLATE(B537, ""fr"", ""en"")"),"Nothing has happened I wanted a proper headset without losing an arm by buying it. I found it! It is more than correct, the sound is excellent, use and easy load")</f>
        <v>Nothing has happened I wanted a proper headset without losing an arm by buying it. I found it! It is more than correct, the sound is excellent, use and easy load</v>
      </c>
    </row>
    <row r="538">
      <c r="A538" s="1">
        <v>5.0</v>
      </c>
      <c r="B538" s="1" t="s">
        <v>537</v>
      </c>
      <c r="C538" t="str">
        <f>IFERROR(__xludf.DUMMYFUNCTION("GOOGLETRANSLATE(B538, ""fr"", ""en"")"),"Very satisfied Beautiful jewelry, the necklace is very beautiful and fine, very good gift for my wife.")</f>
        <v>Very satisfied Beautiful jewelry, the necklace is very beautiful and fine, very good gift for my wife.</v>
      </c>
    </row>
    <row r="539">
      <c r="A539" s="1">
        <v>5.0</v>
      </c>
      <c r="B539" s="1" t="s">
        <v>538</v>
      </c>
      <c r="C539" t="str">
        <f>IFERROR(__xludf.DUMMYFUNCTION("GOOGLETRANSLATE(B539, ""fr"", ""en"")"),"Perfect to start These books were recommended to me by the lady of my daughter in first grade. I have been in different stores to find but it is difficult in a small town. There were many other collections, but much more difficult to read or too simple fo"&amp;"r once.")</f>
        <v>Perfect to start These books were recommended to me by the lady of my daughter in first grade. I have been in different stores to find but it is difficult in a small town. There were many other collections, but much more difficult to read or too simple for once.</v>
      </c>
    </row>
    <row r="540">
      <c r="A540" s="1">
        <v>2.0</v>
      </c>
      <c r="B540" s="1" t="s">
        <v>539</v>
      </c>
      <c r="C540" t="str">
        <f>IFERROR(__xludf.DUMMYFUNCTION("GOOGLETRANSLATE(B540, ""fr"", ""en"")"),"blah blah but functional")</f>
        <v>blah blah but functional</v>
      </c>
    </row>
    <row r="541">
      <c r="A541" s="1">
        <v>1.0</v>
      </c>
      <c r="B541" s="1" t="s">
        <v>540</v>
      </c>
      <c r="C541" t="str">
        <f>IFERROR(__xludf.DUMMYFUNCTION("GOOGLETRANSLATE(B541, ""fr"", ""en"")"),"Size too much grand.j Size've took the M and it looks like a L..envoyé several messages to the seller and no reply to the exchange.")</f>
        <v>Size too much grand.j Size've took the M and it looks like a L..envoyé several messages to the seller and no reply to the exchange.</v>
      </c>
    </row>
    <row r="542">
      <c r="A542" s="1">
        <v>1.0</v>
      </c>
      <c r="B542" s="1" t="s">
        <v>541</v>
      </c>
      <c r="C542" t="str">
        <f>IFERROR(__xludf.DUMMYFUNCTION("GOOGLETRANSLATE(B542, ""fr"", ""en"")"),"Tightening ignores all in the title, the tightening of the foot does not work correctly with a microphone type Bird UM1 is it because of the weight?")</f>
        <v>Tightening ignores all in the title, the tightening of the foot does not work correctly with a microphone type Bird UM1 is it because of the weight?</v>
      </c>
    </row>
    <row r="543">
      <c r="A543" s="1">
        <v>3.0</v>
      </c>
      <c r="B543" s="1" t="s">
        <v>542</v>
      </c>
      <c r="C543" t="str">
        <f>IFERROR(__xludf.DUMMYFUNCTION("GOOGLETRANSLATE(B543, ""fr"", ""en"")"),"Nice but too small to store paper itself in the bag is pretty good, unfortunately a pocket does not pass it ... So impossible to put papers ... I am rather disappointed, I hope to make a comeback to take a true briefcase suddenly!")</f>
        <v>Nice but too small to store paper itself in the bag is pretty good, unfortunately a pocket does not pass it ... So impossible to put papers ... I am rather disappointed, I hope to make a comeback to take a true briefcase suddenly!</v>
      </c>
    </row>
    <row r="544">
      <c r="A544" s="1">
        <v>3.0</v>
      </c>
      <c r="B544" s="1" t="s">
        <v>543</v>
      </c>
      <c r="C544" t="str">
        <f>IFERROR(__xludf.DUMMYFUNCTION("GOOGLETRANSLATE(B544, ""fr"", ""en"")"),"Hello little box I find these minerals a bit small compared to the price good day box néenmoins quite nice but I do not recommend Yves")</f>
        <v>Hello little box I find these minerals a bit small compared to the price good day box néenmoins quite nice but I do not recommend Yves</v>
      </c>
    </row>
    <row r="545">
      <c r="A545" s="1">
        <v>4.0</v>
      </c>
      <c r="B545" s="1" t="s">
        <v>544</v>
      </c>
      <c r="C545" t="str">
        <f>IFERROR(__xludf.DUMMYFUNCTION("GOOGLETRANSLATE(B545, ""fr"", ""en"")"),"Top Given the amount actually more practical level especially money, really cheaper than in supermarkets, I recommend.")</f>
        <v>Top Given the amount actually more practical level especially money, really cheaper than in supermarkets, I recommend.</v>
      </c>
    </row>
    <row r="546">
      <c r="A546" s="1">
        <v>4.0</v>
      </c>
      <c r="B546" s="1" t="s">
        <v>545</v>
      </c>
      <c r="C546" t="str">
        <f>IFERROR(__xludf.DUMMYFUNCTION("GOOGLETRANSLATE(B546, ""fr"", ""en"")"),"friendly lamp design is nice. More importantly, its light, although it is rather cold (they are EDs) agrees very well with my work environment: it illuminates well the computer keyboard without aggression and does not harm vision the screen. Very function"&amp;"al, so. In revnanche, to illuminate the work surface, I raised. The nightlight function is also interesting. Purchase very satisfying.")</f>
        <v>friendly lamp design is nice. More importantly, its light, although it is rather cold (they are EDs) agrees very well with my work environment: it illuminates well the computer keyboard without aggression and does not harm vision the screen. Very functional, so. In revnanche, to illuminate the work surface, I raised. The nightlight function is also interesting. Purchase very satisfying.</v>
      </c>
    </row>
    <row r="547">
      <c r="A547" s="1">
        <v>4.0</v>
      </c>
      <c r="B547" s="1" t="s">
        <v>546</v>
      </c>
      <c r="C547" t="str">
        <f>IFERROR(__xludf.DUMMYFUNCTION("GOOGLETRANSLATE(B547, ""fr"", ""en"")"),"Good Very good for storing these desktop effects. What is unfortunate is the little drawer that can be removed as soon as opens")</f>
        <v>Good Very good for storing these desktop effects. What is unfortunate is the little drawer that can be removed as soon as opens</v>
      </c>
    </row>
    <row r="548">
      <c r="A548" s="1">
        <v>4.0</v>
      </c>
      <c r="B548" s="1" t="s">
        <v>547</v>
      </c>
      <c r="C548" t="str">
        <f>IFERROR(__xludf.DUMMYFUNCTION("GOOGLETRANSLATE(B548, ""fr"", ""en"")"),"Ideal for sport very effective product even for large breasts like mine (95E), chest around is a little tight even for me who is only 78 cm. I will redeem.")</f>
        <v>Ideal for sport very effective product even for large breasts like mine (95E), chest around is a little tight even for me who is only 78 cm. I will redeem.</v>
      </c>
    </row>
    <row r="549">
      <c r="A549" s="1">
        <v>5.0</v>
      </c>
      <c r="B549" s="1" t="s">
        <v>548</v>
      </c>
      <c r="C549" t="str">
        <f>IFERROR(__xludf.DUMMYFUNCTION("GOOGLETRANSLATE(B549, ""fr"", ""en"")"),"Legging nice quality fabric to wear leggings is really beautiful. I play 38, I took S is perfect. He slips a little at any size even. I recommend. perfect delivery.")</f>
        <v>Legging nice quality fabric to wear leggings is really beautiful. I play 38, I took S is perfect. He slips a little at any size even. I recommend. perfect delivery.</v>
      </c>
    </row>
    <row r="550">
      <c r="A550" s="1">
        <v>5.0</v>
      </c>
      <c r="B550" s="1" t="s">
        <v>549</v>
      </c>
      <c r="C550" t="str">
        <f>IFERROR(__xludf.DUMMYFUNCTION("GOOGLETRANSLATE(B550, ""fr"", ""en"")"),"Well Hello often Aillant back problems, this product meets my expectations. Very easy to use and very pleasant. I highly recommend it. See you soon. Bye.")</f>
        <v>Well Hello often Aillant back problems, this product meets my expectations. Very easy to use and very pleasant. I highly recommend it. See you soon. Bye.</v>
      </c>
    </row>
    <row r="551">
      <c r="A551" s="1">
        <v>5.0</v>
      </c>
      <c r="B551" s="1" t="s">
        <v>550</v>
      </c>
      <c r="C551" t="str">
        <f>IFERROR(__xludf.DUMMYFUNCTION("GOOGLETRANSLATE(B551, ""fr"", ""en"")"),"Coffee for heavyweight This coffee is very good value for money. It is suitable for daily use for drivers. I recommend without hesitation.")</f>
        <v>Coffee for heavyweight This coffee is very good value for money. It is suitable for daily use for drivers. I recommend without hesitation.</v>
      </c>
    </row>
    <row r="552">
      <c r="A552" s="1">
        <v>5.0</v>
      </c>
      <c r="B552" s="1" t="s">
        <v>551</v>
      </c>
      <c r="C552" t="str">
        <f>IFERROR(__xludf.DUMMYFUNCTION("GOOGLETRANSLATE(B552, ""fr"", ""en"")"),"Great ! Legendary and always perfect Though finite, comfortable to wear, quickly delivered, well packed, everything is in the description I advise brand and seller!")</f>
        <v>Great ! Legendary and always perfect Though finite, comfortable to wear, quickly delivered, well packed, everything is in the description I advise brand and seller!</v>
      </c>
    </row>
    <row r="553">
      <c r="A553" s="1">
        <v>5.0</v>
      </c>
      <c r="B553" s="1" t="s">
        <v>552</v>
      </c>
      <c r="C553" t="str">
        <f>IFERROR(__xludf.DUMMYFUNCTION("GOOGLETRANSLATE(B553, ""fr"", ""en"")"),"Perfect! Product I recommend highly! Solid, practical, functional, two in one. The appearance Thermo is a big plus because it is sufficient to heat the water once and remains hot for several hours.")</f>
        <v>Perfect! Product I recommend highly! Solid, practical, functional, two in one. The appearance Thermo is a big plus because it is sufficient to heat the water once and remains hot for several hours.</v>
      </c>
    </row>
    <row r="554">
      <c r="A554" s="1">
        <v>5.0</v>
      </c>
      <c r="B554" s="1" t="s">
        <v>553</v>
      </c>
      <c r="C554" t="str">
        <f>IFERROR(__xludf.DUMMYFUNCTION("GOOGLETRANSLATE(B554, ""fr"", ""en"")"),"I recommend I received this product, I tested a few days, I think it's great, I have no problems with respect to quality, but it's fine for now. I warm up 5 times a day, no problem. I recommend")</f>
        <v>I recommend I received this product, I tested a few days, I think it's great, I have no problems with respect to quality, but it's fine for now. I warm up 5 times a day, no problem. I recommend</v>
      </c>
    </row>
    <row r="555">
      <c r="A555" s="1">
        <v>5.0</v>
      </c>
      <c r="B555" s="1" t="s">
        <v>554</v>
      </c>
      <c r="C555" t="str">
        <f>IFERROR(__xludf.DUMMYFUNCTION("GOOGLETRANSLATE(B555, ""fr"", ""en"")"),"Super Finally a night walking on sector finished battery consumption. The lamp lighting without the pilot is very good with 3 choices of lighting solutions. Perfect for working on a desktop.")</f>
        <v>Super Finally a night walking on sector finished battery consumption. The lamp lighting without the pilot is very good with 3 choices of lighting solutions. Perfect for working on a desktop.</v>
      </c>
    </row>
    <row r="556">
      <c r="A556" s="1">
        <v>5.0</v>
      </c>
      <c r="B556" s="1" t="s">
        <v>555</v>
      </c>
      <c r="C556" t="str">
        <f>IFERROR(__xludf.DUMMYFUNCTION("GOOGLETRANSLATE(B556, ""fr"", ""en"")"),"Perfect I offered this hooded girl. He cuts well and the fabrics and the designs are good qualities.")</f>
        <v>Perfect I offered this hooded girl. He cuts well and the fabrics and the designs are good qualities.</v>
      </c>
    </row>
    <row r="557">
      <c r="A557" s="1">
        <v>5.0</v>
      </c>
      <c r="B557" s="1" t="s">
        <v>556</v>
      </c>
      <c r="C557" t="str">
        <f>IFERROR(__xludf.DUMMYFUNCTION("GOOGLETRANSLATE(B557, ""fr"", ""en"")"),"Jacket handy jacket very warm wishes for autumn days. Very good quality.")</f>
        <v>Jacket handy jacket very warm wishes for autumn days. Very good quality.</v>
      </c>
    </row>
    <row r="558">
      <c r="A558" s="1">
        <v>5.0</v>
      </c>
      <c r="B558" s="1" t="s">
        <v>557</v>
      </c>
      <c r="C558" t="str">
        <f>IFERROR(__xludf.DUMMYFUNCTION("GOOGLETRANSLATE(B558, ""fr"", ""en"")"),"Good shoes Flats mid season fabric very soft and comfortable, very comfortable to wear. Can be worn barefoot or with black bottom half. Good value for money.")</f>
        <v>Good shoes Flats mid season fabric very soft and comfortable, very comfortable to wear. Can be worn barefoot or with black bottom half. Good value for money.</v>
      </c>
    </row>
    <row r="559">
      <c r="A559" s="1">
        <v>5.0</v>
      </c>
      <c r="B559" s="1" t="s">
        <v>558</v>
      </c>
      <c r="C559" t="str">
        <f>IFERROR(__xludf.DUMMYFUNCTION("GOOGLETRANSLATE(B559, ""fr"", ""en"")"),"Comfortable and beautiful effect. Unfortunately too small for my son but I kept them to myself. They carve a size smaller.")</f>
        <v>Comfortable and beautiful effect. Unfortunately too small for my son but I kept them to myself. They carve a size smaller.</v>
      </c>
    </row>
    <row r="560">
      <c r="A560" s="1">
        <v>5.0</v>
      </c>
      <c r="B560" s="1" t="s">
        <v>559</v>
      </c>
      <c r="C560" t="str">
        <f>IFERROR(__xludf.DUMMYFUNCTION("GOOGLETRANSLATE(B560, ""fr"", ""en"")"),"Quick and easy temperature reading This small thermometer at Braun responds to what most people expect today for a quick and easy reading of a fever (or not). So just at first to cover the tip of a disposable tip detector and this is very important to avo"&amp;"id any possible contamination, and then presses the start button, two beeps indicate that the thermometer is ready for use, it is adjusted in the ear, one presses down start, a beep signals the start of the operation, two beeps ringing when the screen dis"&amp;"plays the patient's temperature. Little more, the display is not only to give the result: If the recorded temperature is above normal, other beeps trigger up to 4 for a very high temperature. I recommend to treasure the little booklet serving instructions"&amp;". It contains not only the main instruction manual but also how to pass, if mishandled, from Fahrenheit to Celsius (or vice versa), the battery replacement is not always obvious when his access seems unattainable, then a reminder to a perfect ear hygiene,"&amp;" which is also not a luxury but a necessity with or without thermometer.")</f>
        <v>Quick and easy temperature reading This small thermometer at Braun responds to what most people expect today for a quick and easy reading of a fever (or not). So just at first to cover the tip of a disposable tip detector and this is very important to avoid any possible contamination, and then presses the start button, two beeps indicate that the thermometer is ready for use, it is adjusted in the ear, one presses down start, a beep signals the start of the operation, two beeps ringing when the screen displays the patient's temperature. Little more, the display is not only to give the result: If the recorded temperature is above normal, other beeps trigger up to 4 for a very high temperature. I recommend to treasure the little booklet serving instructions. It contains not only the main instruction manual but also how to pass, if mishandled, from Fahrenheit to Celsius (or vice versa), the battery replacement is not always obvious when his access seems unattainable, then a reminder to a perfect ear hygiene, which is also not a luxury but a necessity with or without thermometer.</v>
      </c>
    </row>
    <row r="561">
      <c r="A561" s="1">
        <v>5.0</v>
      </c>
      <c r="B561" s="1" t="s">
        <v>560</v>
      </c>
      <c r="C561" t="str">
        <f>IFERROR(__xludf.DUMMYFUNCTION("GOOGLETRANSLATE(B561, ""fr"", ""en"")"),"Ranking secure pocket sorter practice, filing documents safely Solid, simple presentation Clarity ranking thanks to color system")</f>
        <v>Ranking secure pocket sorter practice, filing documents safely Solid, simple presentation Clarity ranking thanks to color system</v>
      </c>
    </row>
    <row r="562">
      <c r="A562" s="1">
        <v>5.0</v>
      </c>
      <c r="B562" s="1" t="s">
        <v>561</v>
      </c>
      <c r="C562" t="str">
        <f>IFERROR(__xludf.DUMMYFUNCTION("GOOGLETRANSLATE(B562, ""fr"", ""en"")"),"Available in beautiful gift. Beautiful and stylish.")</f>
        <v>Available in beautiful gift. Beautiful and stylish.</v>
      </c>
    </row>
    <row r="563">
      <c r="A563" s="1">
        <v>5.0</v>
      </c>
      <c r="B563" s="1" t="s">
        <v>562</v>
      </c>
      <c r="C563" t="str">
        <f>IFERROR(__xludf.DUMMYFUNCTION("GOOGLETRANSLATE(B563, ""fr"", ""en"")"),"Very good Very good")</f>
        <v>Very good Very good</v>
      </c>
    </row>
    <row r="564">
      <c r="A564" s="1">
        <v>2.0</v>
      </c>
      <c r="B564" s="1" t="s">
        <v>563</v>
      </c>
      <c r="C564" t="str">
        <f>IFERROR(__xludf.DUMMYFUNCTION("GOOGLETRANSLATE(B564, ""fr"", ""en"")"),"Blunt Too Small")</f>
        <v>Blunt Too Small</v>
      </c>
    </row>
    <row r="565">
      <c r="A565" s="1">
        <v>1.0</v>
      </c>
      <c r="B565" s="1" t="s">
        <v>564</v>
      </c>
      <c r="C565" t="str">
        <f>IFERROR(__xludf.DUMMYFUNCTION("GOOGLETRANSLATE(B565, ""fr"", ""en"")"),"dry after one month! My daughter received Blopens this year by Father Christmas. 1 and a half months, there 's more than the green felt works (5!) This is unacceptable under the price! She used it 5 times! Yet I have been careful to check all felt every t"&amp;"ime we rangions. I'm sure it does not come from poor storage. Very disappointed. Money wasted!")</f>
        <v>dry after one month! My daughter received Blopens this year by Father Christmas. 1 and a half months, there 's more than the green felt works (5!) This is unacceptable under the price! She used it 5 times! Yet I have been careful to check all felt every time we rangions. I'm sure it does not come from poor storage. Very disappointed. Money wasted!</v>
      </c>
    </row>
    <row r="566">
      <c r="A566" s="1">
        <v>1.0</v>
      </c>
      <c r="B566" s="1" t="s">
        <v>565</v>
      </c>
      <c r="C566" t="str">
        <f>IFERROR(__xludf.DUMMYFUNCTION("GOOGLETRANSLATE(B566, ""fr"", ""en"")"),"Back asked. Does not match the level of quality describe.")</f>
        <v>Back asked. Does not match the level of quality describe.</v>
      </c>
    </row>
    <row r="567">
      <c r="A567" s="1">
        <v>3.0</v>
      </c>
      <c r="B567" s="1" t="s">
        <v>566</v>
      </c>
      <c r="C567" t="str">
        <f>IFERROR(__xludf.DUMMYFUNCTION("GOOGLETRANSLATE(B567, ""fr"", ""en"")"),"Good but not great leggings comfortable and dry quickly. But hyper transparent. Whether white or a color seen through.")</f>
        <v>Good but not great leggings comfortable and dry quickly. But hyper transparent. Whether white or a color seen through.</v>
      </c>
    </row>
    <row r="568">
      <c r="A568" s="1">
        <v>3.0</v>
      </c>
      <c r="B568" s="1" t="s">
        <v>567</v>
      </c>
      <c r="C568" t="str">
        <f>IFERROR(__xludf.DUMMYFUNCTION("GOOGLETRANSLATE(B568, ""fr"", ""en"")"),"No environmental, not economic! And frankly not essential .... In principle I already suspect is put in the water a product indicated as being harmful to aquatic organisms. What about the environment that are rejected wastewater? And about how I find it q"&amp;"uite inconvenient to use, the capacity is low and does not last long. While it's true the laundry smells good, relatively long. But then at the same time it never happens 3 months between washes so I'll stay with my laundry, with a little luck it will be "&amp;"a little better for the planet!")</f>
        <v>No environmental, not economic! And frankly not essential .... In principle I already suspect is put in the water a product indicated as being harmful to aquatic organisms. What about the environment that are rejected wastewater? And about how I find it quite inconvenient to use, the capacity is low and does not last long. While it's true the laundry smells good, relatively long. But then at the same time it never happens 3 months between washes so I'll stay with my laundry, with a little luck it will be a little better for the planet!</v>
      </c>
    </row>
    <row r="569">
      <c r="A569" s="1">
        <v>4.0</v>
      </c>
      <c r="B569" s="1" t="s">
        <v>568</v>
      </c>
      <c r="C569" t="str">
        <f>IFERROR(__xludf.DUMMYFUNCTION("GOOGLETRANSLATE(B569, ""fr"", ""en"")"),"Casio Watch 100% true to its description, looks good")</f>
        <v>Casio Watch 100% true to its description, looks good</v>
      </c>
    </row>
    <row r="570">
      <c r="A570" s="1">
        <v>4.0</v>
      </c>
      <c r="B570" s="1" t="s">
        <v>569</v>
      </c>
      <c r="C570" t="str">
        <f>IFERROR(__xludf.DUMMYFUNCTION("GOOGLETRANSLATE(B570, ""fr"", ""en"")"),"I love beautiful I have less pain")</f>
        <v>I love beautiful I have less pain</v>
      </c>
    </row>
    <row r="571">
      <c r="A571" s="1">
        <v>4.0</v>
      </c>
      <c r="B571" s="1" t="s">
        <v>570</v>
      </c>
      <c r="C571" t="str">
        <f>IFERROR(__xludf.DUMMYFUNCTION("GOOGLETRANSLATE(B571, ""fr"", ""en"")"),"Pretty short but very pretty little dress but too short for my taste ... I would say tunic lightweight fluid fabric very pleasant. I recommend this product")</f>
        <v>Pretty short but very pretty little dress but too short for my taste ... I would say tunic lightweight fluid fabric very pleasant. I recommend this product</v>
      </c>
    </row>
    <row r="572">
      <c r="A572" s="1">
        <v>4.0</v>
      </c>
      <c r="B572" s="1" t="s">
        <v>571</v>
      </c>
      <c r="C572" t="str">
        <f>IFERROR(__xludf.DUMMYFUNCTION("GOOGLETRANSLATE(B572, ""fr"", ""en"")"),"BO that pretty much take (do not move, do not feel) but difficult to Good quality / price ratio (7.80 € Bonus = hard to beat for 3 pairs of silver rings). Main negative point: difficult to loops but once in place = hold well. Disadvantage: I take them not"&amp;" because I say I saw the galley to put if I take them I will put too much hassle for them. Same, suddenly I do not wear those in the 1st hole because if I want to change them every day I say that I will take me time to put them. I bought especially for my"&amp;" 2nd hole and sizes really fit qqun would have the 3 holes in the ears. Ideal if you want to wear these BO but personally I like to change my BO 1 hole every day. So sometimes it's painful to not be able to take my own way because it's ""weird"" with some"&amp;" B.O I wear. = I recommend but if I find other even a little more expensive that could be removed easily + I craquerai ...")</f>
        <v>BO that pretty much take (do not move, do not feel) but difficult to Good quality / price ratio (7.80 € Bonus = hard to beat for 3 pairs of silver rings). Main negative point: difficult to loops but once in place = hold well. Disadvantage: I take them not because I say I saw the galley to put if I take them I will put too much hassle for them. Same, suddenly I do not wear those in the 1st hole because if I want to change them every day I say that I will take me time to put them. I bought especially for my 2nd hole and sizes really fit qqun would have the 3 holes in the ears. Ideal if you want to wear these BO but personally I like to change my BO 1 hole every day. So sometimes it's painful to not be able to take my own way because it's "weird" with some B.O I wear. = I recommend but if I find other even a little more expensive that could be removed easily + I craquerai ...</v>
      </c>
    </row>
    <row r="573">
      <c r="A573" s="1">
        <v>5.0</v>
      </c>
      <c r="B573" s="1" t="s">
        <v>572</v>
      </c>
      <c r="C573" t="str">
        <f>IFERROR(__xludf.DUMMYFUNCTION("GOOGLETRANSLATE(B573, ""fr"", ""en"")"),"BEAUTIFUL EVERYDAY")</f>
        <v>BEAUTIFUL EVERYDAY</v>
      </c>
    </row>
    <row r="574">
      <c r="A574" s="1">
        <v>5.0</v>
      </c>
      <c r="B574" s="1" t="s">
        <v>573</v>
      </c>
      <c r="C574" t="str">
        <f>IFERROR(__xludf.DUMMYFUNCTION("GOOGLETRANSLATE(B574, ""fr"", ""en"")"),"Quality Zippo brushed chrome, simple and effective. At this price it is worth the shot :)")</f>
        <v>Quality Zippo brushed chrome, simple and effective. At this price it is worth the shot :)</v>
      </c>
    </row>
    <row r="575">
      <c r="A575" s="1">
        <v>5.0</v>
      </c>
      <c r="B575" s="1" t="s">
        <v>574</v>
      </c>
      <c r="C575" t="str">
        <f>IFERROR(__xludf.DUMMYFUNCTION("GOOGLETRANSLATE(B575, ""fr"", ""en"")"),"Unbeatable for the price Headphones are rather heavy, not plastic, which is a good point, tips Earphones hold well, they are magnetized them, battery about 8 / 10h (I refills every 3/4 days to two hours of use per day minimum. The good is very correct.")</f>
        <v>Unbeatable for the price Headphones are rather heavy, not plastic, which is a good point, tips Earphones hold well, they are magnetized them, battery about 8 / 10h (I refills every 3/4 days to two hours of use per day minimum. The good is very correct.</v>
      </c>
    </row>
    <row r="576">
      <c r="A576" s="1">
        <v>5.0</v>
      </c>
      <c r="B576" s="1" t="s">
        <v>575</v>
      </c>
      <c r="C576" t="str">
        <f>IFERROR(__xludf.DUMMYFUNCTION("GOOGLETRANSLATE(B576, ""fr"", ""en"")"),"Good! Perfect!")</f>
        <v>Good! Perfect!</v>
      </c>
    </row>
    <row r="577">
      <c r="A577" s="1">
        <v>5.0</v>
      </c>
      <c r="B577" s="1" t="s">
        <v>576</v>
      </c>
      <c r="C577" t="str">
        <f>IFERROR(__xludf.DUMMYFUNCTION("GOOGLETRANSLATE(B577, ""fr"", ""en"")"),"Recommended Speed ​​of delivery is fast. Let everyone sing together, Recommended Buy")</f>
        <v>Recommended Speed ​​of delivery is fast. Let everyone sing together, Recommended Buy</v>
      </c>
    </row>
    <row r="578">
      <c r="A578" s="1">
        <v>5.0</v>
      </c>
      <c r="B578" s="1" t="s">
        <v>577</v>
      </c>
      <c r="C578" t="str">
        <f>IFERROR(__xludf.DUMMYFUNCTION("GOOGLETRANSLATE(B578, ""fr"", ""en"")"),"practical and pretty this box to prepare the milk doses will be the perfect gift for my daughter who is expecting her first child. History to wait smoothly ...")</f>
        <v>practical and pretty this box to prepare the milk doses will be the perfect gift for my daughter who is expecting her first child. History to wait smoothly ...</v>
      </c>
    </row>
    <row r="579">
      <c r="A579" s="1">
        <v>5.0</v>
      </c>
      <c r="B579" s="1" t="s">
        <v>578</v>
      </c>
      <c r="C579" t="str">
        <f>IFERROR(__xludf.DUMMYFUNCTION("GOOGLETRANSLATE(B579, ""fr"", ""en"")"),"Beautiful diffuser Delivery in a day as a gift, this beautiful Broadcaster is the olfactory and visual pleasure darling (and mine too). Very light, I would say plastic imitation wood, it is provided with a leaflet on maintenance (very simple). apparently "&amp;"it can be bought with oils but having already had a distributor of another brand that was not necessary to buy. There are two buttons: one to turn light (ranging from blue to red through yellow and purple), one to put steam. It can be used in lamp decorat"&amp;"ion if desired. And the night without light in the room it's pretty! It can broadcast at least two hours continuously without problem for the small size, easily and perfumes a room of 40 m2. I think to take another blow.")</f>
        <v>Beautiful diffuser Delivery in a day as a gift, this beautiful Broadcaster is the olfactory and visual pleasure darling (and mine too). Very light, I would say plastic imitation wood, it is provided with a leaflet on maintenance (very simple). apparently it can be bought with oils but having already had a distributor of another brand that was not necessary to buy. There are two buttons: one to turn light (ranging from blue to red through yellow and purple), one to put steam. It can be used in lamp decoration if desired. And the night without light in the room it's pretty! It can broadcast at least two hours continuously without problem for the small size, easily and perfumes a room of 40 m2. I think to take another blow.</v>
      </c>
    </row>
    <row r="580">
      <c r="A580" s="1">
        <v>5.0</v>
      </c>
      <c r="B580" s="1" t="s">
        <v>579</v>
      </c>
      <c r="C580" t="str">
        <f>IFERROR(__xludf.DUMMYFUNCTION("GOOGLETRANSLATE(B580, ""fr"", ""en"")"),"discreet, efficient and quality product fully adapted for people practicing physical exercises, the headphones are anchored perfectly in the ear and do not move without disturbing the user; they are discreet and do not attract the eye they also have a lon"&amp;"g range of use, there is no need to stay glued to the device providing the music to enjoy it is harmless but I appreciate especially the design of the box, it is really simple and is both futuristic and professional")</f>
        <v>discreet, efficient and quality product fully adapted for people practicing physical exercises, the headphones are anchored perfectly in the ear and do not move without disturbing the user; they are discreet and do not attract the eye they also have a long range of use, there is no need to stay glued to the device providing the music to enjoy it is harmless but I appreciate especially the design of the box, it is really simple and is both futuristic and professional</v>
      </c>
    </row>
    <row r="581">
      <c r="A581" s="1">
        <v>5.0</v>
      </c>
      <c r="B581" s="1" t="s">
        <v>580</v>
      </c>
      <c r="C581" t="str">
        <f>IFERROR(__xludf.DUMMYFUNCTION("GOOGLETRANSLATE(B581, ""fr"", ""en"")"),"Good little microphone! Rode to that reputation both in the low end than the high end, and a shotgun microphone entry level, it's the perfect job I asked! It fits perfectly on my DSLR, it is super light and small anti shock system works nickel :) deserved"&amp;" 5 stars for me.")</f>
        <v>Good little microphone! Rode to that reputation both in the low end than the high end, and a shotgun microphone entry level, it's the perfect job I asked! It fits perfectly on my DSLR, it is super light and small anti shock system works nickel :) deserved 5 stars for me.</v>
      </c>
    </row>
    <row r="582">
      <c r="A582" s="1">
        <v>5.0</v>
      </c>
      <c r="B582" s="1" t="s">
        <v>581</v>
      </c>
      <c r="C582" t="str">
        <f>IFERROR(__xludf.DUMMYFUNCTION("GOOGLETRANSLATE(B582, ""fr"", ""en"")"),"Really good spirits, good fragrance, this essential oil thrilled me so much by its price as its active ingredients? Really great !! This is the same as that of lemon")</f>
        <v>Really good spirits, good fragrance, this essential oil thrilled me so much by its price as its active ingredients? Really great !! This is the same as that of lemon</v>
      </c>
    </row>
    <row r="583">
      <c r="A583" s="1">
        <v>5.0</v>
      </c>
      <c r="B583" s="1" t="s">
        <v>582</v>
      </c>
      <c r="C583" t="str">
        <f>IFERROR(__xludf.DUMMYFUNCTION("GOOGLETRANSLATE(B583, ""fr"", ""en"")"),"Very Good quality, good size, very nice article, quite the description, good quality ,. Completely satisfied,")</f>
        <v>Very Good quality, good size, very nice article, quite the description, good quality ,. Completely satisfied,</v>
      </c>
    </row>
    <row r="584">
      <c r="A584" s="1">
        <v>5.0</v>
      </c>
      <c r="B584" s="1" t="s">
        <v>583</v>
      </c>
      <c r="C584" t="str">
        <f>IFERROR(__xludf.DUMMYFUNCTION("GOOGLETRANSLATE(B584, ""fr"", ""en"")"),"Very nice comfortable holding within. Comfortable. Velvet is late as I wanted. Size good. I am a 40 and I took a size L. The quality seems good. See the use.")</f>
        <v>Very nice comfortable holding within. Comfortable. Velvet is late as I wanted. Size good. I am a 40 and I took a size L. The quality seems good. See the use.</v>
      </c>
    </row>
    <row r="585">
      <c r="A585" s="1">
        <v>5.0</v>
      </c>
      <c r="B585" s="1" t="s">
        <v>584</v>
      </c>
      <c r="C585" t="str">
        <f>IFERROR(__xludf.DUMMYFUNCTION("GOOGLETRANSLATE(B585, ""fr"", ""en"")"),"Corrects past mistakes After buying it a few years ago the same coffee with a plastic filter with the retaining tabs have not held more than 15 days (substituted by large blobs of epoxy paste, ugly but effective) I acquired this model. The stainless steel"&amp;" and silicone round filter rightly inspire confidence and I can not imagine how they could deteriorate. In short, it's much better like that you can fully enjoy and long functionality of these teapots, as well as their aesthetic stainless steel is much mo"&amp;"re sexy than polycarbonate brown tannins ;-)")</f>
        <v>Corrects past mistakes After buying it a few years ago the same coffee with a plastic filter with the retaining tabs have not held more than 15 days (substituted by large blobs of epoxy paste, ugly but effective) I acquired this model. The stainless steel and silicone round filter rightly inspire confidence and I can not imagine how they could deteriorate. In short, it's much better like that you can fully enjoy and long functionality of these teapots, as well as their aesthetic stainless steel is much more sexy than polycarbonate brown tannins ;-)</v>
      </c>
    </row>
    <row r="586">
      <c r="A586" s="1">
        <v>5.0</v>
      </c>
      <c r="B586" s="1" t="s">
        <v>585</v>
      </c>
      <c r="C586" t="str">
        <f>IFERROR(__xludf.DUMMYFUNCTION("GOOGLETRANSLATE(B586, ""fr"", ""en"")"),"Good size not too high nor too low. May be suitable for office, living room and bedroom. Touch switch is a more")</f>
        <v>Good size not too high nor too low. May be suitable for office, living room and bedroom. Touch switch is a more</v>
      </c>
    </row>
    <row r="587">
      <c r="A587" s="1">
        <v>5.0</v>
      </c>
      <c r="B587" s="1" t="s">
        <v>586</v>
      </c>
      <c r="C587" t="str">
        <f>IFERROR(__xludf.DUMMYFUNCTION("GOOGLETRANSLATE(B587, ""fr"", ""en"")"),"Very good headphones &lt;div id = ""video-block-R2L0OF0A4MQMXM"" class = ""a-section-spacing-small in-spacing-top mini video-block""&gt; &lt;/ div&gt; &lt;input type = ""hidden"" name = """" value = ""https://images-eu.ssl-images-amazon.com/images/I/B1c5e+cO3pS.mp4"" cl"&amp;"ass = ""video-url""&gt; &lt;input type = ""hidden"" name = """" value = ""https://images-eu.ssl-images-amazon.com/images/I/9140w7stMCS.png"" class = ""video-slate-img-url""&gt; &amp; nbsp; Received 1 day before the scheduled date. The packaging of the device is good. "&amp;"The earphone housing is not too big and made of a strong plastic and rigid. It looks very good. The headphones have their sites that are magnetized. Synchronization with cameras is very easy. 2 headphones work well and the sound is of good quality with go"&amp;"od bass. The scales are balanced. We can manage just listening touching headphones. For example, to pause, simply touch the listener. We can get on a call with a single touch, reject a call .... They keep very well in the ears. There are spare bits. Reall"&amp;"y glad this unit.")</f>
        <v>Very good headphones &lt;div id = "video-block-R2L0OF0A4MQMXM" class = "a-section-spacing-small in-spacing-top mini video-block"&gt; &lt;/ div&gt; &lt;input type = "hidden" name = "" value = "https://images-eu.ssl-images-amazon.com/images/I/B1c5e+cO3pS.mp4" class = "video-url"&gt; &lt;input type = "hidden" name = "" value = "https://images-eu.ssl-images-amazon.com/images/I/9140w7stMCS.png" class = "video-slate-img-url"&gt; &amp; nbsp; Received 1 day before the scheduled date. The packaging of the device is good. The earphone housing is not too big and made of a strong plastic and rigid. It looks very good. The headphones have their sites that are magnetized. Synchronization with cameras is very easy. 2 headphones work well and the sound is of good quality with good bass. The scales are balanced. We can manage just listening touching headphones. For example, to pause, simply touch the listener. We can get on a call with a single touch, reject a call .... They keep very well in the ears. There are spare bits. Really glad this unit.</v>
      </c>
    </row>
    <row r="588">
      <c r="A588" s="1">
        <v>2.0</v>
      </c>
      <c r="B588" s="1" t="s">
        <v>587</v>
      </c>
      <c r="C588" t="str">
        <f>IFERROR(__xludf.DUMMYFUNCTION("GOOGLETRANSLATE(B588, ""fr"", ""en"")"),"the problem is not the size but the quality .... the surrounding rubber sole is hard, too hard. He rubs and hurts the feet are paying the lowest price. Furthermore, the insole is on average amortization of not ... Well, I do not recommend. I asked for the"&amp;" return of the product. Too bad, nice color ...")</f>
        <v>the problem is not the size but the quality .... the surrounding rubber sole is hard, too hard. He rubs and hurts the feet are paying the lowest price. Furthermore, the insole is on average amortization of not ... Well, I do not recommend. I asked for the return of the product. Too bad, nice color ...</v>
      </c>
    </row>
    <row r="589">
      <c r="A589" s="1">
        <v>1.0</v>
      </c>
      <c r="B589" s="1" t="s">
        <v>588</v>
      </c>
      <c r="C589" t="str">
        <f>IFERROR(__xludf.DUMMYFUNCTION("GOOGLETRANSLATE(B589, ""fr"", ""en"")"),"Quality really poor quality of the stuff is really zero. It looks like a bag you buy on Wish to 4 euros. Really disappointing from Levi's which usually is a good brand.")</f>
        <v>Quality really poor quality of the stuff is really zero. It looks like a bag you buy on Wish to 4 euros. Really disappointing from Levi's which usually is a good brand.</v>
      </c>
    </row>
    <row r="590">
      <c r="A590" s="1">
        <v>1.0</v>
      </c>
      <c r="B590" s="1" t="s">
        <v>589</v>
      </c>
      <c r="C590" t="str">
        <f>IFERROR(__xludf.DUMMYFUNCTION("GOOGLETRANSLATE(B590, ""fr"", ""en"")"),"Where is my order ? I have not yet received this !!! I have patience and give an assessment of the watch after receiving it. .....")</f>
        <v>Where is my order ? I have not yet received this !!! I have patience and give an assessment of the watch after receiving it. .....</v>
      </c>
    </row>
    <row r="591">
      <c r="A591" s="1">
        <v>3.0</v>
      </c>
      <c r="B591" s="1" t="s">
        <v>590</v>
      </c>
      <c r="C591" t="str">
        <f>IFERROR(__xludf.DUMMYFUNCTION("GOOGLETRANSLATE(B591, ""fr"", ""en"")"),"Pb reference to the anticolique RAS: I do not know how effective knowing that this is my first and I have no comparator. However I do not notice major problem of colic. For the set meant to be unisex so 3 green bottles is reviewing since I received a set "&amp;"containing 2 pink and 1 green. So I returned the item and ordered another reference in hoping to get the right colors. I buy more because it is more convenient. The bib MAM ask anyway thorough cleaning because of the many parts and when we have time it's "&amp;"always handy to have clean side")</f>
        <v>Pb reference to the anticolique RAS: I do not know how effective knowing that this is my first and I have no comparator. However I do not notice major problem of colic. For the set meant to be unisex so 3 green bottles is reviewing since I received a set containing 2 pink and 1 green. So I returned the item and ordered another reference in hoping to get the right colors. I buy more because it is more convenient. The bib MAM ask anyway thorough cleaning because of the many parts and when we have time it's always handy to have clean side</v>
      </c>
    </row>
    <row r="592">
      <c r="A592" s="1">
        <v>3.0</v>
      </c>
      <c r="B592" s="1" t="s">
        <v>591</v>
      </c>
      <c r="C592" t="str">
        <f>IFERROR(__xludf.DUMMYFUNCTION("GOOGLETRANSLATE(B592, ""fr"", ""en"")"),"Damage The product conforms to the picture but a little narrower in width so the foot is compressed despite good size.")</f>
        <v>Damage The product conforms to the picture but a little narrower in width so the foot is compressed despite good size.</v>
      </c>
    </row>
    <row r="593">
      <c r="A593" s="1">
        <v>4.0</v>
      </c>
      <c r="B593" s="1" t="s">
        <v>592</v>
      </c>
      <c r="C593" t="str">
        <f>IFERROR(__xludf.DUMMYFUNCTION("GOOGLETRANSLATE(B593, ""fr"", ""en"")"),"Compliant Product a nice pleasant steam. Very little noisy. nice light. It is really nice but the closure system is a bit random and we do realize that it is not closed when the steam out of the side ...")</f>
        <v>Compliant Product a nice pleasant steam. Very little noisy. nice light. It is really nice but the closure system is a bit random and we do realize that it is not closed when the steam out of the side ...</v>
      </c>
    </row>
    <row r="594">
      <c r="A594" s="1">
        <v>4.0</v>
      </c>
      <c r="B594" s="1" t="s">
        <v>593</v>
      </c>
      <c r="C594" t="str">
        <f>IFERROR(__xludf.DUMMYFUNCTION("GOOGLETRANSLATE(B594, ""fr"", ""en"")"),"Pretty! Pretty leggings and comfortable but relatively small for a single size: I play 36 and it suits me perfectly ...")</f>
        <v>Pretty! Pretty leggings and comfortable but relatively small for a single size: I play 36 and it suits me perfectly ...</v>
      </c>
    </row>
    <row r="595">
      <c r="A595" s="1">
        <v>4.0</v>
      </c>
      <c r="B595" s="1" t="s">
        <v>594</v>
      </c>
      <c r="C595" t="str">
        <f>IFERROR(__xludf.DUMMYFUNCTION("GOOGLETRANSLATE(B595, ""fr"", ""en"")"),"Good value Pretty good, my partner is happy with his gift.")</f>
        <v>Good value Pretty good, my partner is happy with his gift.</v>
      </c>
    </row>
    <row r="596">
      <c r="A596" s="1">
        <v>4.0</v>
      </c>
      <c r="B596" s="1" t="s">
        <v>595</v>
      </c>
      <c r="C596" t="str">
        <f>IFERROR(__xludf.DUMMYFUNCTION("GOOGLETRANSLATE(B596, ""fr"", ""en"")"),"Small size shoes size small, I usually do the 38 with the foot end, I had to take the 39 and they are not too large (unlike other models of the same model). The quality is decent considering the price, I expect to see over time.")</f>
        <v>Small size shoes size small, I usually do the 38 with the foot end, I had to take the 39 and they are not too large (unlike other models of the same model). The quality is decent considering the price, I expect to see over time.</v>
      </c>
    </row>
    <row r="597">
      <c r="A597" s="1">
        <v>5.0</v>
      </c>
      <c r="B597" s="1" t="s">
        <v>596</v>
      </c>
      <c r="C597" t="str">
        <f>IFERROR(__xludf.DUMMYFUNCTION("GOOGLETRANSLATE(B597, ""fr"", ""en"")"),"Comfort Fan 574")</f>
        <v>Comfort Fan 574</v>
      </c>
    </row>
    <row r="598">
      <c r="A598" s="1">
        <v>5.0</v>
      </c>
      <c r="B598" s="1" t="s">
        <v>597</v>
      </c>
      <c r="C598" t="str">
        <f>IFERROR(__xludf.DUMMYFUNCTION("GOOGLETRANSLATE(B598, ""fr"", ""en"")"),"Size and Quality To meet the design every day. Pleasant and good quality.")</f>
        <v>Size and Quality To meet the design every day. Pleasant and good quality.</v>
      </c>
    </row>
    <row r="599">
      <c r="A599" s="1">
        <v>5.0</v>
      </c>
      <c r="B599" s="1" t="s">
        <v>598</v>
      </c>
      <c r="C599" t="str">
        <f>IFERROR(__xludf.DUMMYFUNCTION("GOOGLETRANSLATE(B599, ""fr"", ""en"")"),"Super Super product")</f>
        <v>Super Super product</v>
      </c>
    </row>
    <row r="600">
      <c r="A600" s="1">
        <v>5.0</v>
      </c>
      <c r="B600" s="1" t="s">
        <v>599</v>
      </c>
      <c r="C600" t="str">
        <f>IFERROR(__xludf.DUMMYFUNCTION("GOOGLETRANSLATE(B600, ""fr"", ""en"")"),"I love the very aesthetic style of this watch Very nice watch that very dressed for all occasions ...")</f>
        <v>I love the very aesthetic style of this watch Very nice watch that very dressed for all occasions ...</v>
      </c>
    </row>
    <row r="601">
      <c r="A601" s="1">
        <v>5.0</v>
      </c>
      <c r="B601" s="1" t="s">
        <v>600</v>
      </c>
      <c r="C601" t="str">
        <f>IFERROR(__xludf.DUMMYFUNCTION("GOOGLETRANSLATE(B601, ""fr"", ""en"")"),"Men's Watches Beautiful Men shows I have given to my dad for his birthday. One minor complaint, the clasp is not practical for an elderly person.")</f>
        <v>Men's Watches Beautiful Men shows I have given to my dad for his birthday. One minor complaint, the clasp is not practical for an elderly person.</v>
      </c>
    </row>
    <row r="602">
      <c r="A602" s="1">
        <v>5.0</v>
      </c>
      <c r="B602" s="1" t="s">
        <v>601</v>
      </c>
      <c r="C602" t="str">
        <f>IFERROR(__xludf.DUMMYFUNCTION("GOOGLETRANSLATE(B602, ""fr"", ""en"")"),"To take care of the washing machine containing 17 pellets with Package 2 options: a pellet in the drum with each wash for everyday protection or two tablets per month (or after 15 washings) during high temperature vacuum for washing unclog the machine. So"&amp;" personally, I do a lot of machines and I opted for the second option because the first would quickly expensive and it seems well enough")</f>
        <v>To take care of the washing machine containing 17 pellets with Package 2 options: a pellet in the drum with each wash for everyday protection or two tablets per month (or after 15 washings) during high temperature vacuum for washing unclog the machine. So personally, I do a lot of machines and I opted for the second option because the first would quickly expensive and it seems well enough</v>
      </c>
    </row>
    <row r="603">
      <c r="A603" s="1">
        <v>5.0</v>
      </c>
      <c r="B603" s="1" t="s">
        <v>602</v>
      </c>
      <c r="C603" t="str">
        <f>IFERROR(__xludf.DUMMYFUNCTION("GOOGLETRANSLATE(B603, ""fr"", ""en"")"),"Okay The necklace is very pretty and goes very well with my 8 month old son. Neither too long nor too short. Now to see if my son is receptive or not")</f>
        <v>Okay The necklace is very pretty and goes very well with my 8 month old son. Neither too long nor too short. Now to see if my son is receptive or not</v>
      </c>
    </row>
    <row r="604">
      <c r="A604" s="1">
        <v>5.0</v>
      </c>
      <c r="B604" s="1" t="s">
        <v>603</v>
      </c>
      <c r="C604" t="str">
        <f>IFERROR(__xludf.DUMMYFUNCTION("GOOGLETRANSLATE(B604, ""fr"", ""en"")"),"Perfect I control for years, best price in store and great for my hp eny 7640")</f>
        <v>Perfect I control for years, best price in store and great for my hp eny 7640</v>
      </c>
    </row>
    <row r="605">
      <c r="A605" s="1">
        <v>5.0</v>
      </c>
      <c r="B605" s="1" t="s">
        <v>604</v>
      </c>
      <c r="C605" t="str">
        <f>IFERROR(__xludf.DUMMYFUNCTION("GOOGLETRANSLATE(B605, ""fr"", ""en"")"),"Perfect Book great for the fans there is even the goodies inside")</f>
        <v>Perfect Book great for the fans there is even the goodies inside</v>
      </c>
    </row>
    <row r="606">
      <c r="A606" s="1">
        <v>5.0</v>
      </c>
      <c r="B606" s="1" t="s">
        <v>605</v>
      </c>
      <c r="C606" t="str">
        <f>IFERROR(__xludf.DUMMYFUNCTION("GOOGLETRANSLATE(B606, ""fr"", ""en"")"),"super kickers Purchased in February 2016, I always wear my shoes and they are everyday. They age really well, real kickers what! I recommend it.")</f>
        <v>super kickers Purchased in February 2016, I always wear my shoes and they are everyday. They age really well, real kickers what! I recommend it.</v>
      </c>
    </row>
    <row r="607">
      <c r="A607" s="1">
        <v>5.0</v>
      </c>
      <c r="B607" s="1" t="s">
        <v>606</v>
      </c>
      <c r="C607" t="str">
        <f>IFERROR(__xludf.DUMMYFUNCTION("GOOGLETRANSLATE(B607, ""fr"", ""en"")"),"Look like hot hot")</f>
        <v>Look like hot hot</v>
      </c>
    </row>
    <row r="608">
      <c r="A608" s="1">
        <v>5.0</v>
      </c>
      <c r="B608" s="1" t="s">
        <v>607</v>
      </c>
      <c r="C608" t="str">
        <f>IFERROR(__xludf.DUMMYFUNCTION("GOOGLETRANSLATE(B608, ""fr"", ""en"")"),"My favorite walking shoes !! Superb quality. If at ease. The best walking shoes I have ever worn! I will buy next time.")</f>
        <v>My favorite walking shoes !! Superb quality. If at ease. The best walking shoes I have ever worn! I will buy next time.</v>
      </c>
    </row>
    <row r="609">
      <c r="A609" s="1">
        <v>5.0</v>
      </c>
      <c r="B609" s="1" t="s">
        <v>608</v>
      </c>
      <c r="C609" t="str">
        <f>IFERROR(__xludf.DUMMYFUNCTION("GOOGLETRANSLATE(B609, ""fr"", ""en"")"),"Okay ... As usual balm works by coating with touch and rubbing on the desired location, heaters and smells good, soothes sore spots ... I recommend ..")</f>
        <v>Okay ... As usual balm works by coating with touch and rubbing on the desired location, heaters and smells good, soothes sore spots ... I recommend ..</v>
      </c>
    </row>
    <row r="610">
      <c r="A610" s="1">
        <v>5.0</v>
      </c>
      <c r="B610" s="1" t="s">
        <v>609</v>
      </c>
      <c r="C610" t="str">
        <f>IFERROR(__xludf.DUMMYFUNCTION("GOOGLETRANSLATE(B610, ""fr"", ""en"")"),"Very good quality Excellent value for money, lightweight, comfortable, keeps in place even while playing sports, and noise reduction very effective in noisy environments, congratulations !!")</f>
        <v>Very good quality Excellent value for money, lightweight, comfortable, keeps in place even while playing sports, and noise reduction very effective in noisy environments, congratulations !!</v>
      </c>
    </row>
    <row r="611">
      <c r="A611" s="1">
        <v>5.0</v>
      </c>
      <c r="B611" s="1" t="s">
        <v>610</v>
      </c>
      <c r="C611" t="str">
        <f>IFERROR(__xludf.DUMMYFUNCTION("GOOGLETRANSLATE(B611, ""fr"", ""en"")"),"Oil with everything This is a lovely essential oil that I received there. I have not tested all the proposed uses, but it wafts into the diffuser my apartment for a pleasant aroma and as massage oil complemented very well. Next step, I tested as a treatme"&amp;"nt for acne and shampoo (I expect to buy more natural than my current). It remains a product I am very satisfied.")</f>
        <v>Oil with everything This is a lovely essential oil that I received there. I have not tested all the proposed uses, but it wafts into the diffuser my apartment for a pleasant aroma and as massage oil complemented very well. Next step, I tested as a treatment for acne and shampoo (I expect to buy more natural than my current). It remains a product I am very satisfied.</v>
      </c>
    </row>
    <row r="612">
      <c r="A612" s="1">
        <v>2.0</v>
      </c>
      <c r="B612" s="1" t="s">
        <v>611</v>
      </c>
      <c r="C612" t="str">
        <f>IFERROR(__xludf.DUMMYFUNCTION("GOOGLETRANSLATE(B612, ""fr"", ""en"")"),"small size really nice quality and nice color. I took a size up. Adjusted form that finally I can not find suitable with this velvet fabrics that thickened frankly. Rather low size and premium small size it is better predict 2 sizes bigger for not appeari"&amp;"ng pudgy.")</f>
        <v>small size really nice quality and nice color. I took a size up. Adjusted form that finally I can not find suitable with this velvet fabrics that thickened frankly. Rather low size and premium small size it is better predict 2 sizes bigger for not appearing pudgy.</v>
      </c>
    </row>
    <row r="613">
      <c r="A613" s="1">
        <v>1.0</v>
      </c>
      <c r="B613" s="1" t="s">
        <v>612</v>
      </c>
      <c r="C613" t="str">
        <f>IFERROR(__xludf.DUMMYFUNCTION("GOOGLETRANSLATE(B613, ""fr"", ""en"")"),"Very good value but has a problem I baught to October 8, 2018 I am mtn on October 16, 2019 It means he spends one year, yesterday it was working, but now all of a sudden when contact has been triggered, the left speaker did not work !!!!")</f>
        <v>Very good value but has a problem I baught to October 8, 2018 I am mtn on October 16, 2019 It means he spends one year, yesterday it was working, but now all of a sudden when contact has been triggered, the left speaker did not work !!!!</v>
      </c>
    </row>
    <row r="614">
      <c r="A614" s="1">
        <v>1.0</v>
      </c>
      <c r="B614" s="1" t="s">
        <v>613</v>
      </c>
      <c r="C614" t="str">
        <f>IFERROR(__xludf.DUMMYFUNCTION("GOOGLETRANSLATE(B614, ""fr"", ""en"")"),"Incompatible bose II charger I received is not at all compatible with my bose soundlink mini II as he was yet indicated in the description ..")</f>
        <v>Incompatible bose II charger I received is not at all compatible with my bose soundlink mini II as he was yet indicated in the description ..</v>
      </c>
    </row>
    <row r="615">
      <c r="A615" s="1">
        <v>3.0</v>
      </c>
      <c r="B615" s="1" t="s">
        <v>614</v>
      </c>
      <c r="C615" t="str">
        <f>IFERROR(__xludf.DUMMYFUNCTION("GOOGLETRANSLATE(B615, ""fr"", ""en"")"),"Fair Not bad at all for the price it was a small gift for a teenager is nice but nothing more.")</f>
        <v>Fair Not bad at all for the price it was a small gift for a teenager is nice but nothing more.</v>
      </c>
    </row>
    <row r="616">
      <c r="A616" s="1">
        <v>4.0</v>
      </c>
      <c r="B616" s="1" t="s">
        <v>615</v>
      </c>
      <c r="C616" t="str">
        <f>IFERROR(__xludf.DUMMYFUNCTION("GOOGLETRANSLATE(B616, ""fr"", ""en"")"),"One aired This brand is a ""must"". I spent the summer with nickel. It was not too hot and does not sweat. The only drawback is that the tap orteiles into abutment at the ends of the top and muls it makes a little.")</f>
        <v>One aired This brand is a "must". I spent the summer with nickel. It was not too hot and does not sweat. The only drawback is that the tap orteiles into abutment at the ends of the top and muls it makes a little.</v>
      </c>
    </row>
    <row r="617">
      <c r="A617" s="1">
        <v>4.0</v>
      </c>
      <c r="B617" s="1" t="s">
        <v>616</v>
      </c>
      <c r="C617" t="str">
        <f>IFERROR(__xludf.DUMMYFUNCTION("GOOGLETRANSLATE(B617, ""fr"", ""en"")"),"Magical! It allows baby to taste everything when learning food ... fruits, vegetables, cheese ... No songs will pass through so no risque.Le negative is that it is fragile, I in the recommended another once breaks the première.Bebe could not live without "&amp;"it!")</f>
        <v>Magical! It allows baby to taste everything when learning food ... fruits, vegetables, cheese ... No songs will pass through so no risque.Le negative is that it is fragile, I in the recommended another once breaks the première.Bebe could not live without it!</v>
      </c>
    </row>
    <row r="618">
      <c r="A618" s="1">
        <v>4.0</v>
      </c>
      <c r="B618" s="1" t="s">
        <v>617</v>
      </c>
      <c r="C618" t="str">
        <f>IFERROR(__xludf.DUMMYFUNCTION("GOOGLETRANSLATE(B618, ""fr"", ""en"")"),"Very good Exellent after 2 weeks of trial over the all sore foot. really light and strong basketball. Only problem it slides heavily on the floor.")</f>
        <v>Very good Exellent after 2 weeks of trial over the all sore foot. really light and strong basketball. Only problem it slides heavily on the floor.</v>
      </c>
    </row>
    <row r="619">
      <c r="A619" s="1">
        <v>4.0</v>
      </c>
      <c r="B619" s="1" t="s">
        <v>618</v>
      </c>
      <c r="C619" t="str">
        <f>IFERROR(__xludf.DUMMYFUNCTION("GOOGLETRANSLATE(B619, ""fr"", ""en"")"),"Good product coils conform to my expectations. One star less for the higher price by 50 coils the same product sold by 10 other sites.")</f>
        <v>Good product coils conform to my expectations. One star less for the higher price by 50 coils the same product sold by 10 other sites.</v>
      </c>
    </row>
    <row r="620">
      <c r="A620" s="1">
        <v>5.0</v>
      </c>
      <c r="B620" s="1" t="s">
        <v>619</v>
      </c>
      <c r="C620" t="str">
        <f>IFERROR(__xludf.DUMMYFUNCTION("GOOGLETRANSLATE(B620, ""fr"", ""en"")"),"Very well. After initial problems with a faulty lamp that was not working properly, the sav to supported inconvenience and arranges to contented customer. A big thank you to Mrs Lily who managed in the best way possible. I highly recommend as a beautiful "&amp;"lamp.")</f>
        <v>Very well. After initial problems with a faulty lamp that was not working properly, the sav to supported inconvenience and arranges to contented customer. A big thank you to Mrs Lily who managed in the best way possible. I highly recommend as a beautiful lamp.</v>
      </c>
    </row>
    <row r="621">
      <c r="A621" s="1">
        <v>5.0</v>
      </c>
      <c r="B621" s="1" t="s">
        <v>620</v>
      </c>
      <c r="C621" t="str">
        <f>IFERROR(__xludf.DUMMYFUNCTION("GOOGLETRANSLATE(B621, ""fr"", ""en"")"),"RAS After 4 years of good and loyal service my G930 I of the replaced because it introduced advanced signs of fatigue. So I tested the following headsets: G933, G533, Corsair Void Wireless Sennheiser GSP 500, 7 Arctis I hated to part of the G930 virtual 7"&amp;".1, so I tested many unsuccessful helmet. And finally my happiness is the DT 990 combined with a Sound Card BlasterX. Suffice to say that I had to sell a kidney but hey it's the price to pay for quality audio in music and video-games.")</f>
        <v>RAS After 4 years of good and loyal service my G930 I of the replaced because it introduced advanced signs of fatigue. So I tested the following headsets: G933, G533, Corsair Void Wireless Sennheiser GSP 500, 7 Arctis I hated to part of the G930 virtual 7.1, so I tested many unsuccessful helmet. And finally my happiness is the DT 990 combined with a Sound Card BlasterX. Suffice to say that I had to sell a kidney but hey it's the price to pay for quality audio in music and video-games.</v>
      </c>
    </row>
    <row r="622">
      <c r="A622" s="1">
        <v>5.0</v>
      </c>
      <c r="B622" s="1" t="s">
        <v>621</v>
      </c>
      <c r="C622" t="str">
        <f>IFERROR(__xludf.DUMMYFUNCTION("GOOGLETRANSLATE(B622, ""fr"", ""en"")"),"Headphones To describe my impression, I am afraid to plagiarize mmm because my feeling is the same. A sound with much relief, easy pairing, a wide variety of commands with the multifunction button (it takes some learning to control these functions, like m"&amp;"mm points out, the button that is very sensitive). The charger case is very significant and, moreover, reduces the risk of loss of the earpiece")</f>
        <v>Headphones To describe my impression, I am afraid to plagiarize mmm because my feeling is the same. A sound with much relief, easy pairing, a wide variety of commands with the multifunction button (it takes some learning to control these functions, like mmm points out, the button that is very sensitive). The charger case is very significant and, moreover, reduces the risk of loss of the earpiece</v>
      </c>
    </row>
    <row r="623">
      <c r="A623" s="1">
        <v>5.0</v>
      </c>
      <c r="B623" s="1" t="s">
        <v>622</v>
      </c>
      <c r="C623" t="str">
        <f>IFERROR(__xludf.DUMMYFUNCTION("GOOGLETRANSLATE(B623, ""fr"", ""en"")"),"All s ok The converse basquets have already proven themselves in the world: such as jeans, are comfortable basic, timeless Multiage ...... what more in this time of crisis ......?")</f>
        <v>All s ok The converse basquets have already proven themselves in the world: such as jeans, are comfortable basic, timeless Multiage ...... what more in this time of crisis ......?</v>
      </c>
    </row>
    <row r="624">
      <c r="A624" s="1">
        <v>5.0</v>
      </c>
      <c r="B624" s="1" t="s">
        <v>623</v>
      </c>
      <c r="C624" t="str">
        <f>IFERROR(__xludf.DUMMYFUNCTION("GOOGLETRANSLATE(B624, ""fr"", ""en"")"),"Tennis, running, I recommend !! Used for tennis and running it are comfortable and resistant, size matches and socks seem to last in time, I will surely buy more.")</f>
        <v>Tennis, running, I recommend !! Used for tennis and running it are comfortable and resistant, size matches and socks seem to last in time, I will surely buy more.</v>
      </c>
    </row>
    <row r="625">
      <c r="A625" s="1">
        <v>5.0</v>
      </c>
      <c r="B625" s="1" t="s">
        <v>624</v>
      </c>
      <c r="C625" t="str">
        <f>IFERROR(__xludf.DUMMYFUNCTION("GOOGLETRANSLATE(B625, ""fr"", ""en"")"),"Very good product corresponding to the purchase. Packaging not damaged, very well. Corresponds to those of the original bottles, I immediately changed the nipple of a baby bottle and baby no worries! Perfect.")</f>
        <v>Very good product corresponding to the purchase. Packaging not damaged, very well. Corresponds to those of the original bottles, I immediately changed the nipple of a baby bottle and baby no worries! Perfect.</v>
      </c>
    </row>
    <row r="626">
      <c r="A626" s="1">
        <v>5.0</v>
      </c>
      <c r="B626" s="1" t="s">
        <v>625</v>
      </c>
      <c r="C626" t="str">
        <f>IFERROR(__xludf.DUMMYFUNCTION("GOOGLETRANSLATE(B626, ""fr"", ""en"")"),"Perfect Perfect 👍🏻")</f>
        <v>Perfect Perfect 👍🏻</v>
      </c>
    </row>
    <row r="627">
      <c r="A627" s="1">
        <v>5.0</v>
      </c>
      <c r="B627" s="1" t="s">
        <v>626</v>
      </c>
      <c r="C627" t="str">
        <f>IFERROR(__xludf.DUMMYFUNCTION("GOOGLETRANSLATE(B627, ""fr"", ""en"")"),"good product as described, corresponds to my printer.")</f>
        <v>good product as described, corresponds to my printer.</v>
      </c>
    </row>
    <row r="628">
      <c r="A628" s="1">
        <v>5.0</v>
      </c>
      <c r="B628" s="1" t="s">
        <v>627</v>
      </c>
      <c r="C628" t="str">
        <f>IFERROR(__xludf.DUMMYFUNCTION("GOOGLETRANSLATE(B628, ""fr"", ""en"")"),"Bracelet lovely fine quality stones at the blue reflections; neat presentation with small black velvet bag, soft polishing cloth and elastic spare my wife enjoyed")</f>
        <v>Bracelet lovely fine quality stones at the blue reflections; neat presentation with small black velvet bag, soft polishing cloth and elastic spare my wife enjoyed</v>
      </c>
    </row>
    <row r="629">
      <c r="A629" s="1">
        <v>5.0</v>
      </c>
      <c r="B629" s="1" t="s">
        <v>628</v>
      </c>
      <c r="C629" t="str">
        <f>IFERROR(__xludf.DUMMYFUNCTION("GOOGLETRANSLATE(B629, ""fr"", ""en"")"),"Beautiful watch Very nice watch, good value for money. Easy to use and comfortable to wear on the wrist. I bought it for her bracelet.")</f>
        <v>Beautiful watch Very nice watch, good value for money. Easy to use and comfortable to wear on the wrist. I bought it for her bracelet.</v>
      </c>
    </row>
    <row r="630">
      <c r="A630" s="1">
        <v>5.0</v>
      </c>
      <c r="B630" s="1" t="s">
        <v>629</v>
      </c>
      <c r="C630" t="str">
        <f>IFERROR(__xludf.DUMMYFUNCTION("GOOGLETRANSLATE(B630, ""fr"", ""en"")"),"Perfect Very good product easy to clean sound okay good design Excellent value")</f>
        <v>Perfect Very good product easy to clean sound okay good design Excellent value</v>
      </c>
    </row>
    <row r="631">
      <c r="A631" s="1">
        <v>5.0</v>
      </c>
      <c r="B631" s="1" t="s">
        <v>630</v>
      </c>
      <c r="C631" t="str">
        <f>IFERROR(__xludf.DUMMYFUNCTION("GOOGLETRANSLATE(B631, ""fr"", ""en"")"),"Man Bag This light but sturdy bag is superbly well made with quality materials. It corresponds very closely to what I expected.")</f>
        <v>Man Bag This light but sturdy bag is superbly well made with quality materials. It corresponds very closely to what I expected.</v>
      </c>
    </row>
    <row r="632">
      <c r="A632" s="1">
        <v>5.0</v>
      </c>
      <c r="B632" s="1" t="s">
        <v>631</v>
      </c>
      <c r="C632" t="str">
        <f>IFERROR(__xludf.DUMMYFUNCTION("GOOGLETRANSLATE(B632, ""fr"", ""en"")"),"Like all great Sami and julie, it's great! A perfect collection for learning to read. My 5 year old daughter, GS, perfectly bed level 1 and level 2. correctly read and reread, one or two, to introduce our little ones and give them a taste for reading. It "&amp;"soon attack Level 3")</f>
        <v>Like all great Sami and julie, it's great! A perfect collection for learning to read. My 5 year old daughter, GS, perfectly bed level 1 and level 2. correctly read and reread, one or two, to introduce our little ones and give them a taste for reading. It soon attack Level 3</v>
      </c>
    </row>
    <row r="633">
      <c r="A633" s="1">
        <v>5.0</v>
      </c>
      <c r="B633" s="1" t="s">
        <v>632</v>
      </c>
      <c r="C633" t="str">
        <f>IFERROR(__xludf.DUMMYFUNCTION("GOOGLETRANSLATE(B633, ""fr"", ""en"")"),"bought for my son 9 years of my 9 year old son like a little big wrist (he the hairline wrist) is relatively big for him but it's not shocking and is very pretty ... it works very well only downside it is apparently not watertight friends ... I would defi"&amp;"nitely recommend ...")</f>
        <v>bought for my son 9 years of my 9 year old son like a little big wrist (he the hairline wrist) is relatively big for him but it's not shocking and is very pretty ... it works very well only downside it is apparently not watertight friends ... I would definitely recommend ...</v>
      </c>
    </row>
    <row r="634">
      <c r="A634" s="1">
        <v>5.0</v>
      </c>
      <c r="B634" s="1" t="s">
        <v>633</v>
      </c>
      <c r="C634" t="str">
        <f>IFERROR(__xludf.DUMMYFUNCTION("GOOGLETRANSLATE(B634, ""fr"", ""en"")"),"Perfect not only for Raspberry! I bought this power supply (5V 3A NEW model) for a pico projector that required 2.5A to operate continuously, the usual chargers debiting not enough current. It works. Perfect also for charging smartphones and other tablet "&amp;"Micro USB, even faster than the original chargers. In addition this model is lightweight, compact and quiet; the cable is long enough, but not interchangeable. To load older devices Mini USB, I had to get me cheaply on ebay a ""Cable Adapter Converter Mic"&amp;"ro USB Female to Mini USB Male"".")</f>
        <v>Perfect not only for Raspberry! I bought this power supply (5V 3A NEW model) for a pico projector that required 2.5A to operate continuously, the usual chargers debiting not enough current. It works. Perfect also for charging smartphones and other tablet Micro USB, even faster than the original chargers. In addition this model is lightweight, compact and quiet; the cable is long enough, but not interchangeable. To load older devices Mini USB, I had to get me cheaply on ebay a "Cable Adapter Converter Micro USB Female to Mini USB Male".</v>
      </c>
    </row>
    <row r="635">
      <c r="A635" s="1">
        <v>2.0</v>
      </c>
      <c r="B635" s="1" t="s">
        <v>634</v>
      </c>
      <c r="C635" t="str">
        <f>IFERROR(__xludf.DUMMYFUNCTION("GOOGLETRANSLATE(B635, ""fr"", ""en"")"),"Quality poor, justified by the price Bought for occasional use (taking voice for amateur music). It is clear, at this price is hard to beat product, but low prices should not forget that a minimum quality. Pros: - Easy installation - Attractive price - Co"&amp;"mplete Pack - Filter POP and spider quality Cons: - The arm is quite unstable (due to mounting cheap enough) - The microphone is really poor quality: constant noise, particularly with 48v, even used with proper mixing table")</f>
        <v>Quality poor, justified by the price Bought for occasional use (taking voice for amateur music). It is clear, at this price is hard to beat product, but low prices should not forget that a minimum quality. Pros: - Easy installation - Attractive price - Complete Pack - Filter POP and spider quality Cons: - The arm is quite unstable (due to mounting cheap enough) - The microphone is really poor quality: constant noise, particularly with 48v, even used with proper mixing table</v>
      </c>
    </row>
    <row r="636">
      <c r="A636" s="1">
        <v>1.0</v>
      </c>
      <c r="B636" s="1" t="s">
        <v>635</v>
      </c>
      <c r="C636" t="str">
        <f>IFERROR(__xludf.DUMMYFUNCTION("GOOGLETRANSLATE(B636, ""fr"", ""en"")"),"Unusable Hello, I ordered the ink cartridge for the 1st time on your site and it is unusable. My printer refuse me indicating that an abnormality was detected. What solution do you bring to my problem?")</f>
        <v>Unusable Hello, I ordered the ink cartridge for the 1st time on your site and it is unusable. My printer refuse me indicating that an abnormality was detected. What solution do you bring to my problem?</v>
      </c>
    </row>
    <row r="637">
      <c r="A637" s="1">
        <v>3.0</v>
      </c>
      <c r="B637" s="1" t="s">
        <v>636</v>
      </c>
      <c r="C637" t="str">
        <f>IFERROR(__xludf.DUMMYFUNCTION("GOOGLETRANSLATE(B637, ""fr"", ""en"")"),"Bra This is absolutely not a bra ke sport. It is not at all suitable. It supports anything. I bought it for the weekend. And yet out. Big Boobs refrain")</f>
        <v>Bra This is absolutely not a bra ke sport. It is not at all suitable. It supports anything. I bought it for the weekend. And yet out. Big Boobs refrain</v>
      </c>
    </row>
    <row r="638">
      <c r="A638" s="1">
        <v>3.0</v>
      </c>
      <c r="B638" s="1" t="s">
        <v>637</v>
      </c>
      <c r="C638" t="str">
        <f>IFERROR(__xludf.DUMMYFUNCTION("GOOGLETRANSLATE(B638, ""fr"", ""en"")"),"Its too strong light side, I am satisfied. The aesthetic is quite nice. However, the sound goes from 0 to 15. And one is already too much for me (0 = silent).")</f>
        <v>Its too strong light side, I am satisfied. The aesthetic is quite nice. However, the sound goes from 0 to 15. And one is already too much for me (0 = silent).</v>
      </c>
    </row>
    <row r="639">
      <c r="A639" s="1">
        <v>4.0</v>
      </c>
      <c r="B639" s="1" t="s">
        <v>638</v>
      </c>
      <c r="C639" t="str">
        <f>IFERROR(__xludf.DUMMYFUNCTION("GOOGLETRANSLATE(B639, ""fr"", ""en"")"),"Mixed and comfortable. Very good shoes, I'm comfortable in, it looks like slippers! Very nice quality. The sole is thicker and color in accordance with its description. Laces very long and thick, are also of good quality. Mixed, but not too wide feet.")</f>
        <v>Mixed and comfortable. Very good shoes, I'm comfortable in, it looks like slippers! Very nice quality. The sole is thicker and color in accordance with its description. Laces very long and thick, are also of good quality. Mixed, but not too wide feet.</v>
      </c>
    </row>
    <row r="640">
      <c r="A640" s="1">
        <v>4.0</v>
      </c>
      <c r="B640" s="1" t="s">
        <v>639</v>
      </c>
      <c r="C640" t="str">
        <f>IFERROR(__xludf.DUMMYFUNCTION("GOOGLETRANSLATE(B640, ""fr"", ""en"")"),"Good product Super warm and comfortable to wear.")</f>
        <v>Good product Super warm and comfortable to wear.</v>
      </c>
    </row>
    <row r="641">
      <c r="A641" s="1">
        <v>4.0</v>
      </c>
      <c r="B641" s="1" t="s">
        <v>640</v>
      </c>
      <c r="C641" t="str">
        <f>IFERROR(__xludf.DUMMYFUNCTION("GOOGLETRANSLATE(B641, ""fr"", ""en"")"),"does its job simply and effectively Watch, purchased to replace an equivalent Casio lost after 15 years. light shows despite its size, is forgotten wrist (female) dixit its recipient. Instructions provided in several languages, including French, so no pro"&amp;"blem to set the time and other (chrono, etc ...). No rating on the sustainability of the bracelet, it seems thick and strong, but it's plastic ... Note function pedometer as a programming step number / time, but beware it is a pedometer THEORETICAL.")</f>
        <v>does its job simply and effectively Watch, purchased to replace an equivalent Casio lost after 15 years. light shows despite its size, is forgotten wrist (female) dixit its recipient. Instructions provided in several languages, including French, so no problem to set the time and other (chrono, etc ...). No rating on the sustainability of the bracelet, it seems thick and strong, but it's plastic ... Note function pedometer as a programming step number / time, but beware it is a pedometer THEORETICAL.</v>
      </c>
    </row>
    <row r="642">
      <c r="A642" s="1">
        <v>4.0</v>
      </c>
      <c r="B642" s="1" t="s">
        <v>641</v>
      </c>
      <c r="C642" t="str">
        <f>IFERROR(__xludf.DUMMYFUNCTION("GOOGLETRANSLATE(B642, ""fr"", ""en"")"),"Great show despite a small defect Magnificent appearance, sturdy and solid. The time indicated by the hands will automatically update when you change the time Digital, which was not the case on my preceding watches casio: a big plus for this watch in ease"&amp;" ADJUSTMENTS Only small drawback for me: the night lighting is not great for reading the digital part.")</f>
        <v>Great show despite a small defect Magnificent appearance, sturdy and solid. The time indicated by the hands will automatically update when you change the time Digital, which was not the case on my preceding watches casio: a big plus for this watch in ease ADJUSTMENTS Only small drawback for me: the night lighting is not great for reading the digital part.</v>
      </c>
    </row>
    <row r="643">
      <c r="A643" s="1">
        <v>5.0</v>
      </c>
      <c r="B643" s="1" t="s">
        <v>642</v>
      </c>
      <c r="C643" t="str">
        <f>IFERROR(__xludf.DUMMYFUNCTION("GOOGLETRANSLATE(B643, ""fr"", ""en"")"),"Comfortable Very comfortable I will leave PAS.A avoid rainy days ...")</f>
        <v>Comfortable Very comfortable I will leave PAS.A avoid rainy days ...</v>
      </c>
    </row>
    <row r="644">
      <c r="A644" s="1">
        <v>5.0</v>
      </c>
      <c r="B644" s="1" t="s">
        <v>643</v>
      </c>
      <c r="C644" t="str">
        <f>IFERROR(__xludf.DUMMYFUNCTION("GOOGLETRANSLATE(B644, ""fr"", ""en"")"),"hello very well with lots of back problem, I have to buy this mattress very well I put it in my bed, I sleep over there has her bare back feels good and I put it on a chair too.")</f>
        <v>hello very well with lots of back problem, I have to buy this mattress very well I put it in my bed, I sleep over there has her bare back feels good and I put it on a chair too.</v>
      </c>
    </row>
    <row r="645">
      <c r="A645" s="1">
        <v>5.0</v>
      </c>
      <c r="B645" s="1" t="s">
        <v>644</v>
      </c>
      <c r="C645" t="str">
        <f>IFERROR(__xludf.DUMMYFUNCTION("GOOGLETRANSLATE(B645, ""fr"", ""en"")"),"Great article, good quality Bought for a gift, very telling my purchase!")</f>
        <v>Great article, good quality Bought for a gift, very telling my purchase!</v>
      </c>
    </row>
    <row r="646">
      <c r="A646" s="1">
        <v>5.0</v>
      </c>
      <c r="B646" s="1" t="s">
        <v>645</v>
      </c>
      <c r="C646" t="str">
        <f>IFERROR(__xludf.DUMMYFUNCTION("GOOGLETRANSLATE(B646, ""fr"", ""en"")"),"Perfect ! Despite its price, which made me hesitate before I purchase, I'm satisfied with this watch / altimeter. Perfect for my escapades in the mountains, I never had a notable difference between the altitude displayed and the actual altitude as some re"&amp;"views suggest. It must be on ensuring calibrated as often as possible ... but it is valid for any altimeter anyway. I recommend this purchase")</f>
        <v>Perfect ! Despite its price, which made me hesitate before I purchase, I'm satisfied with this watch / altimeter. Perfect for my escapades in the mountains, I never had a notable difference between the altitude displayed and the actual altitude as some reviews suggest. It must be on ensuring calibrated as often as possible ... but it is valid for any altimeter anyway. I recommend this purchase</v>
      </c>
    </row>
    <row r="647">
      <c r="A647" s="1">
        <v>5.0</v>
      </c>
      <c r="B647" s="1" t="s">
        <v>646</v>
      </c>
      <c r="C647" t="str">
        <f>IFERROR(__xludf.DUMMYFUNCTION("GOOGLETRANSLATE(B647, ""fr"", ""en"")"),"flawless flush I already knew, therefore satisfied")</f>
        <v>flawless flush I already knew, therefore satisfied</v>
      </c>
    </row>
    <row r="648">
      <c r="A648" s="1">
        <v>5.0</v>
      </c>
      <c r="B648" s="1" t="s">
        <v>647</v>
      </c>
      <c r="C648" t="str">
        <f>IFERROR(__xludf.DUMMYFUNCTION("GOOGLETRANSLATE(B648, ""fr"", ""en"")"),"Effective I used this glue to change the LCD of an iPhone. Its use and its accuracy is bluffing. If you have any repairs with finishes of glue dots to make, do not hesitate to buy this product.")</f>
        <v>Effective I used this glue to change the LCD of an iPhone. Its use and its accuracy is bluffing. If you have any repairs with finishes of glue dots to make, do not hesitate to buy this product.</v>
      </c>
    </row>
    <row r="649">
      <c r="A649" s="1">
        <v>5.0</v>
      </c>
      <c r="B649" s="1" t="s">
        <v>648</v>
      </c>
      <c r="C649" t="str">
        <f>IFERROR(__xludf.DUMMYFUNCTION("GOOGLETRANSLATE(B649, ""fr"", ""en"")"),"super lightweight")</f>
        <v>super lightweight</v>
      </c>
    </row>
    <row r="650">
      <c r="A650" s="1">
        <v>5.0</v>
      </c>
      <c r="B650" s="1" t="s">
        <v>649</v>
      </c>
      <c r="C650" t="str">
        <f>IFERROR(__xludf.DUMMYFUNCTION("GOOGLETRANSLATE(B650, ""fr"", ""en"")"),"Trainers lightweight and breathable I bought this pair of sneakers to my 11 year old son. My son found this very comfortable and lightweight sneakers. They are very breathable because he usually sweats profusely feet. They have yet crisp. My son puts ever"&amp;"y day for a week. The sole absorbs shocks and they have a good support.")</f>
        <v>Trainers lightweight and breathable I bought this pair of sneakers to my 11 year old son. My son found this very comfortable and lightweight sneakers. They are very breathable because he usually sweats profusely feet. They have yet crisp. My son puts every day for a week. The sole absorbs shocks and they have a good support.</v>
      </c>
    </row>
    <row r="651">
      <c r="A651" s="1">
        <v>5.0</v>
      </c>
      <c r="B651" s="1" t="s">
        <v>650</v>
      </c>
      <c r="C651" t="str">
        <f>IFERROR(__xludf.DUMMYFUNCTION("GOOGLETRANSLATE(B651, ""fr"", ""en"")"),"Perfect Light and colorful, these sneakers have a very nice effect on the first day. Value for money rather boring. I think to recommend future. Perfect")</f>
        <v>Perfect Light and colorful, these sneakers have a very nice effect on the first day. Value for money rather boring. I think to recommend future. Perfect</v>
      </c>
    </row>
    <row r="652">
      <c r="A652" s="1">
        <v>5.0</v>
      </c>
      <c r="B652" s="1" t="s">
        <v>651</v>
      </c>
      <c r="C652" t="str">
        <f>IFERROR(__xludf.DUMMYFUNCTION("GOOGLETRANSLATE(B652, ""fr"", ""en"")"),"Very well ! This set is satisfactory for now, if permanent use is blameless then will be a true test of quality and only time will be the true ""judge"".")</f>
        <v>Very well ! This set is satisfactory for now, if permanent use is blameless then will be a true test of quality and only time will be the true "judge".</v>
      </c>
    </row>
    <row r="653">
      <c r="A653" s="1">
        <v>5.0</v>
      </c>
      <c r="B653" s="1" t="s">
        <v>652</v>
      </c>
      <c r="C653" t="str">
        <f>IFERROR(__xludf.DUMMYFUNCTION("GOOGLETRANSLATE(B653, ""fr"", ""en"")"),"Super comfortable design and comfortable")</f>
        <v>Super comfortable design and comfortable</v>
      </c>
    </row>
    <row r="654">
      <c r="A654" s="1">
        <v>5.0</v>
      </c>
      <c r="B654" s="1" t="s">
        <v>653</v>
      </c>
      <c r="C654" t="str">
        <f>IFERROR(__xludf.DUMMYFUNCTION("GOOGLETRANSLATE(B654, ""fr"", ""en"")"),"Very helpful Perfect for lollipops MAM brand I added those little silicone buttons on the different fasteners lollipop Easy to set up")</f>
        <v>Very helpful Perfect for lollipops MAM brand I added those little silicone buttons on the different fasteners lollipop Easy to set up</v>
      </c>
    </row>
    <row r="655">
      <c r="A655" s="1">
        <v>5.0</v>
      </c>
      <c r="B655" s="1" t="s">
        <v>654</v>
      </c>
      <c r="C655" t="str">
        <f>IFERROR(__xludf.DUMMYFUNCTION("GOOGLETRANSLATE(B655, ""fr"", ""en"")"),"Excelling for prrix Received it a few days ago to replace a shoulder bag quite surprised at the quality. I could put all my affairs bezel, battery, earphone, portfolio I managed to put my pregnant in the net on the top side. I recommend")</f>
        <v>Excelling for prrix Received it a few days ago to replace a shoulder bag quite surprised at the quality. I could put all my affairs bezel, battery, earphone, portfolio I managed to put my pregnant in the net on the top side. I recommend</v>
      </c>
    </row>
    <row r="656">
      <c r="A656" s="1">
        <v>5.0</v>
      </c>
      <c r="B656" s="1" t="s">
        <v>655</v>
      </c>
      <c r="C656" t="str">
        <f>IFERROR(__xludf.DUMMYFUNCTION("GOOGLETRANSLATE(B656, ""fr"", ""en"")"),"Perfect ++ Product of very good quality with the right dimensions. No need to redraw the GC.")</f>
        <v>Perfect ++ Product of very good quality with the right dimensions. No need to redraw the GC.</v>
      </c>
    </row>
    <row r="657">
      <c r="A657" s="1">
        <v>5.0</v>
      </c>
      <c r="B657" s="1" t="s">
        <v>656</v>
      </c>
      <c r="C657" t="str">
        <f>IFERROR(__xludf.DUMMYFUNCTION("GOOGLETRANSLATE(B657, ""fr"", ""en"")"),"Oh well not too much ear")</f>
        <v>Oh well not too much ear</v>
      </c>
    </row>
    <row r="658">
      <c r="A658" s="1">
        <v>2.0</v>
      </c>
      <c r="B658" s="1" t="s">
        <v>657</v>
      </c>
      <c r="C658" t="str">
        <f>IFERROR(__xludf.DUMMYFUNCTION("GOOGLETRANSLATE(B658, ""fr"", ""en"")"),"Disgust!!! I am disappointed, I ordered his headphones for running, sound is fine but as regards stability in the ears, c zero. They keep very well when I walk, but when I run, after 2 minutes, they fall alone. I tried the 3 course with tips but nothing l"&amp;"ike. Considering the price, I expected much better has. If anyone has a solution to my problem I'm interested.")</f>
        <v>Disgust!!! I am disappointed, I ordered his headphones for running, sound is fine but as regards stability in the ears, c zero. They keep very well when I walk, but when I run, after 2 minutes, they fall alone. I tried the 3 course with tips but nothing like. Considering the price, I expected much better has. If anyone has a solution to my problem I'm interested.</v>
      </c>
    </row>
    <row r="659">
      <c r="A659" s="1">
        <v>1.0</v>
      </c>
      <c r="B659" s="1" t="s">
        <v>658</v>
      </c>
      <c r="C659" t="str">
        <f>IFERROR(__xludf.DUMMYFUNCTION("GOOGLETRANSLATE(B659, ""fr"", ""en"")"),"Waterproof Shoe lack sealing")</f>
        <v>Waterproof Shoe lack sealing</v>
      </c>
    </row>
    <row r="660">
      <c r="A660" s="1">
        <v>1.0</v>
      </c>
      <c r="B660" s="1" t="s">
        <v>659</v>
      </c>
      <c r="C660" t="str">
        <f>IFERROR(__xludf.DUMMYFUNCTION("GOOGLETRANSLATE(B660, ""fr"", ""en"")"),"Bad product Odor stinging chemical products! steep and rough fabric. Counterfeiting low end! I absolutely do not recommend")</f>
        <v>Bad product Odor stinging chemical products! steep and rough fabric. Counterfeiting low end! I absolutely do not recommend</v>
      </c>
    </row>
    <row r="661">
      <c r="A661" s="1">
        <v>3.0</v>
      </c>
      <c r="B661" s="1" t="s">
        <v>660</v>
      </c>
      <c r="C661" t="str">
        <f>IFERROR(__xludf.DUMMYFUNCTION("GOOGLETRANSLATE(B661, ""fr"", ""en"")"),"Although not decue large capacity quickly heats J hope its going to last because the coffee maker a little decue")</f>
        <v>Although not decue large capacity quickly heats J hope its going to last because the coffee maker a little decue</v>
      </c>
    </row>
    <row r="662">
      <c r="A662" s="1">
        <v>4.0</v>
      </c>
      <c r="B662" s="1" t="s">
        <v>661</v>
      </c>
      <c r="C662" t="str">
        <f>IFERROR(__xludf.DUMMYFUNCTION("GOOGLETRANSLATE(B662, ""fr"", ""en"")"),"Good show Nothing to say, a watch that does its job. By cons there is a small problem related to glass, the glass can be (easily) scratched if we do not do it on purpose. good after this is not the '' corning gorilla glass '' but at least a minimum of res"&amp;"istance would be welcome.")</f>
        <v>Good show Nothing to say, a watch that does its job. By cons there is a small problem related to glass, the glass can be (easily) scratched if we do not do it on purpose. good after this is not the '' corning gorilla glass '' but at least a minimum of resistance would be welcome.</v>
      </c>
    </row>
    <row r="663">
      <c r="A663" s="1">
        <v>4.0</v>
      </c>
      <c r="B663" s="1" t="s">
        <v>662</v>
      </c>
      <c r="C663" t="str">
        <f>IFERROR(__xludf.DUMMYFUNCTION("GOOGLETRANSLATE(B663, ""fr"", ""en"")"),"Home installation satisfactory Provide terminals for easy connections 50m but at this price with quality rather surprising to meet you!")</f>
        <v>Home installation satisfactory Provide terminals for easy connections 50m but at this price with quality rather surprising to meet you!</v>
      </c>
    </row>
    <row r="664">
      <c r="A664" s="1">
        <v>4.0</v>
      </c>
      <c r="B664" s="1" t="s">
        <v>663</v>
      </c>
      <c r="C664" t="str">
        <f>IFERROR(__xludf.DUMMYFUNCTION("GOOGLETRANSLATE(B664, ""fr"", ""en"")"),"They carve Nickel as indicated, no surprise, are bcp lighter than previous models, to see if it will be as strong in time.")</f>
        <v>They carve Nickel as indicated, no surprise, are bcp lighter than previous models, to see if it will be as strong in time.</v>
      </c>
    </row>
    <row r="665">
      <c r="A665" s="1">
        <v>4.0</v>
      </c>
      <c r="B665" s="1" t="s">
        <v>664</v>
      </c>
      <c r="C665" t="str">
        <f>IFERROR(__xludf.DUMMYFUNCTION("GOOGLETRANSLATE(B665, ""fr"", ""en"")"),"I'm not the user I offered")</f>
        <v>I'm not the user I offered</v>
      </c>
    </row>
    <row r="666">
      <c r="A666" s="1">
        <v>4.0</v>
      </c>
      <c r="B666" s="1" t="s">
        <v>665</v>
      </c>
      <c r="C666" t="str">
        <f>IFERROR(__xludf.DUMMYFUNCTION("GOOGLETRANSLATE(B666, ""fr"", ""en"")"),"Scales well waist Taken a size above the mine and well covers the lower back and e moves when it is in motion.")</f>
        <v>Scales well waist Taken a size above the mine and well covers the lower back and e moves when it is in motion.</v>
      </c>
    </row>
    <row r="667">
      <c r="A667" s="1">
        <v>5.0</v>
      </c>
      <c r="B667" s="1" t="s">
        <v>666</v>
      </c>
      <c r="C667" t="str">
        <f>IFERROR(__xludf.DUMMYFUNCTION("GOOGLETRANSLATE(B667, ""fr"", ""en"")"),"Very satisfied Tabs works very well. It's more me than I stuck my frame on the wall and it still stands, I'll commanded others.")</f>
        <v>Very satisfied Tabs works very well. It's more me than I stuck my frame on the wall and it still stands, I'll commanded others.</v>
      </c>
    </row>
    <row r="668">
      <c r="A668" s="1">
        <v>5.0</v>
      </c>
      <c r="B668" s="1" t="s">
        <v>667</v>
      </c>
      <c r="C668" t="str">
        <f>IFERROR(__xludf.DUMMYFUNCTION("GOOGLETRANSLATE(B668, ""fr"", ""en"")"),"Super Super sneakers, very light and comfortable to wear one has the feeling of being in slippers. Super happy with my purchase. To see in time that will give the product quality.")</f>
        <v>Super Super sneakers, very light and comfortable to wear one has the feeling of being in slippers. Super happy with my purchase. To see in time that will give the product quality.</v>
      </c>
    </row>
    <row r="669">
      <c r="A669" s="1">
        <v>5.0</v>
      </c>
      <c r="B669" s="1" t="s">
        <v>668</v>
      </c>
      <c r="C669" t="str">
        <f>IFERROR(__xludf.DUMMYFUNCTION("GOOGLETRANSLATE(B669, ""fr"", ""en"")"),"Product according to the description !! Trainers super comfortable; nothing to say, I am very satisfied with my order, serious seller!")</f>
        <v>Product according to the description !! Trainers super comfortable; nothing to say, I am very satisfied with my order, serious seller!</v>
      </c>
    </row>
    <row r="670">
      <c r="A670" s="1">
        <v>5.0</v>
      </c>
      <c r="B670" s="1" t="s">
        <v>669</v>
      </c>
      <c r="C670" t="str">
        <f>IFERROR(__xludf.DUMMYFUNCTION("GOOGLETRANSLATE(B670, ""fr"", ""en"")"),"Silver chain I order all the silver chains I need at this seller because the products are good, I'm still very pleased with my purchases. In addition there is a customer care is significant. It would possibly have a bit more choice for longer chains that "&amp;"I have not found among Amberta, shame because I was forced to order elsewhere ...")</f>
        <v>Silver chain I order all the silver chains I need at this seller because the products are good, I'm still very pleased with my purchases. In addition there is a customer care is significant. It would possibly have a bit more choice for longer chains that I have not found among Amberta, shame because I was forced to order elsewhere ...</v>
      </c>
    </row>
    <row r="671">
      <c r="A671" s="1">
        <v>5.0</v>
      </c>
      <c r="B671" s="1" t="s">
        <v>670</v>
      </c>
      <c r="C671" t="str">
        <f>IFERROR(__xludf.DUMMYFUNCTION("GOOGLETRANSLATE(B671, ""fr"", ""en"")"),"it's a good lightweight and efficient vacuum After a week of use I am very satisfaite.J'aime this cordless vacuum, when I received this, I think that's really what I wanted! it is a good vacuum cleaner not super loud, lightweight and efficient! the price "&amp;"is raisonnable.Il are two, I think I could take the small part to the car, but I still do not! it really sucks well and is very easy to empty and clean! I recommend it.")</f>
        <v>it's a good lightweight and efficient vacuum After a week of use I am very satisfaite.J'aime this cordless vacuum, when I received this, I think that's really what I wanted! it is a good vacuum cleaner not super loud, lightweight and efficient! the price is raisonnable.Il are two, I think I could take the small part to the car, but I still do not! it really sucks well and is very easy to empty and clean! I recommend it.</v>
      </c>
    </row>
    <row r="672">
      <c r="A672" s="1">
        <v>5.0</v>
      </c>
      <c r="B672" s="1" t="s">
        <v>671</v>
      </c>
      <c r="C672" t="str">
        <f>IFERROR(__xludf.DUMMYFUNCTION("GOOGLETRANSLATE(B672, ""fr"", ""en"")"),"Micro A great evening Karaoke us, the thing we thought that for children, well actually my children were packed, but also soft, very easy to connect bluetooth, or connect via USB. very handy, the return of her is good, what is significant is the integrate"&amp;"d speakers. Aesthetically beautiful, we are all delighted with this purchase, which was delivered in an attractive storage case.")</f>
        <v>Micro A great evening Karaoke us, the thing we thought that for children, well actually my children were packed, but also soft, very easy to connect bluetooth, or connect via USB. very handy, the return of her is good, what is significant is the integrated speakers. Aesthetically beautiful, we are all delighted with this purchase, which was delivered in an attractive storage case.</v>
      </c>
    </row>
    <row r="673">
      <c r="A673" s="1">
        <v>5.0</v>
      </c>
      <c r="B673" s="1" t="s">
        <v>672</v>
      </c>
      <c r="C673" t="str">
        <f>IFERROR(__xludf.DUMMYFUNCTION("GOOGLETRANSLATE(B673, ""fr"", ""en"")"),"quality fitness shoes to practice safe Flexible shoe holds the foot while allowing a good balance. The sole has excellent shock absorption during cardio exercises with jumps, tipping, step. The structure, sole, adapt well to the shape of the foot for comf"&amp;"ort.")</f>
        <v>quality fitness shoes to practice safe Flexible shoe holds the foot while allowing a good balance. The sole has excellent shock absorption during cardio exercises with jumps, tipping, step. The structure, sole, adapt well to the shape of the foot for comfort.</v>
      </c>
    </row>
    <row r="674">
      <c r="A674" s="1">
        <v>5.0</v>
      </c>
      <c r="B674" s="1" t="s">
        <v>673</v>
      </c>
      <c r="C674" t="str">
        <f>IFERROR(__xludf.DUMMYFUNCTION("GOOGLETRANSLATE(B674, ""fr"", ""en"")"),"Magnificent Magnificent. The colors are beautiful, the chain is strong. Very light. The case is clean and well protected. Great gift idea")</f>
        <v>Magnificent Magnificent. The colors are beautiful, the chain is strong. Very light. The case is clean and well protected. Great gift idea</v>
      </c>
    </row>
    <row r="675">
      <c r="A675" s="1">
        <v>5.0</v>
      </c>
      <c r="B675" s="1" t="s">
        <v>674</v>
      </c>
      <c r="C675" t="str">
        <f>IFERROR(__xludf.DUMMYFUNCTION("GOOGLETRANSLATE(B675, ""fr"", ""en"")"),"handy carrying case made for men who do not love the bags or backpacks, especially not bananas, but in need. beautiful aesthetic effect; the leather is of good quality. the many pockets are very practical, the canvas shoulder gives an air sport.")</f>
        <v>handy carrying case made for men who do not love the bags or backpacks, especially not bananas, but in need. beautiful aesthetic effect; the leather is of good quality. the many pockets are very practical, the canvas shoulder gives an air sport.</v>
      </c>
    </row>
    <row r="676">
      <c r="A676" s="1">
        <v>5.0</v>
      </c>
      <c r="B676" s="1" t="s">
        <v>675</v>
      </c>
      <c r="C676" t="str">
        <f>IFERROR(__xludf.DUMMYFUNCTION("GOOGLETRANSLATE(B676, ""fr"", ""en"")"),"Satisfied with my purchase. Good value for money. Color matched with the photo. I love the shape. correct size despite my strong kick. I put on a big 40 I ordered 41 as often. Stiff back seam and a little front. I wait to see if s' soften a bit to recomme"&amp;"nd different colors form.")</f>
        <v>Satisfied with my purchase. Good value for money. Color matched with the photo. I love the shape. correct size despite my strong kick. I put on a big 40 I ordered 41 as often. Stiff back seam and a little front. I wait to see if s' soften a bit to recommend different colors form.</v>
      </c>
    </row>
    <row r="677">
      <c r="A677" s="1">
        <v>5.0</v>
      </c>
      <c r="B677" s="1" t="s">
        <v>676</v>
      </c>
      <c r="C677" t="str">
        <f>IFERROR(__xludf.DUMMYFUNCTION("GOOGLETRANSLATE(B677, ""fr"", ""en"")"),"Great value for money !! Hello, This watch does not need to be noticed, but ... A little bit small for a man, but once the wrist it works well! Pity lacks backlighting but it is stipulated. Sending ok in the box Casio, everything is perfect.")</f>
        <v>Great value for money !! Hello, This watch does not need to be noticed, but ... A little bit small for a man, but once the wrist it works well! Pity lacks backlighting but it is stipulated. Sending ok in the box Casio, everything is perfect.</v>
      </c>
    </row>
    <row r="678">
      <c r="A678" s="1">
        <v>5.0</v>
      </c>
      <c r="B678" s="1" t="s">
        <v>677</v>
      </c>
      <c r="C678" t="str">
        <f>IFERROR(__xludf.DUMMYFUNCTION("GOOGLETRANSLATE(B678, ""fr"", ""en"")"),"Casio W-735H Very nice and great shows, I'm very happy with the quality.")</f>
        <v>Casio W-735H Very nice and great shows, I'm very happy with the quality.</v>
      </c>
    </row>
    <row r="679">
      <c r="A679" s="1">
        <v>5.0</v>
      </c>
      <c r="B679" s="1" t="s">
        <v>678</v>
      </c>
      <c r="C679" t="str">
        <f>IFERROR(__xludf.DUMMYFUNCTION("GOOGLETRANSLATE(B679, ""fr"", ""en"")"),"Good quality Christmas gift for my 5 year old daughter. Very good quality for the price, beautiful finish. A surprise bonus!")</f>
        <v>Good quality Christmas gift for my 5 year old daughter. Very good quality for the price, beautiful finish. A surprise bonus!</v>
      </c>
    </row>
    <row r="680">
      <c r="A680" s="1">
        <v>5.0</v>
      </c>
      <c r="B680" s="1" t="s">
        <v>679</v>
      </c>
      <c r="C680" t="str">
        <f>IFERROR(__xludf.DUMMYFUNCTION("GOOGLETRANSLATE(B680, ""fr"", ""en"")"),"Super bottle Very suitable for mixed feeding. Baby found there good about the shape of the breast.")</f>
        <v>Super bottle Very suitable for mixed feeding. Baby found there good about the shape of the breast.</v>
      </c>
    </row>
    <row r="681">
      <c r="A681" s="1">
        <v>5.0</v>
      </c>
      <c r="B681" s="1" t="s">
        <v>680</v>
      </c>
      <c r="C681" t="str">
        <f>IFERROR(__xludf.DUMMYFUNCTION("GOOGLETRANSLATE(B681, ""fr"", ""en"")"),"Good good basketball basketball I had version ""winter"" that are thicker and I enjoy a promo for the Amazon in this version lighter .. and are thinner at the foot I love nothing wrong good product")</f>
        <v>Good good basketball basketball I had version "winter" that are thicker and I enjoy a promo for the Amazon in this version lighter .. and are thinner at the foot I love nothing wrong good product</v>
      </c>
    </row>
    <row r="682">
      <c r="A682" s="1">
        <v>2.0</v>
      </c>
      <c r="B682" s="1" t="s">
        <v>681</v>
      </c>
      <c r="C682" t="str">
        <f>IFERROR(__xludf.DUMMYFUNCTION("GOOGLETRANSLATE(B682, ""fr"", ""en"")"),"very limited lifespan Beautiful aesthetics but suddenly dropped after 3 months without any raison.dommage")</f>
        <v>very limited lifespan Beautiful aesthetics but suddenly dropped after 3 months without any raison.dommage</v>
      </c>
    </row>
    <row r="683">
      <c r="A683" s="1">
        <v>1.0</v>
      </c>
      <c r="B683" s="1" t="s">
        <v>682</v>
      </c>
      <c r="C683" t="str">
        <f>IFERROR(__xludf.DUMMYFUNCTION("GOOGLETRANSLATE(B683, ""fr"", ""en"")"),"Assessment Hello my order I was very disappointed I wanted to go on vacation with my Shoes but unfortunately I could not because it 'was not the bnne size. I have ordered 43 and I've received 41.")</f>
        <v>Assessment Hello my order I was very disappointed I wanted to go on vacation with my Shoes but unfortunately I could not because it 'was not the bnne size. I have ordered 43 and I've received 41.</v>
      </c>
    </row>
    <row r="684">
      <c r="A684" s="1">
        <v>3.0</v>
      </c>
      <c r="B684" s="1" t="s">
        <v>683</v>
      </c>
      <c r="C684" t="str">
        <f>IFERROR(__xludf.DUMMYFUNCTION("GOOGLETRANSLATE(B684, ""fr"", ""en"")"),"Warning Cher size too large")</f>
        <v>Warning Cher size too large</v>
      </c>
    </row>
    <row r="685">
      <c r="A685" s="1">
        <v>3.0</v>
      </c>
      <c r="B685" s="1" t="s">
        <v>684</v>
      </c>
      <c r="C685" t="str">
        <f>IFERROR(__xludf.DUMMYFUNCTION("GOOGLETRANSLATE(B685, ""fr"", ""en"")"),"Pretty Bracelet Magnificent bracelet, which has had its effect. Only small problem, it tends to loosen")</f>
        <v>Pretty Bracelet Magnificent bracelet, which has had its effect. Only small problem, it tends to loosen</v>
      </c>
    </row>
    <row r="686">
      <c r="A686" s="1">
        <v>3.0</v>
      </c>
      <c r="B686" s="1" t="s">
        <v>685</v>
      </c>
      <c r="C686" t="str">
        <f>IFERROR(__xludf.DUMMYFUNCTION("GOOGLETRANSLATE(B686, ""fr"", ""en"")"),"Good buy but too short The neck is very pleasant. It holds heat well. Too bad it's a bit too short, centimères some more and it was perfect. I recommend it all the same, but attention to the length.")</f>
        <v>Good buy but too short The neck is very pleasant. It holds heat well. Too bad it's a bit too short, centimères some more and it was perfect. I recommend it all the same, but attention to the length.</v>
      </c>
    </row>
    <row r="687">
      <c r="A687" s="1">
        <v>4.0</v>
      </c>
      <c r="B687" s="1" t="s">
        <v>686</v>
      </c>
      <c r="C687" t="str">
        <f>IFERROR(__xludf.DUMMYFUNCTION("GOOGLETRANSLATE(B687, ""fr"", ""en"")"),"Top Beautiful colors, true to the photo. Top quality (I will never take away, not even in the shower and do not move!) Very suitable for smaller wrists (but can be extended if many need for stronger wrists). I take a star on principle because a small book"&amp;"let is announced to buy but not received (although I obviously did not purchase these bracelets for that ..) So do not hesitate, it's worth every penny!")</f>
        <v>Top Beautiful colors, true to the photo. Top quality (I will never take away, not even in the shower and do not move!) Very suitable for smaller wrists (but can be extended if many need for stronger wrists). I take a star on principle because a small booklet is announced to buy but not received (although I obviously did not purchase these bracelets for that ..) So do not hesitate, it's worth every penny!</v>
      </c>
    </row>
    <row r="688">
      <c r="A688" s="1">
        <v>4.0</v>
      </c>
      <c r="B688" s="1" t="s">
        <v>687</v>
      </c>
      <c r="C688" t="str">
        <f>IFERROR(__xludf.DUMMYFUNCTION("GOOGLETRANSLATE(B688, ""fr"", ""en"")"),"Reams HP UTILITY")</f>
        <v>Reams HP UTILITY</v>
      </c>
    </row>
    <row r="689">
      <c r="A689" s="1">
        <v>4.0</v>
      </c>
      <c r="B689" s="1" t="s">
        <v>688</v>
      </c>
      <c r="C689" t="str">
        <f>IFERROR(__xludf.DUMMYFUNCTION("GOOGLETRANSLATE(B689, ""fr"", ""en"")"),"Curb Single my pretty")</f>
        <v>Curb Single my pretty</v>
      </c>
    </row>
    <row r="690">
      <c r="A690" s="1">
        <v>4.0</v>
      </c>
      <c r="B690" s="1" t="s">
        <v>689</v>
      </c>
      <c r="C690" t="str">
        <f>IFERROR(__xludf.DUMMYFUNCTION("GOOGLETRANSLATE(B690, ""fr"", ""en"")"),"Thread does not unravel, very convenient to listen to the sound in public transport")</f>
        <v>Thread does not unravel, very convenient to listen to the sound in public transport</v>
      </c>
    </row>
    <row r="691">
      <c r="A691" s="1">
        <v>5.0</v>
      </c>
      <c r="B691" s="1" t="s">
        <v>690</v>
      </c>
      <c r="C691" t="str">
        <f>IFERROR(__xludf.DUMMYFUNCTION("GOOGLETRANSLATE(B691, ""fr"", ""en"")"),"Fast delivery very well satisfied with my purchase of my son 1 month drink very well with the bottle milk bottle I try my other all the time crying when drinking problem maitneau not quiet drink milk milk.")</f>
        <v>Fast delivery very well satisfied with my purchase of my son 1 month drink very well with the bottle milk bottle I try my other all the time crying when drinking problem maitneau not quiet drink milk milk.</v>
      </c>
    </row>
    <row r="692">
      <c r="A692" s="1">
        <v>5.0</v>
      </c>
      <c r="B692" s="1" t="s">
        <v>691</v>
      </c>
      <c r="C692" t="str">
        <f>IFERROR(__xludf.DUMMYFUNCTION("GOOGLETRANSLATE(B692, ""fr"", ""en"")"),"Birthday pocket for the birthday of my son very pretty perfect for small gifts. I recommend it")</f>
        <v>Birthday pocket for the birthday of my son very pretty perfect for small gifts. I recommend it</v>
      </c>
    </row>
    <row r="693">
      <c r="A693" s="1">
        <v>5.0</v>
      </c>
      <c r="B693" s="1" t="s">
        <v>692</v>
      </c>
      <c r="C693" t="str">
        <f>IFERROR(__xludf.DUMMYFUNCTION("GOOGLETRANSLATE(B693, ""fr"", ""en"")"),"size problem Trainers are great, but given the comments on this article, I took 44.5 while I do the 43 and they fit me like 43. So there is a real concern at the size .")</f>
        <v>size problem Trainers are great, but given the comments on this article, I took 44.5 while I do the 43 and they fit me like 43. So there is a real concern at the size .</v>
      </c>
    </row>
    <row r="694">
      <c r="A694" s="1">
        <v>5.0</v>
      </c>
      <c r="B694" s="1" t="s">
        <v>693</v>
      </c>
      <c r="C694" t="str">
        <f>IFERROR(__xludf.DUMMYFUNCTION("GOOGLETRANSLATE(B694, ""fr"", ""en"")"),"Super scents I bought these for my essential oils diffuser and I use it every day after work! The smell wafts immediately my living room and help me relax for the evening. Special mention for the lemon scent :)")</f>
        <v>Super scents I bought these for my essential oils diffuser and I use it every day after work! The smell wafts immediately my living room and help me relax for the evening. Special mention for the lemon scent :)</v>
      </c>
    </row>
    <row r="695">
      <c r="A695" s="1">
        <v>5.0</v>
      </c>
      <c r="B695" s="1" t="s">
        <v>694</v>
      </c>
      <c r="C695" t="str">
        <f>IFERROR(__xludf.DUMMYFUNCTION("GOOGLETRANSLATE(B695, ""fr"", ""en"")"),"good value for money! No problem of bad smell as read in some comments. Drawings nice. Zipper of good quality and soft interior that protects well.")</f>
        <v>good value for money! No problem of bad smell as read in some comments. Drawings nice. Zipper of good quality and soft interior that protects well.</v>
      </c>
    </row>
    <row r="696">
      <c r="A696" s="1">
        <v>5.0</v>
      </c>
      <c r="B696" s="1" t="s">
        <v>695</v>
      </c>
      <c r="C696" t="str">
        <f>IFERROR(__xludf.DUMMYFUNCTION("GOOGLETRANSLATE(B696, ""fr"", ""en"")"),"COMPLIANT strength, we will see the use, consistent color, first seen good product")</f>
        <v>COMPLIANT strength, we will see the use, consistent color, first seen good product</v>
      </c>
    </row>
    <row r="697">
      <c r="A697" s="1">
        <v>5.0</v>
      </c>
      <c r="B697" s="1" t="s">
        <v>696</v>
      </c>
      <c r="C697" t="str">
        <f>IFERROR(__xludf.DUMMYFUNCTION("GOOGLETRANSLATE(B697, ""fr"", ""en"")"),"birthday Gifts")</f>
        <v>birthday Gifts</v>
      </c>
    </row>
    <row r="698">
      <c r="A698" s="1">
        <v>5.0</v>
      </c>
      <c r="B698" s="1" t="s">
        <v>697</v>
      </c>
      <c r="C698" t="str">
        <f>IFERROR(__xludf.DUMMYFUNCTION("GOOGLETRANSLATE(B698, ""fr"", ""en"")"),"I like this style I like the flap bag, very pretty. Ilya 4 slots for personal items under the flap, and 3 pockets in the bag for papers and books shelves small computer. it can pany me every day, thank you")</f>
        <v>I like this style I like the flap bag, very pretty. Ilya 4 slots for personal items under the flap, and 3 pockets in the bag for papers and books shelves small computer. it can pany me every day, thank you</v>
      </c>
    </row>
    <row r="699">
      <c r="A699" s="1">
        <v>5.0</v>
      </c>
      <c r="B699" s="1" t="s">
        <v>698</v>
      </c>
      <c r="C699" t="str">
        <f>IFERROR(__xludf.DUMMYFUNCTION("GOOGLETRANSLATE(B699, ""fr"", ""en"")"),"Sport or in town, they have the class! It is not surprising that these sneakers are mixed. They combine strength and finesse. Longevity, because Puma has a strength of reputation They are white, to toe, dressed in a long black stitching on the sides exace"&amp;"rbating their elegant tapered line. The red heel beautiful effect, shock absorbing heel Sneakers ""class"" that will find their place in town with jeans Price in light of the product, very studied!")</f>
        <v>Sport or in town, they have the class! It is not surprising that these sneakers are mixed. They combine strength and finesse. Longevity, because Puma has a strength of reputation They are white, to toe, dressed in a long black stitching on the sides exacerbating their elegant tapered line. The red heel beautiful effect, shock absorbing heel Sneakers "class" that will find their place in town with jeans Price in light of the product, very studied!</v>
      </c>
    </row>
    <row r="700">
      <c r="A700" s="1">
        <v>5.0</v>
      </c>
      <c r="B700" s="1" t="s">
        <v>699</v>
      </c>
      <c r="C700" t="str">
        <f>IFERROR(__xludf.DUMMYFUNCTION("GOOGLETRANSLATE(B700, ""fr"", ""en"")"),"A good listener It is light with good sound quality! This earphone fits well with my laptop.")</f>
        <v>A good listener It is light with good sound quality! This earphone fits well with my laptop.</v>
      </c>
    </row>
    <row r="701">
      <c r="A701" s="1">
        <v>5.0</v>
      </c>
      <c r="B701" s="1" t="s">
        <v>700</v>
      </c>
      <c r="C701" t="str">
        <f>IFERROR(__xludf.DUMMYFUNCTION("GOOGLETRANSLATE(B701, ""fr"", ""en"")"),"My essential oil These essential oils of lavender are good. My order arrived very quickly thank you")</f>
        <v>My essential oil These essential oils of lavender are good. My order arrived very quickly thank you</v>
      </c>
    </row>
    <row r="702">
      <c r="A702" s="1">
        <v>5.0</v>
      </c>
      <c r="B702" s="1" t="s">
        <v>701</v>
      </c>
      <c r="C702" t="str">
        <f>IFERROR(__xludf.DUMMYFUNCTION("GOOGLETRANSLATE(B702, ""fr"", ""en"")"),"Rubik's cube very good good quality cube. I l got there 2 weeks and it satisfies me completely. He runs well and snag.")</f>
        <v>Rubik's cube very good good quality cube. I l got there 2 weeks and it satisfies me completely. He runs well and snag.</v>
      </c>
    </row>
    <row r="703">
      <c r="A703" s="1">
        <v>5.0</v>
      </c>
      <c r="B703" s="1" t="s">
        <v>702</v>
      </c>
      <c r="C703" t="str">
        <f>IFERROR(__xludf.DUMMYFUNCTION("GOOGLETRANSLATE(B703, ""fr"", ""en"")"),"Comfortable delivered before the date very resistant happy with my choice")</f>
        <v>Comfortable delivered before the date very resistant happy with my choice</v>
      </c>
    </row>
    <row r="704">
      <c r="A704" s="1">
        <v>5.0</v>
      </c>
      <c r="B704" s="1" t="s">
        <v>703</v>
      </c>
      <c r="C704" t="str">
        <f>IFERROR(__xludf.DUMMYFUNCTION("GOOGLETRANSLATE(B704, ""fr"", ""en"")"),"Standard trousers pants nothing special")</f>
        <v>Standard trousers pants nothing special</v>
      </c>
    </row>
    <row r="705">
      <c r="A705" s="1">
        <v>5.0</v>
      </c>
      <c r="B705" s="1" t="s">
        <v>704</v>
      </c>
      <c r="C705" t="str">
        <f>IFERROR(__xludf.DUMMYFUNCTION("GOOGLETRANSLATE(B705, ""fr"", ""en"")"),"Super shoe super shoe. Good damped. You can buy them without problems!")</f>
        <v>Super shoe super shoe. Good damped. You can buy them without problems!</v>
      </c>
    </row>
    <row r="706">
      <c r="A706" s="1">
        <v>5.0</v>
      </c>
      <c r="B706" s="1" t="s">
        <v>705</v>
      </c>
      <c r="C706" t="str">
        <f>IFERROR(__xludf.DUMMYFUNCTION("GOOGLETRANSLATE(B706, ""fr"", ""en"")"),"indispensable product for the machine washing machine branded product, so no complaints. Completely true to the description. Price very attractive if you order for more than 25 euros of goods. Economy shipping charges. Fast delivery, faster than expected,"&amp;" very well packed. Maintains really against the limestone; Here in Paris, it is a scourge and because of that, the longer lasting machine that's not the pub .. True")</f>
        <v>indispensable product for the machine washing machine branded product, so no complaints. Completely true to the description. Price very attractive if you order for more than 25 euros of goods. Economy shipping charges. Fast delivery, faster than expected, very well packed. Maintains really against the limestone; Here in Paris, it is a scourge and because of that, the longer lasting machine that's not the pub .. True</v>
      </c>
    </row>
    <row r="707">
      <c r="A707" s="1">
        <v>2.0</v>
      </c>
      <c r="B707" s="1" t="s">
        <v>706</v>
      </c>
      <c r="C707" t="str">
        <f>IFERROR(__xludf.DUMMYFUNCTION("GOOGLETRANSLATE(B707, ""fr"", ""en"")"),"Good but ... Big downside, indications for heating baby bottles do not really fit ... Since there is a delay between use if the bottle is not hot enough we have to wait. Baby cries until bad :(")</f>
        <v>Good but ... Big downside, indications for heating baby bottles do not really fit ... Since there is a delay between use if the bottle is not hot enough we have to wait. Baby cries until bad :(</v>
      </c>
    </row>
    <row r="708">
      <c r="A708" s="1">
        <v>1.0</v>
      </c>
      <c r="B708" s="1" t="s">
        <v>707</v>
      </c>
      <c r="C708" t="str">
        <f>IFERROR(__xludf.DUMMYFUNCTION("GOOGLETRANSLATE(B708, ""fr"", ""en"")"),"Be careful to choose the lower size to your stature careful to choose lower height to your stature, indeed I dress L and the product received was cutting too much at least 2 sizes.")</f>
        <v>Be careful to choose the lower size to your stature careful to choose lower height to your stature, indeed I dress L and the product received was cutting too much at least 2 sizes.</v>
      </c>
    </row>
    <row r="709">
      <c r="A709" s="1">
        <v>1.0</v>
      </c>
      <c r="B709" s="1" t="s">
        <v>708</v>
      </c>
      <c r="C709" t="str">
        <f>IFERROR(__xludf.DUMMYFUNCTION("GOOGLETRANSLATE(B709, ""fr"", ""en"")"),"Avoid Avoid")</f>
        <v>Avoid Avoid</v>
      </c>
    </row>
    <row r="710">
      <c r="A710" s="1">
        <v>1.0</v>
      </c>
      <c r="B710" s="1" t="s">
        <v>709</v>
      </c>
      <c r="C710" t="str">
        <f>IFERROR(__xludf.DUMMYFUNCTION("GOOGLETRANSLATE(B710, ""fr"", ""en"")"),"HP will finish with their shameless rates Y fed up with paying ink cartridges as industrial remplicent slyly at will. They may well put the number of milliliter want it, we have no control. And besides, they dry up when you do not use them. It's too expen"&amp;"sive. It is a budget. Enough.")</f>
        <v>HP will finish with their shameless rates Y fed up with paying ink cartridges as industrial remplicent slyly at will. They may well put the number of milliliter want it, we have no control. And besides, they dry up when you do not use them. It's too expensive. It is a budget. Enough.</v>
      </c>
    </row>
    <row r="711">
      <c r="A711" s="1">
        <v>3.0</v>
      </c>
      <c r="B711" s="1" t="s">
        <v>710</v>
      </c>
      <c r="C711" t="str">
        <f>IFERROR(__xludf.DUMMYFUNCTION("GOOGLETRANSLATE(B711, ""fr"", ""en"")"),"Bad Aesthetically, it's not bad. The battery level on the case's practical, light on the headset is pretty. But not so easy to use. The left atrium is capricious and the sound goes up and down without warning when used. On appeal, I am told often we hear "&amp;"very bad ... In listening, the right working properly. At Connection is random ... The headphones connect or disconnect whenever they want. Point positive case ever charged for the purchase. Overall, I'm not super happy ... I will revisit on my record to "&amp;"see if I can improve my use, but for now I'm almost sorry to have put this price ...")</f>
        <v>Bad Aesthetically, it's not bad. The battery level on the case's practical, light on the headset is pretty. But not so easy to use. The left atrium is capricious and the sound goes up and down without warning when used. On appeal, I am told often we hear very bad ... In listening, the right working properly. At Connection is random ... The headphones connect or disconnect whenever they want. Point positive case ever charged for the purchase. Overall, I'm not super happy ... I will revisit on my record to see if I can improve my use, but for now I'm almost sorry to have put this price ...</v>
      </c>
    </row>
    <row r="712">
      <c r="A712" s="1">
        <v>4.0</v>
      </c>
      <c r="B712" s="1" t="s">
        <v>711</v>
      </c>
      <c r="C712" t="str">
        <f>IFERROR(__xludf.DUMMYFUNCTION("GOOGLETRANSLATE(B712, ""fr"", ""en"")"),"Good quality price ratio. In the gym")</f>
        <v>Good quality price ratio. In the gym</v>
      </c>
    </row>
    <row r="713">
      <c r="A713" s="1">
        <v>4.0</v>
      </c>
      <c r="B713" s="1" t="s">
        <v>712</v>
      </c>
      <c r="C713" t="str">
        <f>IFERROR(__xludf.DUMMYFUNCTION("GOOGLETRANSLATE(B713, ""fr"", ""en"")"),"Okay, that's a nice watch. Very complete, but beware, it is very big and heavy. The backlight only applies to bubbles and digital display is a bit small. A dial lighting that is white would have been nice. For the bracelet setting, hunting pin mini 1 mm i"&amp;"s required. The instructions are in English and Chinese, but it is not very complicated to grasp the operation.")</f>
        <v>Okay, that's a nice watch. Very complete, but beware, it is very big and heavy. The backlight only applies to bubbles and digital display is a bit small. A dial lighting that is white would have been nice. For the bracelet setting, hunting pin mini 1 mm is required. The instructions are in English and Chinese, but it is not very complicated to grasp the operation.</v>
      </c>
    </row>
    <row r="714">
      <c r="A714" s="1">
        <v>4.0</v>
      </c>
      <c r="B714" s="1" t="s">
        <v>713</v>
      </c>
      <c r="C714" t="str">
        <f>IFERROR(__xludf.DUMMYFUNCTION("GOOGLETRANSLATE(B714, ""fr"", ""en"")"),"Although Not a high quality product especially the part that supports the headset but suits me perfectly.")</f>
        <v>Although Not a high quality product especially the part that supports the headset but suits me perfectly.</v>
      </c>
    </row>
    <row r="715">
      <c r="A715" s="1">
        <v>4.0</v>
      </c>
      <c r="B715" s="1" t="s">
        <v>714</v>
      </c>
      <c r="C715" t="str">
        <f>IFERROR(__xludf.DUMMYFUNCTION("GOOGLETRANSLATE(B715, ""fr"", ""en"")"),"Top Good product. Fits well in bed is good. Really nothing else to say. I recommend this product.")</f>
        <v>Top Good product. Fits well in bed is good. Really nothing else to say. I recommend this product.</v>
      </c>
    </row>
    <row r="716">
      <c r="A716" s="1">
        <v>5.0</v>
      </c>
      <c r="B716" s="1" t="s">
        <v>715</v>
      </c>
      <c r="C716" t="str">
        <f>IFERROR(__xludf.DUMMYFUNCTION("GOOGLETRANSLATE(B716, ""fr"", ""en"")"),"Beautiful symbol of life I bought this gorgeous bracelet to give to my niece for her 18th birthday. The strap is adjustable which is perfect when it is not seen for a long time and that we no longer know its morphology. The tree of life is very meaningful"&amp;" for a teenager who enters adult life. Too handsome")</f>
        <v>Beautiful symbol of life I bought this gorgeous bracelet to give to my niece for her 18th birthday. The strap is adjustable which is perfect when it is not seen for a long time and that we no longer know its morphology. The tree of life is very meaningful for a teenager who enters adult life. Too handsome</v>
      </c>
    </row>
    <row r="717">
      <c r="A717" s="1">
        <v>5.0</v>
      </c>
      <c r="B717" s="1" t="s">
        <v>716</v>
      </c>
      <c r="C717" t="str">
        <f>IFERROR(__xludf.DUMMYFUNCTION("GOOGLETRANSLATE(B717, ""fr"", ""en"")"),"Very soft This corresponds to what I was looking for. It is soft and is well in hand. In addition it is cheap.")</f>
        <v>Very soft This corresponds to what I was looking for. It is soft and is well in hand. In addition it is cheap.</v>
      </c>
    </row>
    <row r="718">
      <c r="A718" s="1">
        <v>5.0</v>
      </c>
      <c r="B718" s="1" t="s">
        <v>717</v>
      </c>
      <c r="C718" t="str">
        <f>IFERROR(__xludf.DUMMYFUNCTION("GOOGLETRANSLATE(B718, ""fr"", ""en"")"),"HER SIZE SIZE BELOW I could not try them too small. these small sizes.")</f>
        <v>HER SIZE SIZE BELOW I could not try them too small. these small sizes.</v>
      </c>
    </row>
    <row r="719">
      <c r="A719" s="1">
        <v>5.0</v>
      </c>
      <c r="B719" s="1" t="s">
        <v>718</v>
      </c>
      <c r="C719" t="str">
        <f>IFERROR(__xludf.DUMMYFUNCTION("GOOGLETRANSLATE(B719, ""fr"", ""en"")"),"Received in time Just beautiful! And good quality")</f>
        <v>Received in time Just beautiful! And good quality</v>
      </c>
    </row>
    <row r="720">
      <c r="A720" s="1">
        <v>5.0</v>
      </c>
      <c r="B720" s="1" t="s">
        <v>719</v>
      </c>
      <c r="C720" t="str">
        <f>IFERROR(__xludf.DUMMYFUNCTION("GOOGLETRANSLATE(B720, ""fr"", ""en"")"),"Very pleased with this kettle This is an excellent quality profuit. This Cuisinart coffee perfectly meets my expectations. I am very satisfied with my purchase.")</f>
        <v>Very pleased with this kettle This is an excellent quality profuit. This Cuisinart coffee perfectly meets my expectations. I am very satisfied with my purchase.</v>
      </c>
    </row>
    <row r="721">
      <c r="A721" s="1">
        <v>5.0</v>
      </c>
      <c r="B721" s="1" t="s">
        <v>720</v>
      </c>
      <c r="C721" t="str">
        <f>IFERROR(__xludf.DUMMYFUNCTION("GOOGLETRANSLATE(B721, ""fr"", ""en"")"),"Good, really good")</f>
        <v>Good, really good</v>
      </c>
    </row>
    <row r="722">
      <c r="A722" s="1">
        <v>5.0</v>
      </c>
      <c r="B722" s="1" t="s">
        <v>721</v>
      </c>
      <c r="C722" t="str">
        <f>IFERROR(__xludf.DUMMYFUNCTION("GOOGLETRANSLATE(B722, ""fr"", ""en"")"),"Although this article is consistent with our command and normally sized so no worries! the color remains beautiful even after washing")</f>
        <v>Although this article is consistent with our command and normally sized so no worries! the color remains beautiful even after washing</v>
      </c>
    </row>
    <row r="723">
      <c r="A723" s="1">
        <v>5.0</v>
      </c>
      <c r="B723" s="1" t="s">
        <v>722</v>
      </c>
      <c r="C723" t="str">
        <f>IFERROR(__xludf.DUMMYFUNCTION("GOOGLETRANSLATE(B723, ""fr"", ""en"")"),"the brand is a sure Meets")</f>
        <v>the brand is a sure Meets</v>
      </c>
    </row>
    <row r="724">
      <c r="A724" s="1">
        <v>5.0</v>
      </c>
      <c r="B724" s="1" t="s">
        <v>723</v>
      </c>
      <c r="C724" t="str">
        <f>IFERROR(__xludf.DUMMYFUNCTION("GOOGLETRANSLATE(B724, ""fr"", ""en"")"),"Nice product must be provided 1 size and half below your waist. And if you have been sighted, the product complies and quality.")</f>
        <v>Nice product must be provided 1 size and half below your waist. And if you have been sighted, the product complies and quality.</v>
      </c>
    </row>
    <row r="725">
      <c r="A725" s="1">
        <v>5.0</v>
      </c>
      <c r="B725" s="1" t="s">
        <v>724</v>
      </c>
      <c r="C725" t="str">
        <f>IFERROR(__xludf.DUMMYFUNCTION("GOOGLETRANSLATE(B725, ""fr"", ""en"")"),"Super purchase Lovely")</f>
        <v>Super purchase Lovely</v>
      </c>
    </row>
    <row r="726">
      <c r="A726" s="1">
        <v>5.0</v>
      </c>
      <c r="B726" s="1" t="s">
        <v>725</v>
      </c>
      <c r="C726" t="str">
        <f>IFERROR(__xludf.DUMMYFUNCTION("GOOGLETRANSLATE(B726, ""fr"", ""en"")"),"Bottle warmer Bottle warmer dual function bought as a gift from birth, I find it convenient as it is possible to heat the milk, but also to sterilize. The capacity is two bottles which is convenient to prepare in advance. Aesthetically it is pretty simple"&amp;" and does not take up too much space. Also I appreciate the cleaning accessories provided. It is a good idea if you want to offer because it is convenient to feed baby.")</f>
        <v>Bottle warmer Bottle warmer dual function bought as a gift from birth, I find it convenient as it is possible to heat the milk, but also to sterilize. The capacity is two bottles which is convenient to prepare in advance. Aesthetically it is pretty simple and does not take up too much space. Also I appreciate the cleaning accessories provided. It is a good idea if you want to offer because it is convenient to feed baby.</v>
      </c>
    </row>
    <row r="727">
      <c r="A727" s="1">
        <v>5.0</v>
      </c>
      <c r="B727" s="1" t="s">
        <v>726</v>
      </c>
      <c r="C727" t="str">
        <f>IFERROR(__xludf.DUMMYFUNCTION("GOOGLETRANSLATE(B727, ""fr"", ""en"")"),"Recommended comfortable shoes, practice for the sport and her little effect in everyday life. Glad Product")</f>
        <v>Recommended comfortable shoes, practice for the sport and her little effect in everyday life. Glad Product</v>
      </c>
    </row>
    <row r="728">
      <c r="A728" s="1">
        <v>5.0</v>
      </c>
      <c r="B728" s="1" t="s">
        <v>727</v>
      </c>
      <c r="C728" t="str">
        <f>IFERROR(__xludf.DUMMYFUNCTION("GOOGLETRANSLATE(B728, ""fr"", ""en"")"),"Exactly the size I was looking for! I am glad this plastic protection is exactly the size of the card identification of my illness card that I always have on me to inform aid in case of need if I faint. (I measured, but sometimes a few millimeters make it"&amp;" just too ...) I am therefore delighted with my purchase!")</f>
        <v>Exactly the size I was looking for! I am glad this plastic protection is exactly the size of the card identification of my illness card that I always have on me to inform aid in case of need if I faint. (I measured, but sometimes a few millimeters make it just too ...) I am therefore delighted with my purchase!</v>
      </c>
    </row>
    <row r="729">
      <c r="A729" s="1">
        <v>5.0</v>
      </c>
      <c r="B729" s="1" t="s">
        <v>728</v>
      </c>
      <c r="C729" t="str">
        <f>IFERROR(__xludf.DUMMYFUNCTION("GOOGLETRANSLATE(B729, ""fr"", ""en"")"),"geniale every style of massage are great")</f>
        <v>geniale every style of massage are great</v>
      </c>
    </row>
    <row r="730">
      <c r="A730" s="1">
        <v>5.0</v>
      </c>
      <c r="B730" s="1" t="s">
        <v>729</v>
      </c>
      <c r="C730" t="str">
        <f>IFERROR(__xludf.DUMMYFUNCTION("GOOGLETRANSLATE(B730, ""fr"", ""en"")"),"Perfect ! Gift for a DJ &amp; amp; music enthusiast, he is delighted! Nothing to say, this brand is the reference: the quality on top, comfort ...")</f>
        <v>Perfect ! Gift for a DJ &amp; amp; music enthusiast, he is delighted! Nothing to say, this brand is the reference: the quality on top, comfort ...</v>
      </c>
    </row>
    <row r="731">
      <c r="A731" s="1">
        <v>2.0</v>
      </c>
      <c r="B731" s="1" t="s">
        <v>730</v>
      </c>
      <c r="C731" t="str">
        <f>IFERROR(__xludf.DUMMYFUNCTION("GOOGLETRANSLATE(B731, ""fr"", ""en"")"),"Poor poor quality, pilling on the first wash, the white band also crack very quickly")</f>
        <v>Poor poor quality, pilling on the first wash, the white band also crack very quickly</v>
      </c>
    </row>
    <row r="732">
      <c r="A732" s="1">
        <v>1.0</v>
      </c>
      <c r="B732" s="1" t="s">
        <v>731</v>
      </c>
      <c r="C732" t="str">
        <f>IFERROR(__xludf.DUMMYFUNCTION("GOOGLETRANSLATE(B732, ""fr"", ""en"")"),"Disappointed coverage will not heat")</f>
        <v>Disappointed coverage will not heat</v>
      </c>
    </row>
    <row r="733">
      <c r="A733" s="1">
        <v>3.0</v>
      </c>
      <c r="B733" s="1" t="s">
        <v>732</v>
      </c>
      <c r="C733" t="str">
        <f>IFERROR(__xludf.DUMMYFUNCTION("GOOGLETRANSLATE(B733, ""fr"", ""en"")"),"SIZE 42 boujour for someone doing what size 42 waist should choose for this shoe thank you")</f>
        <v>SIZE 42 boujour for someone doing what size 42 waist should choose for this shoe thank you</v>
      </c>
    </row>
    <row r="734">
      <c r="A734" s="1">
        <v>3.0</v>
      </c>
      <c r="B734" s="1" t="s">
        <v>733</v>
      </c>
      <c r="C734" t="str">
        <f>IFERROR(__xludf.DUMMYFUNCTION("GOOGLETRANSLATE(B734, ""fr"", ""en"")"),"Awesome !! The product is very good but it is not due cotton !!")</f>
        <v>Awesome !! The product is very good but it is not due cotton !!</v>
      </c>
    </row>
    <row r="735">
      <c r="A735" s="1">
        <v>4.0</v>
      </c>
      <c r="B735" s="1" t="s">
        <v>734</v>
      </c>
      <c r="C735" t="str">
        <f>IFERROR(__xludf.DUMMYFUNCTION("GOOGLETRANSLATE(B735, ""fr"", ""en"")"),"comfy clogs comfortable clogs, damages the sole is slightly thin. But the shoes fit the description. Returns heel shoes allow hooves easily maintained and remain in displacement in the earth from the garden.")</f>
        <v>comfy clogs comfortable clogs, damages the sole is slightly thin. But the shoes fit the description. Returns heel shoes allow hooves easily maintained and remain in displacement in the earth from the garden.</v>
      </c>
    </row>
    <row r="736">
      <c r="A736" s="1">
        <v>4.0</v>
      </c>
      <c r="B736" s="1" t="s">
        <v>735</v>
      </c>
      <c r="C736" t="str">
        <f>IFERROR(__xludf.DUMMYFUNCTION("GOOGLETRANSLATE(B736, ""fr"", ""en"")"),"Serre feet I work in basketball as often as I tramples all day level size c is good but despite that I am fine level width foot it shook not at the point in being unpleasant to worn but I know personally long days is not this one that I wear but that of a"&amp;"nother brand, like the material is beautiful but scratches quickly")</f>
        <v>Serre feet I work in basketball as often as I tramples all day level size c is good but despite that I am fine level width foot it shook not at the point in being unpleasant to worn but I know personally long days is not this one that I wear but that of another brand, like the material is beautiful but scratches quickly</v>
      </c>
    </row>
    <row r="737">
      <c r="A737" s="1">
        <v>4.0</v>
      </c>
      <c r="B737" s="1" t="s">
        <v>736</v>
      </c>
      <c r="C737" t="str">
        <f>IFERROR(__xludf.DUMMYFUNCTION("GOOGLETRANSLATE(B737, ""fr"", ""en"")"),"The sound quality for listening to music, including mp3 in all circumstances. Only flaw: the sound too high when one connects or disconnects.")</f>
        <v>The sound quality for listening to music, including mp3 in all circumstances. Only flaw: the sound too high when one connects or disconnects.</v>
      </c>
    </row>
    <row r="738">
      <c r="A738" s="1">
        <v>4.0</v>
      </c>
      <c r="B738" s="1" t="s">
        <v>737</v>
      </c>
      <c r="C738" t="str">
        <f>IFERROR(__xludf.DUMMYFUNCTION("GOOGLETRANSLATE(B738, ""fr"", ""en"")"),"Watch military Superb shows damage but it does not. At least not properly, it turns off by itself, simply rocked the digital is working again and a button is pressed, what a shame, it really is not bad, thin ....")</f>
        <v>Watch military Superb shows damage but it does not. At least not properly, it turns off by itself, simply rocked the digital is working again and a button is pressed, what a shame, it really is not bad, thin ....</v>
      </c>
    </row>
    <row r="739">
      <c r="A739" s="1">
        <v>5.0</v>
      </c>
      <c r="B739" s="1" t="s">
        <v>738</v>
      </c>
      <c r="C739" t="str">
        <f>IFERROR(__xludf.DUMMYFUNCTION("GOOGLETRANSLATE(B739, ""fr"", ""en"")"),"Good product Very well pleased with my order!")</f>
        <v>Good product Very well pleased with my order!</v>
      </c>
    </row>
    <row r="740">
      <c r="A740" s="1">
        <v>5.0</v>
      </c>
      <c r="B740" s="1" t="s">
        <v>739</v>
      </c>
      <c r="C740" t="str">
        <f>IFERROR(__xludf.DUMMYFUNCTION("GOOGLETRANSLATE(B740, ""fr"", ""en"")"),"good product good product")</f>
        <v>good product good product</v>
      </c>
    </row>
    <row r="741">
      <c r="A741" s="1">
        <v>5.0</v>
      </c>
      <c r="B741" s="1" t="s">
        <v>740</v>
      </c>
      <c r="C741" t="str">
        <f>IFERROR(__xludf.DUMMYFUNCTION("GOOGLETRANSLATE(B741, ""fr"", ""en"")"),"Perfect Disguise year 80 perfect")</f>
        <v>Perfect Disguise year 80 perfect</v>
      </c>
    </row>
    <row r="742">
      <c r="A742" s="1">
        <v>5.0</v>
      </c>
      <c r="B742" s="1" t="s">
        <v>741</v>
      </c>
      <c r="C742" t="str">
        <f>IFERROR(__xludf.DUMMYFUNCTION("GOOGLETRANSLATE(B742, ""fr"", ""en"")"),"Super efficient and stable hardware equipment")</f>
        <v>Super efficient and stable hardware equipment</v>
      </c>
    </row>
    <row r="743">
      <c r="A743" s="1">
        <v>5.0</v>
      </c>
      <c r="B743" s="1" t="s">
        <v>742</v>
      </c>
      <c r="C743" t="str">
        <f>IFERROR(__xludf.DUMMYFUNCTION("GOOGLETRANSLATE(B743, ""fr"", ""en"")"),"Good value More flexible than the original and much cheaper I wear the watch every day and I practice swimming I don not have enough back to see if it is as strong as the old but it is softer ... .")</f>
        <v>Good value More flexible than the original and much cheaper I wear the watch every day and I practice swimming I don not have enough back to see if it is as strong as the old but it is softer ... .</v>
      </c>
    </row>
    <row r="744">
      <c r="A744" s="1">
        <v>5.0</v>
      </c>
      <c r="B744" s="1" t="s">
        <v>743</v>
      </c>
      <c r="C744" t="str">
        <f>IFERROR(__xludf.DUMMYFUNCTION("GOOGLETRANSLATE(B744, ""fr"", ""en"")"),"Super Very good product look good heater well")</f>
        <v>Super Very good product look good heater well</v>
      </c>
    </row>
    <row r="745">
      <c r="A745" s="1">
        <v>5.0</v>
      </c>
      <c r="B745" s="1" t="s">
        <v>744</v>
      </c>
      <c r="C745" t="str">
        <f>IFERROR(__xludf.DUMMYFUNCTION("GOOGLETRANSLATE(B745, ""fr"", ""en"")"),"Original Quality Beautiful watch. Complies with the announcement.")</f>
        <v>Original Quality Beautiful watch. Complies with the announcement.</v>
      </c>
    </row>
    <row r="746">
      <c r="A746" s="1">
        <v>5.0</v>
      </c>
      <c r="B746" s="1" t="s">
        <v>745</v>
      </c>
      <c r="C746" t="str">
        <f>IFERROR(__xludf.DUMMYFUNCTION("GOOGLETRANSLATE(B746, ""fr"", ""en"")"),"Watch A legendary mythical watch. Certified by NASA for manned space flight and NATO has assigned a serial number. Dimensions contained therefore easily portable. All functions necessary for everyday life!")</f>
        <v>Watch A legendary mythical watch. Certified by NASA for manned space flight and NATO has assigned a serial number. Dimensions contained therefore easily portable. All functions necessary for everyday life!</v>
      </c>
    </row>
    <row r="747">
      <c r="A747" s="1">
        <v>5.0</v>
      </c>
      <c r="B747" s="1" t="s">
        <v>746</v>
      </c>
      <c r="C747" t="str">
        <f>IFERROR(__xludf.DUMMYFUNCTION("GOOGLETRANSLATE(B747, ""fr"", ""en"")"),"Very qualitative The microphone comes in a box and it is well protected. It is easy to assemble and install and has a very good sound. I use it to record my voice or singing and in both cases it's great! I recommend :)")</f>
        <v>Very qualitative The microphone comes in a box and it is well protected. It is easy to assemble and install and has a very good sound. I use it to record my voice or singing and in both cases it's great! I recommend :)</v>
      </c>
    </row>
    <row r="748">
      <c r="A748" s="1">
        <v>5.0</v>
      </c>
      <c r="B748" s="1" t="s">
        <v>747</v>
      </c>
      <c r="C748" t="str">
        <f>IFERROR(__xludf.DUMMYFUNCTION("GOOGLETRANSLATE(B748, ""fr"", ""en"")"),"Very good product The package is very small and is at first think that something is missing. But the content is very comprehensive: carrying case, USB cable charging, cable jack, and of course the headphones. Let's talk about the helmet. If you wear glass"&amp;"es or ear piercings, the first port of hours are not the most pleasant, pillows a little support. Over time, the foams are made and the port several hours is not a problem. The cushions cover the ears well and already provide a significant passive isolati"&amp;"on. The active noise reduction system is clearly not great, but at this price it's normal. It will work well on some frequencies and not others. For cons, the noise reduction generates a kind of little buzz when listening at moderate volume. Now the sound"&amp;". He not more is not unusual considering the price, but it is nevertheless quite correct to not engineer. Personally, I also found that my good HD25, but I'm not a sound engineer. Hahah What I like: the oval shape of the headphones, the ability to use the"&amp;" headset with the same cable without battery, the reduced volume of the headphones when folded. What I do not like: bah not much actually. If we do not forget the price, it is quite correct: p I think if your budget is limited, it is a product quite satis"&amp;"factory. If you have a better budget, head to a Canvis pro, a Sennheiser or Bose (to name a few).")</f>
        <v>Very good product The package is very small and is at first think that something is missing. But the content is very comprehensive: carrying case, USB cable charging, cable jack, and of course the headphones. Let's talk about the helmet. If you wear glasses or ear piercings, the first port of hours are not the most pleasant, pillows a little support. Over time, the foams are made and the port several hours is not a problem. The cushions cover the ears well and already provide a significant passive isolation. The active noise reduction system is clearly not great, but at this price it's normal. It will work well on some frequencies and not others. For cons, the noise reduction generates a kind of little buzz when listening at moderate volume. Now the sound. He not more is not unusual considering the price, but it is nevertheless quite correct to not engineer. Personally, I also found that my good HD25, but I'm not a sound engineer. Hahah What I like: the oval shape of the headphones, the ability to use the headset with the same cable without battery, the reduced volume of the headphones when folded. What I do not like: bah not much actually. If we do not forget the price, it is quite correct: p I think if your budget is limited, it is a product quite satisfactory. If you have a better budget, head to a Canvis pro, a Sennheiser or Bose (to name a few).</v>
      </c>
    </row>
    <row r="749">
      <c r="A749" s="1">
        <v>5.0</v>
      </c>
      <c r="B749" s="1" t="s">
        <v>748</v>
      </c>
      <c r="C749" t="str">
        <f>IFERROR(__xludf.DUMMYFUNCTION("GOOGLETRANSLATE(B749, ""fr"", ""en"")"),"Buy Although connects to redo the audio wiring my installation. Very good quality and unlike his sensitive. It's 100% copper and there is a sense of keyed.")</f>
        <v>Buy Although connects to redo the audio wiring my installation. Very good quality and unlike his sensitive. It's 100% copper and there is a sense of keyed.</v>
      </c>
    </row>
    <row r="750">
      <c r="A750" s="1">
        <v>5.0</v>
      </c>
      <c r="B750" s="1" t="s">
        <v>749</v>
      </c>
      <c r="C750" t="str">
        <f>IFERROR(__xludf.DUMMYFUNCTION("GOOGLETRANSLATE(B750, ""fr"", ""en"")"),"His case and its steel bracelet make a ... His case and bracelet steel make an elegant watch. The fact that it is radio controlled and solar is more which makes it perfect.")</f>
        <v>His case and its steel bracelet make a ... His case and bracelet steel make an elegant watch. The fact that it is radio controlled and solar is more which makes it perfect.</v>
      </c>
    </row>
    <row r="751">
      <c r="A751" s="1">
        <v>5.0</v>
      </c>
      <c r="B751" s="1" t="s">
        <v>750</v>
      </c>
      <c r="C751" t="str">
        <f>IFERROR(__xludf.DUMMYFUNCTION("GOOGLETRANSLATE(B751, ""fr"", ""en"")"),"An essential office supplies practical, effective. The price on Amazon (at the time I placed my order) is a bit high, you can find cheaper elsewhere.")</f>
        <v>An essential office supplies practical, effective. The price on Amazon (at the time I placed my order) is a bit high, you can find cheaper elsewhere.</v>
      </c>
    </row>
    <row r="752">
      <c r="A752" s="1">
        <v>5.0</v>
      </c>
      <c r="B752" s="1" t="s">
        <v>751</v>
      </c>
      <c r="C752" t="str">
        <f>IFERROR(__xludf.DUMMYFUNCTION("GOOGLETRANSLATE(B752, ""fr"", ""en"")"),"very well very well")</f>
        <v>very well very well</v>
      </c>
    </row>
    <row r="753">
      <c r="A753" s="1">
        <v>5.0</v>
      </c>
      <c r="B753" s="1" t="s">
        <v>752</v>
      </c>
      <c r="C753" t="str">
        <f>IFERROR(__xludf.DUMMYFUNCTION("GOOGLETRANSLATE(B753, ""fr"", ""en"")"),"Size Model very very good!")</f>
        <v>Size Model very very good!</v>
      </c>
    </row>
    <row r="754">
      <c r="A754" s="1">
        <v>2.0</v>
      </c>
      <c r="B754" s="1" t="s">
        <v>753</v>
      </c>
      <c r="C754" t="str">
        <f>IFERROR(__xludf.DUMMYFUNCTION("GOOGLETRANSLATE(B754, ""fr"", ""en"")"),"No suit against sciatic pain not adapt against sciatica pain")</f>
        <v>No suit against sciatic pain not adapt against sciatica pain</v>
      </c>
    </row>
    <row r="755">
      <c r="A755" s="1">
        <v>1.0</v>
      </c>
      <c r="B755" s="1" t="s">
        <v>754</v>
      </c>
      <c r="C755" t="str">
        <f>IFERROR(__xludf.DUMMYFUNCTION("GOOGLETRANSLATE(B755, ""fr"", ""en"")"),"Grilled lack the spare LED After two months bulb I do not know how to change and type of LED")</f>
        <v>Grilled lack the spare LED After two months bulb I do not know how to change and type of LED</v>
      </c>
    </row>
    <row r="756">
      <c r="A756" s="1">
        <v>1.0</v>
      </c>
      <c r="B756" s="1" t="s">
        <v>755</v>
      </c>
      <c r="C756" t="str">
        <f>IFERROR(__xludf.DUMMYFUNCTION("GOOGLETRANSLATE(B756, ""fr"", ""en"")"),"small size and deformed shell that really hurt! Despite the purchase of two pairs (one in my size and following a sore foot purchasing a taile above). Shoes too small and deformed safety shell of origin and that deforms advantage by wearing them! First pa"&amp;"ir my size: too small and there shell right foot came back to me in the big toe, very painful. Second pair size above: Too large (size so bad because the size is too small below) and hull right foot returns me this time in the little toe! A big shock to m"&amp;"e and it severs the outright! AVOID AT ALL COSTS")</f>
        <v>small size and deformed shell that really hurt! Despite the purchase of two pairs (one in my size and following a sore foot purchasing a taile above). Shoes too small and deformed safety shell of origin and that deforms advantage by wearing them! First pair my size: too small and there shell right foot came back to me in the big toe, very painful. Second pair size above: Too large (size so bad because the size is too small below) and hull right foot returns me this time in the little toe! A big shock to me and it severs the outright! AVOID AT ALL COSTS</v>
      </c>
    </row>
    <row r="757">
      <c r="A757" s="1">
        <v>3.0</v>
      </c>
      <c r="B757" s="1" t="s">
        <v>756</v>
      </c>
      <c r="C757" t="str">
        <f>IFERROR(__xludf.DUMMYFUNCTION("GOOGLETRANSLATE(B757, ""fr"", ""en"")"),"One can disappointed sustainability. Shoes all the time. The size is good as expected! Always know that the converse sizes are always slightly larger than the other brands. Only problem after 3 months of using the sole began to take off!")</f>
        <v>One can disappointed sustainability. Shoes all the time. The size is good as expected! Always know that the converse sizes are always slightly larger than the other brands. Only problem after 3 months of using the sole began to take off!</v>
      </c>
    </row>
    <row r="758">
      <c r="A758" s="1">
        <v>4.0</v>
      </c>
      <c r="B758" s="1" t="s">
        <v>757</v>
      </c>
      <c r="C758" t="str">
        <f>IFERROR(__xludf.DUMMYFUNCTION("GOOGLETRANSLATE(B758, ""fr"", ""en"")"),"Very very good product but does not cover the new with the old")</f>
        <v>Very very good product but does not cover the new with the old</v>
      </c>
    </row>
    <row r="759">
      <c r="A759" s="1">
        <v>4.0</v>
      </c>
      <c r="B759" s="1" t="s">
        <v>758</v>
      </c>
      <c r="C759" t="str">
        <f>IFERROR(__xludf.DUMMYFUNCTION("GOOGLETRANSLATE(B759, ""fr"", ""en"")"),"value for money does his job. good value for money")</f>
        <v>value for money does his job. good value for money</v>
      </c>
    </row>
    <row r="760">
      <c r="A760" s="1">
        <v>4.0</v>
      </c>
      <c r="B760" s="1" t="s">
        <v>759</v>
      </c>
      <c r="C760" t="str">
        <f>IFERROR(__xludf.DUMMYFUNCTION("GOOGLETRANSLATE(B760, ""fr"", ""en"")"),"VERY GOOD PRODUCT EXPRESS DELIVERY. THIS WATCH IS IN ACCORDANCE WITH MY EXPECTATIONS VERY EASY TO SET THE STARTING AFTER READING THE USE. A SMALL SORRY BUT THE DIFFICULTY OF SETTING THE BRACELET DIRECTIONS IS SILENT ON THIS SUBJECT. NO EXPLANATION ON THE "&amp;"FOLLOW. 5 EUROS ADDITIONAL AT THE JEWELER TO ADJUST BRACELET.")</f>
        <v>VERY GOOD PRODUCT EXPRESS DELIVERY. THIS WATCH IS IN ACCORDANCE WITH MY EXPECTATIONS VERY EASY TO SET THE STARTING AFTER READING THE USE. A SMALL SORRY BUT THE DIFFICULTY OF SETTING THE BRACELET DIRECTIONS IS SILENT ON THIS SUBJECT. NO EXPLANATION ON THE FOLLOW. 5 EUROS ADDITIONAL AT THE JEWELER TO ADJUST BRACELET.</v>
      </c>
    </row>
    <row r="761">
      <c r="A761" s="1">
        <v>4.0</v>
      </c>
      <c r="B761" s="1" t="s">
        <v>760</v>
      </c>
      <c r="C761" t="str">
        <f>IFERROR(__xludf.DUMMYFUNCTION("GOOGLETRANSLATE(B761, ""fr"", ""en"")"),"Super shoes Super shoes")</f>
        <v>Super shoes Super shoes</v>
      </c>
    </row>
    <row r="762">
      <c r="A762" s="1">
        <v>5.0</v>
      </c>
      <c r="B762" s="1" t="s">
        <v>761</v>
      </c>
      <c r="C762" t="str">
        <f>IFERROR(__xludf.DUMMYFUNCTION("GOOGLETRANSLATE(B762, ""fr"", ""en"")"),"Good value The earphone is very good. It reduces noise well. I have sound. In addition to the large battery capacity.")</f>
        <v>Good value The earphone is very good. It reduces noise well. I have sound. In addition to the large battery capacity.</v>
      </c>
    </row>
    <row r="763">
      <c r="A763" s="1">
        <v>5.0</v>
      </c>
      <c r="B763" s="1" t="s">
        <v>762</v>
      </c>
      <c r="C763" t="str">
        <f>IFERROR(__xludf.DUMMYFUNCTION("GOOGLETRANSLATE(B763, ""fr"", ""en"")"),"flawless flawless")</f>
        <v>flawless flawless</v>
      </c>
    </row>
    <row r="764">
      <c r="A764" s="1">
        <v>5.0</v>
      </c>
      <c r="B764" s="1" t="s">
        <v>763</v>
      </c>
      <c r="C764" t="str">
        <f>IFERROR(__xludf.DUMMYFUNCTION("GOOGLETRANSLATE(B764, ""fr"", ""en"")"),"great size (s) is perfect for my dwarf rabbit, which since that has not left him more. Fast delivery, item consistent with the description from the color: Darker blue is but for me it is secondary.")</f>
        <v>great size (s) is perfect for my dwarf rabbit, which since that has not left him more. Fast delivery, item consistent with the description from the color: Darker blue is but for me it is secondary.</v>
      </c>
    </row>
    <row r="765">
      <c r="A765" s="1">
        <v>5.0</v>
      </c>
      <c r="B765" s="1" t="s">
        <v>764</v>
      </c>
      <c r="C765" t="str">
        <f>IFERROR(__xludf.DUMMYFUNCTION("GOOGLETRANSLATE(B765, ""fr"", ""en"")"),"EXCELLENT PRODUCT MEETS THE PERFECT DESCRIPTION")</f>
        <v>EXCELLENT PRODUCT MEETS THE PERFECT DESCRIPTION</v>
      </c>
    </row>
    <row r="766">
      <c r="A766" s="1">
        <v>5.0</v>
      </c>
      <c r="B766" s="1" t="s">
        <v>765</v>
      </c>
      <c r="C766" t="str">
        <f>IFERROR(__xludf.DUMMYFUNCTION("GOOGLETRANSLATE(B766, ""fr"", ""en"")"),"Wireless headphones small price not too expensive headphones that take moderately in the ears. The sound quality is very good but I found that to maintain in the ear there better. Especially if one has to make a pti jogging with.")</f>
        <v>Wireless headphones small price not too expensive headphones that take moderately in the ears. The sound quality is very good but I found that to maintain in the ear there better. Especially if one has to make a pti jogging with.</v>
      </c>
    </row>
    <row r="767">
      <c r="A767" s="1">
        <v>5.0</v>
      </c>
      <c r="B767" s="1" t="s">
        <v>766</v>
      </c>
      <c r="C767" t="str">
        <f>IFERROR(__xludf.DUMMYFUNCTION("GOOGLETRANSLATE(B767, ""fr"", ""en"")"),"Quality, take a size below a quality shoe, breathable Take one size smaller! (Eg if you are doing 43, I recommend the 42)")</f>
        <v>Quality, take a size below a quality shoe, breathable Take one size smaller! (Eg if you are doing 43, I recommend the 42)</v>
      </c>
    </row>
    <row r="768">
      <c r="A768" s="1">
        <v>5.0</v>
      </c>
      <c r="B768" s="1" t="s">
        <v>767</v>
      </c>
      <c r="C768" t="str">
        <f>IFERROR(__xludf.DUMMYFUNCTION("GOOGLETRANSLATE(B768, ""fr"", ""en"")"),"Excellent quality but cheap too !! &lt;Div id = ""video-block-R47XRFG3SLFZ6"" class = ""a-section-spacing-small in-spacing-top mini video-block""&gt; &lt;/ div&gt; &lt;input type = ""hidden"" name = """" value = ""https://images-eu.ssl-images-amazon.com/images/I/917Ij87"&amp;"oARS.mp4"" class = ""video-url""&gt; &lt;input type = ""hidden"" name = """" value = ""https: //images-eu.ssl-images-amazon.com/images/I/71189l7XyXS.png ""class ="" video-slate-img-url ""&gt; &amp; nbsp; Very good quality. I received these headphones very quickly. Eas"&amp;"y quickly connected to my iPhone. Sound quality is excellent. Comfortable to wear. The headphones for box is very good too. I can put it in the bag and back easily. Really high quality price !!! Excellent !!!")</f>
        <v>Excellent quality but cheap too !! &lt;Div id = "video-block-R47XRFG3SLFZ6" class = "a-section-spacing-small in-spacing-top mini video-block"&gt; &lt;/ div&gt; &lt;input type = "hidden" name = "" value = "https://images-eu.ssl-images-amazon.com/images/I/917Ij87oARS.mp4" class = "video-url"&gt; &lt;input type = "hidden" name = "" value = "https: //images-eu.ssl-images-amazon.com/images/I/71189l7XyXS.png "class =" video-slate-img-url "&gt; &amp; nbsp; Very good quality. I received these headphones very quickly. Easy quickly connected to my iPhone. Sound quality is excellent. Comfortable to wear. The headphones for box is very good too. I can put it in the bag and back easily. Really high quality price !!! Excellent !!!</v>
      </c>
    </row>
    <row r="769">
      <c r="A769" s="1">
        <v>5.0</v>
      </c>
      <c r="B769" s="1" t="s">
        <v>768</v>
      </c>
      <c r="C769" t="str">
        <f>IFERROR(__xludf.DUMMYFUNCTION("GOOGLETRANSLATE(B769, ""fr"", ""en"")"),"Date Beautiful")</f>
        <v>Date Beautiful</v>
      </c>
    </row>
    <row r="770">
      <c r="A770" s="1">
        <v>5.0</v>
      </c>
      <c r="B770" s="1" t="s">
        <v>769</v>
      </c>
      <c r="C770" t="str">
        <f>IFERROR(__xludf.DUMMYFUNCTION("GOOGLETRANSLATE(B770, ""fr"", ""en"")"),"Magnificent broadcaster deserves a video &lt;div id = ""video-block-R2JVIKQWNXXHSG"" class = ""a-section-spacing-small in-spacing-top mini video-block""&gt; &lt;div tabindex = ""0"" class = "" airy airy-svg vmin-unsupported airy-skin-beacon ""style ="" background-"&amp;"color: rgb (0, 0, 0); position: relative; width: 100%; height: 100%; font-size: 0px; overflow : hidden; outline: none; ""&gt; &lt;div class ="" airy-renderer-container ""style ="" position: relative; height: 100%; width: 100%; ""&gt; &lt;video id ="" 15 ""preload ="""&amp;" auto ""src ="" https://images-eu.ssl-images-amazon.com/images/I/E1Bw4MGL9YS.mp4 ""style ="" position: absolute; left: 0px; top: 0px; overflow: hidden; height: 1px ; width: 1px; ""&gt; &lt;/ video&gt; &lt;/ div&gt; &lt;div id ="" airy-slate-preload ""style ="" background-c"&amp;"olor: rgb (0, 0, 0); background-image: url (&amp; quot; https://images-eu.ssl-images-amazon.com/images/I/81c19Rp6iUS.png&amp;quot;); background-size: contain; background-position: center center; background-repeat: no-repeat; position: absolute ; top: 0px; left: 0"&amp;"px; visibility: visible; width: 100%; height: 1 00% ""&gt; &lt;/ div&gt; &lt;iframe scrolling ="" no ""frameborder ="" 0 ""src ="" about: blank ""style ="" display: none; ""&gt; &lt;/ iframe&gt; &lt;div tabindex ="" - 1 ""class = ""airy-controls-container"" style = ""opacity: 0;"&amp;" visibility: hidden; ""&gt; &lt;div tabindex ="" - 1 ""class ="" airy-screen-size-toggle airy-fullscreen ""&gt; &lt;/ div&gt; &lt;div tabindex ="" - 1 ""class ="" airy-container-bottom "" &gt; &lt;div tabindex = ""- 1"" class = ""airy-track-bar spacer-left"" style = ""width: 11p"&amp;"x;""&gt; &lt;/ div&gt; &lt;div tabindex = ""- 1"" class = ""airy-play- toggle airy-play ""style ="" width: 12px; margin-right: 12px; ""&gt; &lt;/ div&gt; &lt;div tabindex ="" - 1 ""class ="" airy-audio-elements ""style ="" float: right; width: 34px; ""&gt; &lt;div tabindex ="" - 1 ""c"&amp;"lass ="" airy-audio-toggle airy-on ""&gt; &lt;/ div&gt; &lt;div tabindex ="" - 1 ""class ="" airy-audio-container ""style = ""opacity: 0; visibility: hidden; ""&gt; &lt;div tabindex ="" - 1 ""class ="" airy-audio-track-bar ""style ="" height: 80%; ""&gt; &lt;div tabindex ="" - 1"&amp;" ""class ="" airy-audio- scrubber bar ""style ="" height: 85% ""&gt; &lt;/ div&gt; &lt;div tabindex ="" - 1 ""class ="" airy-audio-scrubber ""style ="" height: 12px; bottom: 85% ""&gt; &lt;/ div&gt; &lt;/ div&gt; &lt;/ div&gt; &lt;/ div&gt; &lt;div tabindex ="" - 1 ""class ="" airy-duration-label"&amp;" ""style ="" float: right; width: 26px; margin-right: 4px; text-align: center; ""&gt; 0:00 &lt;/ div&gt; &lt;div tabindex ="" - 1 ""class ="" airy-track-bar spacer-right ""style ="" float: right; width: 11px; ""&gt; &lt;/ div&gt; &lt;div tabindex ="" - 1 ""class ="" airy-track-b"&amp;"ar-container ""style ="" margin-left: 35px; margin-right: 75px; ""&gt; &lt;div tabindex ="" - 1 ""class ="" airy-airy-track-bar vertical-centering-table ""&gt; &lt;div tabindex ="" - 1 ""class ="" airy-vertical-centering- table-cell ""&gt; &lt;div tabindex ="" - 1 ""class "&amp;"="" airy-track-bar elements ""&gt; &lt;div tabindex ="" - 1 ""class ="" airy-progress bar ""&gt; &lt;/ div&gt; &lt;div tabindex = ""- 1"" class = ""airy-scrubber bar""&gt; &lt;/ div&gt; &lt;div tabindex = ""- 1"" class = ""airy-scrubber""&gt; &lt;div tabindex = ""- 1"" class = ""airy-scrubb"&amp;"er- icon ""&gt; &lt;/ div&gt; &lt;div tabindex ="" - 1 ""class ="" airy-adjusted-aui-tooltip ""style ="" opacity: 0; visibility: hidden; ""&gt; &lt;div tabindex ="" - 1 ""class ="" airy-adjusted-aui-tooltip-inner ""&gt; &lt;div tabindex ="" - 1 ""class ="" airy-current-time-labe"&amp;"l ""&gt; 0 00 &lt;/ div&gt; &lt;/ div&gt; &lt;div tabindex = ""- 1"" class = ""airy-adjusted-aui-arrow-border""&gt; &lt;div tabindex = ""- 1"" class = ""airy-adjusted-aui-arrow"" &gt; &lt;/ div&gt; &lt;/ div&gt; &lt;/ div&gt; &lt;/ div&gt; &lt;/ div&gt; &lt;/ div&gt; &lt;/ div&gt; &lt;/ div&gt; &lt;/ div&gt; &lt;/ div&gt; &lt;div tabindex = """&amp;"- 1"" class = ""airy-airy-age-gate course airy-vertical-centering table-airy-dialog"" style = ""opacity: 0; visibility: hidden; ""&gt; &lt;div tabindex ="" - 1 ""class ="" airy-age-gate-vertical-centering-table-cell airy-vertical-centering-table-cell ""&gt; &lt;div t"&amp;"abindex ="" - 1 ""class = ""airy-vertical-centering-wrapper airy-age-gate-elements-wrapper""&gt; &lt;div tabindex = ""- 1"" class = ""airy-age-gate-elements airy-dialog-elements""&gt; &lt;div tabindex = "" -1 ""class ="" airy-age-gate-prompt ""&gt; This video is not Int"&amp;"ended for all audiences What time were you born &lt;/ div&gt; &lt;div tabindex =.?"" - 1 ""class ="" airy-age-gate -inputs airy-dialog-inner-elements ""&gt; &lt;select tabindex ="" - 1 ""class ="" airy-age-gate-month ""&gt; &lt;option value ="" 1 ""&gt; January &lt;/ option&gt; &lt;optio"&amp;"n value ="" 2 ""&gt; February &lt;/ option&gt; &lt;option value ="" 3 ""&gt; March &lt;/ option&gt; &lt;option value ="" 4 ""&gt; April &lt;/ option&gt; &lt;option value ="" 5 ""&gt; May &lt;/ option&gt; &lt;option value = ""6""&gt; June &lt;/ option&gt; &lt;option value = ""7""&gt; July &lt;/ option&gt; &lt;option value = """&amp;"8""&gt; August &lt;/ option&gt; &lt;option value = ""9""&gt; September &lt;/ option&gt; &lt;option value = ""10""&gt; October &lt;/ option&gt; &lt;option value = ""11""&gt; November &lt;/ option&gt; &lt;option value = ""12""&gt; December &lt;/ option&gt; &lt;/ select&gt; &lt;select tabindex = ""- 1"" class = ""airy-age-"&amp;"gate-day""&gt; &lt;opti = One value ""1""&gt; 1 &lt;/ option&gt; &lt;option value = ""2""&gt; 2 &lt;/ option&gt; &lt;option value = ""3""&gt; 3 &lt;/ option&gt; &lt;option value = ""4""&gt; 4 &lt;/ option &gt; &lt;option value = ""5""&gt; 5 &lt;/ option&gt; &lt;option value = ""6""&gt; 6 &lt;/ option&gt; &lt;option value = ""7""&gt; 7"&amp;" &lt;/ option&gt; &lt;option value = ""8""&gt; 8 &lt; / option&gt; &lt;option value = ""9""&gt; 9 &lt;/ option&gt; &lt;option value = ""10""&gt; 10 &lt;/ option&gt; &lt;option value = ""11""&gt; 11 &lt;/ option&gt; &lt;option value = ""12""&gt; 12 &lt;/ option&gt; &lt;option value = ""13""&gt; 13 &lt;/ option&gt; &lt;option value = """&amp;"14""&gt; 14 &lt;/ option&gt; &lt;option value = ""15""&gt; 15 &lt;/ option&gt; &lt;option value = ""16 ""&gt; 16 &lt;/ option&gt; &lt;option value ="" 17 ""&gt; 17 &lt;/ option&gt; &lt;option value ="" 18 ""&gt; 18 &lt;/ option&gt; &lt;option value ="" 19 ""&gt; 19 &lt;/ option&gt; &lt;option value = ""20""&gt; 20 &lt;/ option&gt; &lt;op"&amp;"tion value = ""21""&gt; 21 &lt;/ option&gt; &lt;option value = ""22""&gt; 22 &lt;/ option&gt; &lt;option value = ""23""&gt; 23 &lt;/ option&gt; &lt;option value = ""24""&gt; 24 &lt;/ option&gt; &lt;option value = ""25""&gt; 25 &lt;/ option&gt; &lt;option value = ""26""&gt; 26 &lt;/ option&gt; &lt;option value = ""27""&gt; 27 &lt;/ "&amp;"option&gt; &lt;option value = ""28""&gt; 28 &lt;/ option&gt; &lt;option value = ""29""&gt; 29 &lt;/ option&gt; &lt;option value = ""30""&gt; 30 &lt;/ option&gt; &lt;option value = ""31""&gt; 31 &lt;/ option&gt; &lt;/ select&gt; &lt;select tabindex = ""- 1"" class = ""airy-age-gate-year""&gt; &lt;option value = ""2019""&gt;"&amp;" 2019 &lt;/ option&gt; &lt; option value = ""2018""&gt; 2018 &lt;/ option&gt; &lt;option value = ""2017""&gt; 2017 &lt;/ option&gt; &lt;option value = ""2016""&gt; ​​2016 &lt;/ option&gt; &lt;option value = ""2015""&gt; 2015 &lt;/ option &gt; &lt;option value = ""2014""&gt; 2014 &lt;/ option&gt; &lt;option value = ""2013"""&amp;"&gt; 2013 &lt;/ option&gt; &lt;option value = ""2012""&gt; 2012 &lt;/ option&gt; &lt;option value = ""2011""&gt; 2011 &lt; / option&gt; &lt;option value = ""2010""&gt; 2010 &lt;/ option&gt; &lt;option value = ""2009""&gt; 2009 &lt;/ option&gt; &lt;option value = ""2008""&gt; 2008 &lt;/ option&gt; &lt;option value = ""2007""&gt; "&amp;"2007 &lt;/ option&gt; &lt;option value = ""2006""&gt; 2006 &lt;/ option&gt; &lt;option value = ""2005""&gt; 2005 &lt;/ option&gt; &lt;option value = ""2004""&gt; 2004 &lt;/ option&gt; &lt;option value = ""2003 ""&gt; 2003 &lt;/ option&gt; &lt;option value ="" 2002 ""&gt; 2002 &lt;/ option&gt; &lt;option value ="" 2001 ""&gt; "&amp;"2001 &lt;/ option&gt; &lt;option value ="" 2000 ""&gt; 2000 &lt;/ option&gt; &lt;option value = ""1999""&gt; 1999 &lt;/ option&gt; &lt;option value = ""1998""&gt; 1998 &lt;/ option&gt; &lt;option value = ""1997""&gt; 1997 &lt;/ option&gt; &lt;option value = ""1996""&gt; 1996 &lt;/ option&gt; &lt;option value = ""1995""&gt; 19"&amp;"95 &lt;/ option&gt; &lt;option value = ""1994""&gt; 1994 &lt;/ option&gt; &lt;option value = ""1993""&gt; 1993 &lt;/ option&gt; &lt;option value = ""1992""&gt; 1992 &lt;/ option&gt; &lt;option value = ""1991""&gt; 1991 &lt;/ option&gt; &lt;option value = ""1990""&gt; 1990 &lt;/ option&gt; &lt;option value = "" 1989 ""&gt; 198"&amp;"9 &lt;/ option&gt; &lt;option value ="" 1988 ""&gt; 1988 &lt;/ option&gt; &lt;option value ="" 1987 ""&gt; 1987 &lt;/ option&gt; &lt;option value ="" 1986 ""&gt; 1986 &lt;/ option&gt; &lt;option value = ""1985""&gt; 1985 &lt;/ option&gt; &lt;option value = ""1984""&gt; 1984 &lt;/ option&gt; &lt;option value = ""1983""&gt; 198"&amp;"3 &lt;/ option&gt; &lt;option value = ""1982""&gt; 1982 &lt;/ option&gt; &lt; option value = ""1981""&gt; 1981 &lt;/ option&gt; &lt;option value = ""1980""&gt; 1980 &lt;/ option&gt; &lt;option value = ""1979""&gt; 1979 &lt;/ option&gt; &lt;option value = ""1978""&gt; 1978 &lt;/ option &gt; &lt;option value = ""1977""&gt; 1977"&amp;" &lt;/ option&gt; &lt;option value = ""1976""&gt; 1976 &lt;/ option&gt; &lt;option value = ""1975""&gt; 1975 &lt;/ option&gt; &lt;option value = ""1974""&gt; 1974 &lt; / option&gt; &lt;option value = ""1973""&gt; 1973 &lt;/ option&gt; &lt;option value = ""1972""&gt; 1972 &lt;/ option&gt; &lt;option value = ""1971""&gt; 1971 &lt;"&amp;"/ option&gt; &lt;option value = ""1970""&gt; 1970 &lt;/ option&gt; &lt;option value = ""1969""&gt; 1969 &lt;/ option&gt; &lt;option value = ""1968""&gt; 1968 &lt;/ option&gt; &lt;option value = ""1967""&gt; 1967 &lt;/ option&gt; &lt;option value = ""1966 ""&gt; 1966 &lt;/ option&gt; &lt;option value ="" 1965 ""&gt; 1965 &lt;/"&amp;" option&gt; &lt;option value ="" 1964 ""&gt; 1964 &lt;/ option&gt; &lt;option value ="" 1963 ""&gt; 1963 &lt;/ option&gt; &lt;option value = ""1962""&gt; 1962 &lt;/ option&gt; &lt;option value = ""1961""&gt; 1961 &lt;/ option&gt; &lt;option value = ""1960""&gt; 1960 &lt;/ op tion&gt; &lt;option value = ""1959""&gt; 1959 &lt;/"&amp;" option&gt; &lt;option value = ""1958""&gt; 1958 &lt;/ option&gt; &lt;option value = ""1957""&gt; 1957 &lt;/ option&gt; &lt;option value = ""1956""&gt; 1956 &lt;/ option&gt; &lt;option value = ""1955""&gt; 1955 &lt;/ option&gt; &lt;option value = ""1954""&gt; 1954 &lt;/ option&gt; &lt;option value = ""1953""&gt; 1953 &lt;/ op"&amp;"tion&gt; &lt;option value = ""1952"" &gt; 1952 &lt;/ option&gt; &lt;option value = ""1951""&gt; 1951 &lt;/ option&gt; &lt;option value = ""1950""&gt; 1950 &lt;/ option&gt; &lt;option value = ""1949""&gt; 1949 &lt;/ option&gt; &lt;option value = "" 1948 ""&gt; 1948 &lt;/ option&gt; &lt;option value ="" 1947 ""&gt; 1947 &lt;/ o"&amp;"ption&gt; &lt;option value ="" 1946 ""&gt; 1946 &lt;/ option&gt; &lt;option value ="" 1945 ""&gt; 1945 &lt;/ option&gt; &lt;option value = ""1944""&gt; 1944 &lt;/ option&gt; &lt;option value = ""1943""&gt; 1943 &lt;/ option&gt; &lt;option value = ""1942""&gt; 1942 &lt;/ option&gt; &lt;option value = ""1941""&gt; 1941 &lt;/ op"&amp;"tion&gt; &lt; option value = ""1940""&gt; 1940 &lt;/ option&gt; &lt;option value = ""1939""&gt; 1939 &lt;/ option&gt; &lt;option value = ""1938""&gt; 1938 &lt;/ option&gt; &lt;option value = ""1937""&gt; 1937 &lt;/ option &gt; &lt;option value = ""1936""&gt; 1936 &lt;/ option&gt; &lt;option value = ""1935""&gt; 1935 &lt;/ opt"&amp;"ion&gt; &lt;option value = ""1934""&gt; 1934 &lt;/ option&gt; &lt;option value = ""1933""&gt; 1933 &lt; / option&gt; &lt;option value = ""1932""&gt; 1932 &lt;/ option&gt; &lt;option value = ""1931""&gt; 1931 &lt;/ option&gt; &lt;option v alue = ""1930""&gt; 1930 &lt;/ option&gt; &lt;option value = ""1929""&gt; 1929 &lt;/ opti"&amp;"on&gt; &lt;option value = ""1928""&gt; 1928 &lt;/ option&gt; &lt;option value = ""1927""&gt; 1927 &lt;/ option&gt; &lt;option value = ""1926""&gt; 1926 &lt;/ option&gt; &lt;option value = ""1925""&gt; 1925 &lt;/ option&gt; &lt;option value = ""1924""&gt; 1924 &lt;/ option&gt; &lt;option value = ""1923""&gt; 1923 &lt;/ option&gt;"&amp;" &lt;option value = ""1922""&gt; 1922 &lt;/ option&gt; &lt;option value = ""1921""&gt; 1921 &lt;/ option&gt; &lt;option value = ""1920""&gt; 1920 &lt;/ option&gt; &lt;option value = ""1919""&gt; 1919 &lt;/ option&gt; &lt;option value = ""1918""&gt; 1918 &lt;/ option&gt; &lt;option value = ""1917""&gt; 1917 &lt;/ option&gt; &lt;o"&amp;"ption value = ""1916""&gt; 1916 &lt;/ option&gt; &lt;option value = ""1915"" &gt; 1915 &lt;/ option&gt; &lt;option value = ""1914""&gt; 1914 &lt;/ option&gt; &lt;option value = ""1913""&gt; 1913 &lt;/ option&gt; &lt;option value = ""1912""&gt; 1912 &lt;/ option&gt; &lt;option value = "" 1911 ""&gt; 1911 &lt;/ option&gt; &lt;o"&amp;"ption value ="" 1910 ""&gt; 1910 &lt;/ option&gt; &lt;option value ="" 1909 ""&gt; 1909 &lt;/ option&gt; &lt;option value ="" 1908 ""&gt; 1908 &lt;/ option&gt; &lt;option value = ""1907""&gt; 1907 &lt;/ option&gt; &lt;option value = ""1906""&gt; 1906 &lt;/ option&gt; &lt;option value = ""1905""&gt; 1905 &lt;/ option&gt; &lt;o"&amp;"ption value = ""1904""&gt; 1904 &lt;/ option&gt; &lt; option value = ""1903""&gt; 1903 &lt;/ option&gt; &lt;option value = ""1902""&gt; 1902 &lt;/ option&gt; &lt;option value = ""1901""&gt; 19 01 &lt;/ option&gt; &lt;option value = ""1900""&gt; 1900 &lt;/ option&gt; &lt;/ select&gt; &lt;div tabindex = ""- 1"" class = """&amp;"airy-age-gate-submit airy-submit-button airy airy-submit- disabled ""&gt; Submit &lt;/ div&gt; &lt;/ div&gt; &lt;/ div&gt; &lt;/ div&gt; &lt;/ div&gt; &lt;/ div&gt; &lt;div tabindex ="" - 1 ""class ="" airy-install-flash-dialog airy-course airy -Vertical-centering-table dialog airy-airy-denied """&amp;"style ="" opacity: 0; visibility: hidden; ""&gt; &lt;div tabindex ="" - 1 ""class ="" airy-install-flash-vertical-centering-table-cell airy-vertical-centering-table-cell ""&gt; &lt;div tabindex ="" - 1 ""class = ""airy-vertical-centering-wrapper airy-install-flash-el"&amp;"ements-wrapper""&gt; &lt;div tabindex = ""- 1"" class = ""airy-install-flash-elements airy-dialog-elements""&gt; &lt;div tabindex = "" -1 ""class ="" airy-install-flash-prompt ""&gt; Adobe Flash Player is required to watch this video &lt;/ div&gt; &lt;div = tabindex."" - 1 ""cla"&amp;"ss ="" airy-install-flash-button-wrapper airy -dialog-inner-elements ""&gt; &lt;div tabindex ="" - 1 ""class ="" airy-install-flash-button airy-button ""&gt; install Flash Player &lt;/ div&gt; &lt;/ div&gt; &lt;/ div&gt; &lt;/ div&gt; &lt;/ div&gt; &lt;/ div&gt; &lt;div tabindex = ""- 1"" class = ""air"&amp;"y-video-unsupported-dialog airy-course airy-vertical-centering table-airy-dialog airy-denied"" style = ""opacity: 0; visibility: hidden; ""&gt; &lt;div tabindex ="" - 1 ""class ="" airy-video-unsupported-vertical-centering-table-cell airy-vertical-centering-tab"&amp;"le-cell ""&gt; &lt;div tabindex ="" - 1 ""class = ""airy-vertical-centering-wrapper airy-video-unsupported-elements-wrapper""&gt; &lt;div tabindex = ""- 1"" class = ""airy-video-unsupported-elements airy-dialog-elements""&gt; &lt;div tabindex = "" -1 ""class ="" airy-video"&amp;"-unsupported-prompt ""&gt; &lt;/ div&gt; &lt;/ div&gt; &lt;/ div&gt; &lt;/ div&gt; &lt;/ div&gt; &lt;div tabindex ="" - 1 ""class ="" airy-loading- spinner-stage airy-stage ""&gt; &lt;div tabindex ="" - 1 ""class ="" airy-loading-spinner-vertical-centering-table-cell airy-vertical-centering-table"&amp;"-cell ""&gt; &lt;div tabindex ="" - 1 ""class ="" airy-loading-spinner container airy-scalable-hint-container ""&gt; &lt;div tabindex ="" - 1 ""class ="" airy-loading-spinner-dummy airy-scalable-dummy ""&gt; &lt;/ div&gt; &lt; div tabindex = ""- 1"" class = ""airy-loading-spinne"&amp;"r airy-hint"" style = ""visibility: hidden;""&gt; &lt;/ div&gt; &lt;/ div&gt; &lt;/ div&gt; &lt;/ div&gt; &lt;div tabindex = ""- 1 ""class ="" airy-ads-screen-size-toggle airy-screen-size-toggle airy-fullscreen ""style ="" visibility: hidden; ""&gt; &lt;/ div&gt; &lt;div tabindex = ""-1"" class ="&amp;" ""airy-ad-prompt-container"" style = ""visibility: hidden;""&gt; &lt;div tabindex = ""- 1"" class = ""airy-ad-prompt-vertical-centering table-airy-vertical- centering-table ""&gt; &lt;div tabindex ="" - 1 ""class ="" airy-ad-prompt-vertical-centering-table-cell airy"&amp;"-vertical-centering-table-cell ""&gt; &lt;div tabindex ="" - 1 ""class = ""airy-ad-prompt-label""&gt; &lt;/ div&gt; &lt;/ div&gt; &lt;/ div&gt; &lt;/ div&gt; &lt;div tabindex = ""- 1"" class = ""airy-ads-controls-container"" style = ""visibility: hidden; ""&gt; &lt;div tabindex ="" - 1 ""class ="&amp;""" airy-ads-audio-toggle airy-audio-toggle airy-on ""style ="" visibility: hidden; ""&gt; &lt;/ div&gt; &lt;div tabindex ="" - 1 ""class ="" airy-time-remaining-label-container ""&gt; &lt;div tabindex ="" - 1 ""class ="" airy-time-remaining-vertical-centering table-airy-ve"&amp;"rtical-centering-table ""&gt; &lt;div tabindex = ""- 1"" class = ""airy-time-remaining-vertical-centering-table-cell airy-vertical-centering-table-cell""&gt; &lt;div tabindex = ""- 1"" class = ""airy-vertical-centering-wrapper airy-time-remaining-label-wrapper ""&gt; &lt;d"&amp;"iv tabindex ="" - 1 ""class ="" airy-time-remaining-label ""style ="" visibility: hidden; ""&gt; &lt;/ div&gt; &lt;div tabi ndex = ""- 1"" class = ""airy-ad-skip"" style = ""visibility: hidden;""&gt; &lt;/ div&gt; &lt;div tabindex = ""- 1"" class = ""airy-ad-end"" style = ""visi"&amp;"bility: hidden; ""&gt; &lt;/ div&gt; &lt;/ div&gt; &lt;/ div&gt; &lt;/ div&gt; &lt;/ div&gt; &lt;div tabindex ="" - 1 ""class ="" airy-learn-more ""style ="" visibility: hidden; ""&gt; &lt;/ div&gt; &lt;/ div&gt; &lt;div tabindex = ""- 1"" class = ""airy-play-toggle-hint-stage airy-course airy-cursor""&gt; &lt;div"&amp;" tabindex = ""- 1"" class = ""airy-play -toggle-hint-vertical-centering-table-cell airy-vertical-centering-table-cell airy-cursor ""&gt; &lt;div tabindex ="" - 1 ""class ="" airy-play-toggle-hint-container airy-scalable- hint-container ""&gt; &lt;div tabindex ="" - 1"&amp;" ""class ="" airy-play-toggle-hint-dummy airy-scalable-dummy ""&gt; &lt;/ div&gt; &lt;div tabindex ="" - 1 ""class ="" airy-play -toggle airy-hint-hint-hint airy-play ""style ="" opacity: 1; visibility: visible; ""&gt; &lt;/ div&gt; &lt;/ div&gt; &lt;/ div&gt; &lt;/ div&gt; &lt;div tabindex ="" -"&amp;" 1 ""class ="" airy-replay-hint-stage airy-stage ""style ="" visibility: hidden ; ""&gt; &lt;div tabindex ="" - 1 ""class ="" airy-replay-hint-vertical-centering-table-cell airy-vertical-centering-table-cell airy-cursor ""&gt; &lt;div tabindex ="" - 1 ""class = ""air"&amp;"y-replay-hint-container airy-scalable-hint-container""&gt; &lt;div tabindex = ""- 1"" class = ""airy-replay-hint-dummy airy-scalable-dummy""&gt; &lt;/ div&gt; &lt;div tabindex = ""- 1"" class = ""airy-replay-hint airy-hint""&gt; &lt;/ div&gt; &lt;/ div&gt; &lt;/ div&gt; &lt;/ div&gt; &lt;div tabindex ="&amp;" ""- 1"" class = ""airy-autoplay-hint -stage airy-stage ""style ="" visibility: hidden; ""&gt; &lt;div tabindex ="" - 1 ""class ="" airy-autoplay-hint-vertical-centering-table-cell airy-vertical-centering-table-cell airy- cursor ""&gt; &lt;div tabindex ="" - 1 ""clas"&amp;"s ="" autoplay airy-airy-hint-container-scalable-hint-container ""&gt; &lt;div tabindex ="" - 1 ""class ="" airy-autoplay-hint-dummy airy- scalable-dummy ""&gt; &lt;/ div&gt; &lt;/ div&gt; &lt;/ div&gt; &lt;/ div&gt; &lt;/ div&gt; &lt;/ div&gt; &lt;input type ="" hidden ""name ="" ""value ="" https: //"&amp;" pictures-eu .ssl-image amazon.com / images / I / E1Bw4MGL9YS.mp4 ""Class ="" video-url ""&gt; &lt;input type ="" hidden ""name ="" ""value ="" https://images-eu.ssl-images-amazon.com/images/I/81c19Rp6iUS.png ""class ="" video-slate-img-url ""&gt; &amp; nbsp; the Shif"&amp;"t 06.19.17 always --------------- Turn &amp; gt; &amp; gt; I wanted to do a video of this diffuser because it deserves more than just photos. - Its wood appearance with his liserait and colors of buttons really showcases. - There is a capacity of 300 milliliters,"&amp;" it's really not bad. - fixed or changing colors, possibility of soft colors. - Of all the broadcasters that I could have this is by far the best I've had. - Four modes of distribution, 1:00, 3:00, 6:00, and continuously, soft diffusion or intense. - The "&amp;"power cable is very long, not like some that are rather stingy in copper. - Good for plants (without oil) - Good for fragrant your apartment and relax with soft music. - Ideal against small smells of your animals, your guests feel the freshness. &amp; Gt; &amp; g"&amp;"t; I do not know what to say other except it really is too beautiful, video evidence and photos! In case of problems or if you are not satisfied you have 30 days to return the free Amazon. (If the item is always shipped by Amazon) Order, adopt or return. "&amp;".... I have a passion to share my experience with you, the art of sharing so that you have more insight to better aiguillez you. A big thank you to all who have encouraged me it's nice.")</f>
        <v>Magnificent broadcaster deserves a video &lt;div id = "video-block-R2JVIKQWNXXHSG" class = "a-section-spacing-small in-spacing-top mini video-block"&gt; &lt;div tabindex = "0" class = " airy airy-svg vmin-unsupported airy-skin-beacon "style =" background-color: rgb (0, 0, 0); position: relative; width: 100%; height: 100%; font-size: 0px; overflow : hidden; outline: none; "&gt; &lt;div class =" airy-renderer-container "style =" position: relative; height: 100%; width: 100%; "&gt; &lt;video id =" 15 "preload =" auto "src =" https://images-eu.ssl-images-amazon.com/images/I/E1Bw4MGL9YS.mp4 "style =" position: absolute; left: 0px; top: 0px; overflow: hidden; height: 1px ; width: 1px; "&gt; &lt;/ video&gt; &lt;/ div&gt; &lt;div id =" airy-slate-preload "style =" background-color: rgb (0, 0, 0); background-image: url (&amp; quot; https://images-eu.ssl-images-amazon.com/images/I/81c19Rp6iUS.png&amp;quot;); background-size: contain; background-position: center center; background-repeat: no-repeat; position: absolute ; top: 0px; left: 0px; visibility: visible; width: 100%; height: 1 00% "&gt; &lt;/ div&gt; &lt;iframe scrolling =" no "frameborder =" 0 "src =" about: blank "style =" display: none; "&gt; &lt;/ iframe&gt; &lt;div tabindex =" - 1 "class = "airy-controls-container" style = "opacity: 0; visibility: hidden; "&gt; &lt;div tabindex =" - 1 "class =" airy-screen-size-toggle airy-fullscreen "&gt; &lt;/ div&gt; &lt;div tabindex =" - 1 "class =" airy-container-bottom " &gt; &lt;div tabindex = "- 1" class = "airy-track-bar 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 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 spacer-right "style =" float: right; width: 11px; "&gt; &lt;/ div&gt; &lt;div tabindex =" - 1 "class =" airy-track-bar-container "style =" margin-left: 35px; margin-right: 75px; "&gt; &lt;div tabindex =" - 1 "class =" airy-airy-track-bar vertical-centering-table "&gt; &lt;div tabindex =" - 1 "class =" airy-vertical-centering- table-cell "&gt; &lt;div tabindex =" - 1 "class =" airy-track-bar elements "&gt; &lt;div tabindex =" - 1 "class =" airy-progress bar "&gt; &lt;/ div&gt; &lt;div tabindex = "- 1" class = "airy-scrubber 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"airy-airy-age-gate course airy-vertical-centering table-airy-dialog"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time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 One value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&lt;option value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&lt;option value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&lt;option value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airy-course airy -Vertical-centering-table dialog airy-airy-denied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 tabindex." - 1 "class =" airy-install-flash-button-wrapper airy -dialog-inner-elements "&gt; &lt;div tabindex =" - 1 "class =" airy-install-flash-button airy-button "&gt; install Flash Player &lt;/ div&gt; &lt;/ div&gt; &lt;/ div&gt; &lt;/ div&gt; &lt;/ div&gt; &lt;/ div&gt; &lt;div tabindex = "- 1" class = "airy-video-unsupported-dialog airy-course airy-vertical-centering table-airy-dialog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 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 airy-fullscreen "style =" visibility: hidden; "&gt; &lt;/ div&gt; &lt;div tabindex = "-1" class = "airy-ad-prompt-container" style = "visibility: hidden;"&gt; &lt;div tabindex = "- 1" class = "airy-ad-prompt-vertical-centering table-airy-vertical-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 table-airy-vertical-centering-table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airy-course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 airy-hint-hint-hint airy-play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pictures-eu .ssl-image amazon.com / images / I / E1Bw4MGL9YS.mp4 "Class =" video-url "&gt; &lt;input type =" hidden "name =" "value =" https://images-eu.ssl-images-amazon.com/images/I/81c19Rp6iUS.png "class =" video-slate-img-url "&gt; &amp; nbsp; the Shift 06.19.17 always --------------- Turn &amp; gt; &amp; gt; I wanted to do a video of this diffuser because it deserves more than just photos. - Its wood appearance with his liserait and colors of buttons really showcases. - There is a capacity of 300 milliliters, it's really not bad. - fixed or changing colors, possibility of soft colors. - Of all the broadcasters that I could have this is by far the best I've had. - Four modes of distribution, 1:00, 3:00, 6:00, and continuously, soft diffusion or intense. - The power cable is very long, not like some that are rather stingy in copper. - Good for plants (without oil) - Good for fragrant your apartment and relax with soft music. - Ideal against small smells of your animals, your guests feel the freshness. &amp; Gt; &amp; gt; I do not know what to say other except it really is too beautiful, video evidence and photos! In case of problems or if you are not satisfied you have 30 days to return the free Amazon. (If the item is always shipped by Amazon) Order, adopt or return. .... I have a passion to share my experience with you, the art of sharing so that you have more insight to better aiguillez you. A big thank you to all who have encouraged me it's nice.</v>
      </c>
    </row>
    <row r="771">
      <c r="A771" s="1">
        <v>5.0</v>
      </c>
      <c r="B771" s="1" t="s">
        <v>770</v>
      </c>
      <c r="C771" t="str">
        <f>IFERROR(__xludf.DUMMYFUNCTION("GOOGLETRANSLATE(B771, ""fr"", ""en"")"),"Very satisfied I am very satisfied with my purchase, it is very convenient!")</f>
        <v>Very satisfied I am very satisfied with my purchase, it is very convenient!</v>
      </c>
    </row>
    <row r="772">
      <c r="A772" s="1">
        <v>5.0</v>
      </c>
      <c r="B772" s="1" t="s">
        <v>771</v>
      </c>
      <c r="C772" t="str">
        <f>IFERROR(__xludf.DUMMYFUNCTION("GOOGLETRANSLATE(B772, ""fr"", ""en"")"),"Very friendly Nickel perfect dress or jeans")</f>
        <v>Very friendly Nickel perfect dress or jeans</v>
      </c>
    </row>
    <row r="773">
      <c r="A773" s="1">
        <v>5.0</v>
      </c>
      <c r="B773" s="1" t="s">
        <v>772</v>
      </c>
      <c r="C773" t="str">
        <f>IFERROR(__xludf.DUMMYFUNCTION("GOOGLETRANSLATE(B773, ""fr"", ""en"")"),"super + Item arrived in time. The model matches the description .the perfect size and very pleasant to wear. I recommend it 100%")</f>
        <v>super + Item arrived in time. The model matches the description .the perfect size and very pleasant to wear. I recommend it 100%</v>
      </c>
    </row>
    <row r="774">
      <c r="A774" s="1">
        <v>5.0</v>
      </c>
      <c r="B774" s="1" t="s">
        <v>773</v>
      </c>
      <c r="C774" t="str">
        <f>IFERROR(__xludf.DUMMYFUNCTION("GOOGLETRANSLATE(B774, ""fr"", ""en"")"),"Great product I recommend it without hesitation and difficult to remove from the ears once we put so much and are super comfortable and super")</f>
        <v>Great product I recommend it without hesitation and difficult to remove from the ears once we put so much and are super comfortable and super</v>
      </c>
    </row>
    <row r="775">
      <c r="A775" s="1">
        <v>5.0</v>
      </c>
      <c r="B775" s="1" t="s">
        <v>774</v>
      </c>
      <c r="C775" t="str">
        <f>IFERROR(__xludf.DUMMYFUNCTION("GOOGLETRANSLATE(B775, ""fr"", ""en"")"),"Ideal ideal for travel.")</f>
        <v>Ideal ideal for travel.</v>
      </c>
    </row>
    <row r="776">
      <c r="A776" s="1">
        <v>5.0</v>
      </c>
      <c r="B776" s="1" t="s">
        <v>775</v>
      </c>
      <c r="C776" t="str">
        <f>IFERROR(__xludf.DUMMYFUNCTION("GOOGLETRANSLATE(B776, ""fr"", ""en"")"),"purchase complies Very good product, unfortunately the sizes do not match the French standard, I usually take the 38 and then a 37 fine with me. Otherwise no problem, it perfectly fits the picture. Happy with my purchase")</f>
        <v>purchase complies Very good product, unfortunately the sizes do not match the French standard, I usually take the 38 and then a 37 fine with me. Otherwise no problem, it perfectly fits the picture. Happy with my purchase</v>
      </c>
    </row>
    <row r="777">
      <c r="A777" s="1">
        <v>2.0</v>
      </c>
      <c r="B777" s="1" t="s">
        <v>776</v>
      </c>
      <c r="C777" t="str">
        <f>IFERROR(__xludf.DUMMYFUNCTION("GOOGLETRANSLATE(B777, ""fr"", ""en"")"),"Too heavy ! In my opinion too heavy vacuum, so imagine right and ride on a day ... Disappointed but I would use as a binder and not Doc bag as planned!")</f>
        <v>Too heavy ! In my opinion too heavy vacuum, so imagine right and ride on a day ... Disappointed but I would use as a binder and not Doc bag as planned!</v>
      </c>
    </row>
    <row r="778">
      <c r="A778" s="1">
        <v>1.0</v>
      </c>
      <c r="B778" s="1" t="s">
        <v>777</v>
      </c>
      <c r="C778" t="str">
        <f>IFERROR(__xludf.DUMMYFUNCTION("GOOGLETRANSLATE(B778, ""fr"", ""en"")"),"No resistance to work in construction Sustainability 2months, is easily deformed with a small impact, the metal semele broke after 1 month,")</f>
        <v>No resistance to work in construction Sustainability 2months, is easily deformed with a small impact, the metal semele broke after 1 month,</v>
      </c>
    </row>
    <row r="779">
      <c r="A779" s="1">
        <v>3.0</v>
      </c>
      <c r="B779" s="1" t="s">
        <v>778</v>
      </c>
      <c r="C779" t="str">
        <f>IFERROR(__xludf.DUMMYFUNCTION("GOOGLETRANSLATE(B779, ""fr"", ""en"")"),"pretty narrow, simple but not agree to broad feet ... tried in 2 sizes here change nothing; pity they are not expensive.")</f>
        <v>pretty narrow, simple but not agree to broad feet ... tried in 2 sizes here change nothing; pity they are not expensive.</v>
      </c>
    </row>
    <row r="780">
      <c r="A780" s="1">
        <v>3.0</v>
      </c>
      <c r="B780" s="1" t="s">
        <v>779</v>
      </c>
      <c r="C780" t="str">
        <f>IFERROR(__xludf.DUMMYFUNCTION("GOOGLETRANSLATE(B780, ""fr"", ""en"")"),"to see .. used 4 times over distances of 12 to 15 kil each time and already marked wear relatively comfortable talon..sinon but it's not worth the mizzuno !!! I wanted to try ...")</f>
        <v>to see .. used 4 times over distances of 12 to 15 kil each time and already marked wear relatively comfortable talon..sinon but it's not worth the mizzuno !!! I wanted to try ...</v>
      </c>
    </row>
    <row r="781">
      <c r="A781" s="1">
        <v>4.0</v>
      </c>
      <c r="B781" s="1" t="s">
        <v>780</v>
      </c>
      <c r="C781" t="str">
        <f>IFERROR(__xludf.DUMMYFUNCTION("GOOGLETRANSLATE(B781, ""fr"", ""en"")"),"Top product delivery rotten Top delivery flows into the garden in the rain")</f>
        <v>Top product delivery rotten Top delivery flows into the garden in the rain</v>
      </c>
    </row>
    <row r="782">
      <c r="A782" s="1">
        <v>4.0</v>
      </c>
      <c r="B782" s="1" t="s">
        <v>781</v>
      </c>
      <c r="C782" t="str">
        <f>IFERROR(__xludf.DUMMYFUNCTION("GOOGLETRANSLATE(B782, ""fr"", ""en"")"),"Super Super, has long heat but gift to top")</f>
        <v>Super Super, has long heat but gift to top</v>
      </c>
    </row>
    <row r="783">
      <c r="A783" s="1">
        <v>4.0</v>
      </c>
      <c r="B783" s="1" t="s">
        <v>782</v>
      </c>
      <c r="C783" t="str">
        <f>IFERROR(__xludf.DUMMYFUNCTION("GOOGLETRANSLATE(B783, ""fr"", ""en"")"),"GIFT THIS OCCURRED WAS A GIFT NOT RETURN TO DATE")</f>
        <v>GIFT THIS OCCURRED WAS A GIFT NOT RETURN TO DATE</v>
      </c>
    </row>
    <row r="784">
      <c r="A784" s="1">
        <v>4.0</v>
      </c>
      <c r="B784" s="1" t="s">
        <v>783</v>
      </c>
      <c r="C784" t="str">
        <f>IFERROR(__xludf.DUMMYFUNCTION("GOOGLETRANSLATE(B784, ""fr"", ""en"")"),"Met my expectations I chose the XL because it is better (cheaper, double time so less manipulation on my printer). I wish I find the black ink and color coupled XL (lower cost?). Otherwise, I bought both. It's still expensive when making DVD mounts (consu"&amp;"mer) by inkjet.")</f>
        <v>Met my expectations I chose the XL because it is better (cheaper, double time so less manipulation on my printer). I wish I find the black ink and color coupled XL (lower cost?). Otherwise, I bought both. It's still expensive when making DVD mounts (consumer) by inkjet.</v>
      </c>
    </row>
    <row r="785">
      <c r="A785" s="1">
        <v>5.0</v>
      </c>
      <c r="B785" s="1" t="s">
        <v>784</v>
      </c>
      <c r="C785" t="str">
        <f>IFERROR(__xludf.DUMMYFUNCTION("GOOGLETRANSLATE(B785, ""fr"", ""en"")"),"how to put it? it is beautiful to go out in the evenings and I am glad of the fact that it gives the thing that was how to put it? Fortunately my husband has been there and he helped me put")</f>
        <v>how to put it? it is beautiful to go out in the evenings and I am glad of the fact that it gives the thing that was how to put it? Fortunately my husband has been there and he helped me put</v>
      </c>
    </row>
    <row r="786">
      <c r="A786" s="1">
        <v>5.0</v>
      </c>
      <c r="B786" s="1" t="s">
        <v>785</v>
      </c>
      <c r="C786" t="str">
        <f>IFERROR(__xludf.DUMMYFUNCTION("GOOGLETRANSLATE(B786, ""fr"", ""en"")"),"Good surprise Honestly I doubted but actually I'm glad it's a blast! Perfect, just try skiing. In looking rather comfortable and good quality. Size perfect, made in white and black.")</f>
        <v>Good surprise Honestly I doubted but actually I'm glad it's a blast! Perfect, just try skiing. In looking rather comfortable and good quality. Size perfect, made in white and black.</v>
      </c>
    </row>
    <row r="787">
      <c r="A787" s="1">
        <v>5.0</v>
      </c>
      <c r="B787" s="1" t="s">
        <v>786</v>
      </c>
      <c r="C787" t="str">
        <f>IFERROR(__xludf.DUMMYFUNCTION("GOOGLETRANSLATE(B787, ""fr"", ""en"")"),"Tee Mesh quality is very good, for me, should not it be too thick because I draw it.")</f>
        <v>Tee Mesh quality is very good, for me, should not it be too thick because I draw it.</v>
      </c>
    </row>
    <row r="788">
      <c r="A788" s="1">
        <v>5.0</v>
      </c>
      <c r="B788" s="1" t="s">
        <v>787</v>
      </c>
      <c r="C788" t="str">
        <f>IFERROR(__xludf.DUMMYFUNCTION("GOOGLETRANSLATE(B788, ""fr"", ""en"")"),"Good quality product at low quality Bottle warmer price sold with accessories. Little more because it allows both to heat food and bottles. The heating is fast and the product quality and ergonomic. One can carry it everywhere (very handy for travel) and "&amp;"do not take up much space in the suitcase. The price is more than adequate and the intuitive control panel (only 5 buttons for easy use).")</f>
        <v>Good quality product at low quality Bottle warmer price sold with accessories. Little more because it allows both to heat food and bottles. The heating is fast and the product quality and ergonomic. One can carry it everywhere (very handy for travel) and do not take up much space in the suitcase. The price is more than adequate and the intuitive control panel (only 5 buttons for easy use).</v>
      </c>
    </row>
    <row r="789">
      <c r="A789" s="1">
        <v>5.0</v>
      </c>
      <c r="B789" s="1" t="s">
        <v>788</v>
      </c>
      <c r="C789" t="str">
        <f>IFERROR(__xludf.DUMMYFUNCTION("GOOGLETRANSLATE(B789, ""fr"", ""en"")"),"Excellent exellent")</f>
        <v>Excellent exellent</v>
      </c>
    </row>
    <row r="790">
      <c r="A790" s="1">
        <v>5.0</v>
      </c>
      <c r="B790" s="1" t="s">
        <v>789</v>
      </c>
      <c r="C790" t="str">
        <f>IFERROR(__xludf.DUMMYFUNCTION("GOOGLETRANSLATE(B790, ""fr"", ""en"")"),"Top Very original and my daughter was proud of her invitations.")</f>
        <v>Top Very original and my daughter was proud of her invitations.</v>
      </c>
    </row>
    <row r="791">
      <c r="A791" s="1">
        <v>5.0</v>
      </c>
      <c r="B791" s="1" t="s">
        <v>790</v>
      </c>
      <c r="C791" t="str">
        <f>IFERROR(__xludf.DUMMYFUNCTION("GOOGLETRANSLATE(B791, ""fr"", ""en"")"),"Very good perch Best perch ever any hesitation yours with my blue Yeti")</f>
        <v>Very good perch Best perch ever any hesitation yours with my blue Yeti</v>
      </c>
    </row>
    <row r="792">
      <c r="A792" s="1">
        <v>5.0</v>
      </c>
      <c r="B792" s="1" t="s">
        <v>791</v>
      </c>
      <c r="C792" t="str">
        <f>IFERROR(__xludf.DUMMYFUNCTION("GOOGLETRANSLATE(B792, ""fr"", ""en"")"),"efficient product against spot stains on a chair fabric of my car. Spot recalcitrant to different products, after use of Meguiar's because she disappeared. effective product")</f>
        <v>efficient product against spot stains on a chair fabric of my car. Spot recalcitrant to different products, after use of Meguiar's because she disappeared. effective product</v>
      </c>
    </row>
    <row r="793">
      <c r="A793" s="1">
        <v>5.0</v>
      </c>
      <c r="B793" s="1" t="s">
        <v>792</v>
      </c>
      <c r="C793" t="str">
        <f>IFERROR(__xludf.DUMMYFUNCTION("GOOGLETRANSLATE(B793, ""fr"", ""en"")"),"Superb massaging cushion purchase. I use it right now as I write this comment. It makes me too well especially my lower back which often backache. The heater option is nikel. I also bought for my mother")</f>
        <v>Superb massaging cushion purchase. I use it right now as I write this comment. It makes me too well especially my lower back which often backache. The heater option is nikel. I also bought for my mother</v>
      </c>
    </row>
    <row r="794">
      <c r="A794" s="1">
        <v>5.0</v>
      </c>
      <c r="B794" s="1" t="s">
        <v>793</v>
      </c>
      <c r="C794" t="str">
        <f>IFERROR(__xludf.DUMMYFUNCTION("GOOGLETRANSLATE(B794, ""fr"", ""en"")"),"Very good in every respect A great product. Plastic caps act as noise reduction as they provide optimum support.")</f>
        <v>Very good in every respect A great product. Plastic caps act as noise reduction as they provide optimum support.</v>
      </c>
    </row>
    <row r="795">
      <c r="A795" s="1">
        <v>5.0</v>
      </c>
      <c r="B795" s="1" t="s">
        <v>794</v>
      </c>
      <c r="C795" t="str">
        <f>IFERROR(__xludf.DUMMYFUNCTION("GOOGLETRANSLATE(B795, ""fr"", ""en"")"),"Very good value A very good quality. Fabric is very pleasant to the touch very good value for money. The size is suitable as planned I recommend it")</f>
        <v>Very good value A very good quality. Fabric is very pleasant to the touch very good value for money. The size is suitable as planned I recommend it</v>
      </c>
    </row>
    <row r="796">
      <c r="A796" s="1">
        <v>5.0</v>
      </c>
      <c r="B796" s="1" t="s">
        <v>795</v>
      </c>
      <c r="C796" t="str">
        <f>IFERROR(__xludf.DUMMYFUNCTION("GOOGLETRANSLATE(B796, ""fr"", ""en"")"),"Small but very very good ... Small but consistent with the picture")</f>
        <v>Small but very very good ... Small but consistent with the picture</v>
      </c>
    </row>
    <row r="797">
      <c r="A797" s="1">
        <v>5.0</v>
      </c>
      <c r="B797" s="1" t="s">
        <v>796</v>
      </c>
      <c r="C797" t="str">
        <f>IFERROR(__xludf.DUMMYFUNCTION("GOOGLETRANSLATE(B797, ""fr"", ""en"")"),"The soft color gives a feminine air these shoes I bought these shoes for a brisk walk on the treadmill. They are very light and I'm happy.")</f>
        <v>The soft color gives a feminine air these shoes I bought these shoes for a brisk walk on the treadmill. They are very light and I'm happy.</v>
      </c>
    </row>
    <row r="798">
      <c r="A798" s="1">
        <v>5.0</v>
      </c>
      <c r="B798" s="1" t="s">
        <v>797</v>
      </c>
      <c r="C798" t="str">
        <f>IFERROR(__xludf.DUMMYFUNCTION("GOOGLETRANSLATE(B798, ""fr"", ""en"")"),"Nothing I saw little thicker half season jacket")</f>
        <v>Nothing I saw little thicker half season jacket</v>
      </c>
    </row>
    <row r="799">
      <c r="A799" s="1">
        <v>5.0</v>
      </c>
      <c r="B799" s="1" t="s">
        <v>798</v>
      </c>
      <c r="C799" t="str">
        <f>IFERROR(__xludf.DUMMYFUNCTION("GOOGLETRANSLATE(B799, ""fr"", ""en"")"),"👍👍👍👍 Daily use for pro use. Not cool, comfortable and good support.")</f>
        <v>👍👍👍👍 Daily use for pro use. Not cool, comfortable and good support.</v>
      </c>
    </row>
    <row r="800">
      <c r="A800" s="1">
        <v>2.0</v>
      </c>
      <c r="B800" s="1" t="s">
        <v>799</v>
      </c>
      <c r="C800" t="str">
        <f>IFERROR(__xludf.DUMMYFUNCTION("GOOGLETRANSLATE(B800, ""fr"", ""en"")"),"Failure to produce Delivered quickly and well packed I enjoyed these elegant earrings. But even now, after not a month one of them is broken. It is rather surprising for a silver jewel.")</f>
        <v>Failure to produce Delivered quickly and well packed I enjoyed these elegant earrings. But even now, after not a month one of them is broken. It is rather surprising for a silver jewel.</v>
      </c>
    </row>
    <row r="801">
      <c r="A801" s="1">
        <v>1.0</v>
      </c>
      <c r="B801" s="1" t="s">
        <v>800</v>
      </c>
      <c r="C801" t="str">
        <f>IFERROR(__xludf.DUMMYFUNCTION("GOOGLETRANSLATE(B801, ""fr"", ""en"")"),"Chinoiserie The low-end color of beautiful leather aged appearance is absolutely not true. You actually receive a bag of milk chocolate color leather very low end as only China knows produire.Le top snap has trouble holding closed, nice boon to pickpocket"&amp;"s, so you forget this pocket. Multitude of narrow pockets as the one that the other where you can put: nothing. Also, the capacity is that of a conventional banana or less. Very disappointing, both in appearance, quality, impractical side. Do not recommen"&amp;"d this useless purchase.")</f>
        <v>Chinoiserie The low-end color of beautiful leather aged appearance is absolutely not true. You actually receive a bag of milk chocolate color leather very low end as only China knows produire.Le top snap has trouble holding closed, nice boon to pickpockets, so you forget this pocket. Multitude of narrow pockets as the one that the other where you can put: nothing. Also, the capacity is that of a conventional banana or less. Very disappointing, both in appearance, quality, impractical side. Do not recommend this useless purchase.</v>
      </c>
    </row>
    <row r="802">
      <c r="A802" s="1">
        <v>1.0</v>
      </c>
      <c r="B802" s="1" t="s">
        <v>801</v>
      </c>
      <c r="C802" t="str">
        <f>IFERROR(__xludf.DUMMYFUNCTION("GOOGLETRANSLATE(B802, ""fr"", ""en"")"),"Disappointed Very disappointed the watch no longer works I recommend to somebody buying")</f>
        <v>Disappointed Very disappointed the watch no longer works I recommend to somebody buying</v>
      </c>
    </row>
    <row r="803">
      <c r="A803" s="1">
        <v>3.0</v>
      </c>
      <c r="B803" s="1" t="s">
        <v>802</v>
      </c>
      <c r="C803" t="str">
        <f>IFERROR(__xludf.DUMMYFUNCTION("GOOGLETRANSLATE(B803, ""fr"", ""en"")"),"Diving watch Casio watch Pretty fancy, successful adjustment after several attempts and it works. Received the reference ordered blessed with a small difference in the display of color. The manual mentions the existence of two types of display or black nu"&amp;"mbers on a light background or light figures on a black background. But this is not adjustable and depends on the watch model received. Also watch includes two types of display on the screen divided in half, top with the date and lower with time. The disp"&amp;"lay clear figures on a black background is very difficult to read, I am very pleased to have received this watch with the lights at the top, ie on the date that I consult less often as time !! (Okay, there is also time to needle!) I like Casio always but "&amp;"this would have been better to leave us the choice of the color adjustment display or exit the figures shows black light background much more readable.")</f>
        <v>Diving watch Casio watch Pretty fancy, successful adjustment after several attempts and it works. Received the reference ordered blessed with a small difference in the display of color. The manual mentions the existence of two types of display or black numbers on a light background or light figures on a black background. But this is not adjustable and depends on the watch model received. Also watch includes two types of display on the screen divided in half, top with the date and lower with time. The display clear figures on a black background is very difficult to read, I am very pleased to have received this watch with the lights at the top, ie on the date that I consult less often as time !! (Okay, there is also time to needle!) I like Casio always but this would have been better to leave us the choice of the color adjustment display or exit the figures shows black light background much more readable.</v>
      </c>
    </row>
    <row r="804">
      <c r="A804" s="1">
        <v>3.0</v>
      </c>
      <c r="B804" s="1" t="s">
        <v>803</v>
      </c>
      <c r="C804" t="str">
        <f>IFERROR(__xludf.DUMMYFUNCTION("GOOGLETRANSLATE(B804, ""fr"", ""en"")"),"well well but damage the carton was opened and all was returned torn on the side! heuresement leaves intact")</f>
        <v>well well but damage the carton was opened and all was returned torn on the side! heuresement leaves intact</v>
      </c>
    </row>
    <row r="805">
      <c r="A805" s="1">
        <v>4.0</v>
      </c>
      <c r="B805" s="1" t="s">
        <v>804</v>
      </c>
      <c r="C805" t="str">
        <f>IFERROR(__xludf.DUMMYFUNCTION("GOOGLETRANSLATE(B805, ""fr"", ""en"")"),"Consistent with the description Article carved according to what we ordered. very correct quality in terms of price. Fabric robust and enjoyable.")</f>
        <v>Consistent with the description Article carved according to what we ordered. very correct quality in terms of price. Fabric robust and enjoyable.</v>
      </c>
    </row>
    <row r="806">
      <c r="A806" s="1">
        <v>4.0</v>
      </c>
      <c r="B806" s="1" t="s">
        <v>805</v>
      </c>
      <c r="C806" t="str">
        <f>IFERROR(__xludf.DUMMYFUNCTION("GOOGLETRANSLATE(B806, ""fr"", ""en"")"),"secu shoes good value, originality of colors, comfortable every day, but a bit long time")</f>
        <v>secu shoes good value, originality of colors, comfortable every day, but a bit long time</v>
      </c>
    </row>
    <row r="807">
      <c r="A807" s="1">
        <v>4.0</v>
      </c>
      <c r="B807" s="1" t="s">
        <v>806</v>
      </c>
      <c r="C807" t="str">
        <f>IFERROR(__xludf.DUMMYFUNCTION("GOOGLETRANSLATE(B807, ""fr"", ""en"")"),"Good sneakers Good pair of shoes. Pretty shoes. I was afraid that they make ""big feet"" but not at all However, it must take the size below its usual size. They make a little noise when walking but nothing too")</f>
        <v>Good sneakers Good pair of shoes. Pretty shoes. I was afraid that they make "big feet" but not at all However, it must take the size below its usual size. They make a little noise when walking but nothing too</v>
      </c>
    </row>
    <row r="808">
      <c r="A808" s="1">
        <v>4.0</v>
      </c>
      <c r="B808" s="1" t="s">
        <v>807</v>
      </c>
      <c r="C808" t="str">
        <f>IFERROR(__xludf.DUMMYFUNCTION("GOOGLETRANSLATE(B808, ""fr"", ""en"")"),"Size it right for now nothing to say to see later")</f>
        <v>Size it right for now nothing to say to see later</v>
      </c>
    </row>
    <row r="809">
      <c r="A809" s="1">
        <v>4.0</v>
      </c>
      <c r="B809" s="1" t="s">
        <v>808</v>
      </c>
      <c r="C809" t="str">
        <f>IFERROR(__xludf.DUMMYFUNCTION("GOOGLETRANSLATE(B809, ""fr"", ""en"")"),"Good automatic teapot Teapot bought it a year ago. Then exchanged by the service after a few months because the electronics were faulty, the teapot 'beeped' accidentally. Since then, no problem. Thanks to the system that makes up the water by the handle a"&amp;"nd down on the filter, tea is brewed just right. It is also used much like coffee. The only negative (or annoying) is the series of high beeps at the end of the process. Before I highly withdrew the teapot of the base from the first beep. Now I begin by p"&amp;"ressing the stop button, not to disrupt the electronics. Damage also that it should not prolong the keeping warm the teapot resting on its base.")</f>
        <v>Good automatic teapot Teapot bought it a year ago. Then exchanged by the service after a few months because the electronics were faulty, the teapot 'beeped' accidentally. Since then, no problem. Thanks to the system that makes up the water by the handle and down on the filter, tea is brewed just right. It is also used much like coffee. The only negative (or annoying) is the series of high beeps at the end of the process. Before I highly withdrew the teapot of the base from the first beep. Now I begin by pressing the stop button, not to disrupt the electronics. Damage also that it should not prolong the keeping warm the teapot resting on its base.</v>
      </c>
    </row>
    <row r="810">
      <c r="A810" s="1">
        <v>5.0</v>
      </c>
      <c r="B810" s="1" t="s">
        <v>809</v>
      </c>
      <c r="C810" t="str">
        <f>IFERROR(__xludf.DUMMYFUNCTION("GOOGLETRANSLATE(B810, ""fr"", ""en"")"),"top and quickly received I received in advance, the quality at the correct air (check in time). Product really consistent and identical to photos posted online. IL is small but pocket multitude and small storage. really disappointed with this purchase!")</f>
        <v>top and quickly received I received in advance, the quality at the correct air (check in time). Product really consistent and identical to photos posted online. IL is small but pocket multitude and small storage. really disappointed with this purchase!</v>
      </c>
    </row>
    <row r="811">
      <c r="A811" s="1">
        <v>5.0</v>
      </c>
      <c r="B811" s="1" t="s">
        <v>810</v>
      </c>
      <c r="C811" t="str">
        <f>IFERROR(__xludf.DUMMYFUNCTION("GOOGLETRANSLATE(B811, ""fr"", ""en"")"),"Good quality and nice material invisible in basckets")</f>
        <v>Good quality and nice material invisible in basckets</v>
      </c>
    </row>
    <row r="812">
      <c r="A812" s="1">
        <v>5.0</v>
      </c>
      <c r="B812" s="1" t="s">
        <v>811</v>
      </c>
      <c r="C812" t="str">
        <f>IFERROR(__xludf.DUMMYFUNCTION("GOOGLETRANSLATE(B812, ""fr"", ""en"")"),"Beautiful bag product T H, delicate and subtle leather and polished metal alloy, will wreak havoc this summer on the beaches of Dunkirk")</f>
        <v>Beautiful bag product T H, delicate and subtle leather and polished metal alloy, will wreak havoc this summer on the beaches of Dunkirk</v>
      </c>
    </row>
    <row r="813">
      <c r="A813" s="1">
        <v>5.0</v>
      </c>
      <c r="B813" s="1" t="s">
        <v>812</v>
      </c>
      <c r="C813" t="str">
        <f>IFERROR(__xludf.DUMMYFUNCTION("GOOGLETRANSLATE(B813, ""fr"", ""en"")"),"Good quality well cut Sent quickly")</f>
        <v>Good quality well cut Sent quickly</v>
      </c>
    </row>
    <row r="814">
      <c r="A814" s="1">
        <v>5.0</v>
      </c>
      <c r="B814" s="1" t="s">
        <v>813</v>
      </c>
      <c r="C814" t="str">
        <f>IFERROR(__xludf.DUMMYFUNCTION("GOOGLETRANSLATE(B814, ""fr"", ""en"")"),"Security Comfortable enough")</f>
        <v>Security Comfortable enough</v>
      </c>
    </row>
    <row r="815">
      <c r="A815" s="1">
        <v>5.0</v>
      </c>
      <c r="B815" s="1" t="s">
        <v>814</v>
      </c>
      <c r="C815" t="str">
        <f>IFERROR(__xludf.DUMMYFUNCTION("GOOGLETRANSLATE(B815, ""fr"", ""en"")"),"value for money lovely bracelet large enough to fairly large wrists. cheap.")</f>
        <v>value for money lovely bracelet large enough to fairly large wrists. cheap.</v>
      </c>
    </row>
    <row r="816">
      <c r="A816" s="1">
        <v>5.0</v>
      </c>
      <c r="B816" s="1" t="s">
        <v>815</v>
      </c>
      <c r="C816" t="str">
        <f>IFERROR(__xludf.DUMMYFUNCTION("GOOGLETRANSLATE(B816, ""fr"", ""en"")"),"Very good product! A pair of training perfectly in line with my expectations. Received less than 72 after the command performed. A report undeniable value")</f>
        <v>Very good product! A pair of training perfectly in line with my expectations. Received less than 72 after the command performed. A report undeniable value</v>
      </c>
    </row>
    <row r="817">
      <c r="A817" s="1">
        <v>5.0</v>
      </c>
      <c r="B817" s="1" t="s">
        <v>816</v>
      </c>
      <c r="C817" t="str">
        <f>IFERROR(__xludf.DUMMYFUNCTION("GOOGLETRANSLATE(B817, ""fr"", ""en"")"),"Super Basketball The basketball are pleasant. They hold well. The quality is acceptable, but I have a doubt over the long term (the fault to a foot a bit too strong). I served daily, and they are not damaged (purchase there are two months). Level appearan"&amp;"ce, no surprise. It's beautiful and it's simple. The red sole makes it very well. Therefore recommend!")</f>
        <v>Super Basketball The basketball are pleasant. They hold well. The quality is acceptable, but I have a doubt over the long term (the fault to a foot a bit too strong). I served daily, and they are not damaged (purchase there are two months). Level appearance, no surprise. It's beautiful and it's simple. The red sole makes it very well. Therefore recommend!</v>
      </c>
    </row>
    <row r="818">
      <c r="A818" s="1">
        <v>5.0</v>
      </c>
      <c r="B818" s="1" t="s">
        <v>817</v>
      </c>
      <c r="C818" t="str">
        <f>IFERROR(__xludf.DUMMYFUNCTION("GOOGLETRANSLATE(B818, ""fr"", ""en"")"),"I recommend Conforms to the description and price very interesting especially with the super high capacity anti colic for greedy baby")</f>
        <v>I recommend Conforms to the description and price very interesting especially with the super high capacity anti colic for greedy baby</v>
      </c>
    </row>
    <row r="819">
      <c r="A819" s="1">
        <v>5.0</v>
      </c>
      <c r="B819" s="1" t="s">
        <v>818</v>
      </c>
      <c r="C819" t="str">
        <f>IFERROR(__xludf.DUMMYFUNCTION("GOOGLETRANSLATE(B819, ""fr"", ""en"")"),"Top! I would definitely recommend! Super convenient to keep a bottle or another right through his elastic on the inside. He keeps it cool and spacious enough to put other things in it in addition to a block of ice. For the price I have not found better. I"&amp;"'ll take a second to put my meal to me at once!")</f>
        <v>Top! I would definitely recommend! Super convenient to keep a bottle or another right through his elastic on the inside. He keeps it cool and spacious enough to put other things in it in addition to a block of ice. For the price I have not found better. I'll take a second to put my meal to me at once!</v>
      </c>
    </row>
    <row r="820">
      <c r="A820" s="1">
        <v>5.0</v>
      </c>
      <c r="B820" s="1" t="s">
        <v>819</v>
      </c>
      <c r="C820" t="str">
        <f>IFERROR(__xludf.DUMMYFUNCTION("GOOGLETRANSLATE(B820, ""fr"", ""en"")"),"Article design Every morning I use it. Very convenient, quick to bring the water temperature selected, the blue LEDs enhance the beauty of the product, easy to maintain, no cord and the glass is always cold, no risk of burning. I recommend this article.")</f>
        <v>Article design Every morning I use it. Very convenient, quick to bring the water temperature selected, the blue LEDs enhance the beauty of the product, easy to maintain, no cord and the glass is always cold, no risk of burning. I recommend this article.</v>
      </c>
    </row>
    <row r="821">
      <c r="A821" s="1">
        <v>5.0</v>
      </c>
      <c r="B821" s="1" t="s">
        <v>820</v>
      </c>
      <c r="C821" t="str">
        <f>IFERROR(__xludf.DUMMYFUNCTION("GOOGLETRANSLATE(B821, ""fr"", ""en"")"),"Casio Watch received there are some well-packed hours started to the time automatically to the out of the box pretty good solid metal strap finish with ease remove link provided little device I am very happy with my purchase see in time but frankly for th"&amp;"e price beautiful show I recommend HD")</f>
        <v>Casio Watch received there are some well-packed hours started to the time automatically to the out of the box pretty good solid metal strap finish with ease remove link provided little device I am very happy with my purchase see in time but frankly for the price beautiful show I recommend HD</v>
      </c>
    </row>
    <row r="822">
      <c r="A822" s="1">
        <v>5.0</v>
      </c>
      <c r="B822" s="1" t="s">
        <v>821</v>
      </c>
      <c r="C822" t="str">
        <f>IFERROR(__xludf.DUMMYFUNCTION("GOOGLETRANSLATE(B822, ""fr"", ""en"")"),"Super Do not take up much space in handy.")</f>
        <v>Super Do not take up much space in handy.</v>
      </c>
    </row>
    <row r="823">
      <c r="A823" s="1">
        <v>5.0</v>
      </c>
      <c r="B823" s="1" t="s">
        <v>822</v>
      </c>
      <c r="C823" t="str">
        <f>IFERROR(__xludf.DUMMYFUNCTION("GOOGLETRANSLATE(B823, ""fr"", ""en"")"),"GARBAGE BAGS REALLY VERY PRACTICAL It is very easy and relaxing for the back to change these bags trash. It is no longer a chore. In addition, they are very solid. I am fully satisfied.")</f>
        <v>GARBAGE BAGS REALLY VERY PRACTICAL It is very easy and relaxing for the back to change these bags trash. It is no longer a chore. In addition, they are very solid. I am fully satisfied.</v>
      </c>
    </row>
    <row r="824">
      <c r="A824" s="1">
        <v>5.0</v>
      </c>
      <c r="B824" s="1" t="s">
        <v>823</v>
      </c>
      <c r="C824" t="str">
        <f>IFERROR(__xludf.DUMMYFUNCTION("GOOGLETRANSLATE(B824, ""fr"", ""en"")"),"Although easy to use")</f>
        <v>Although easy to use</v>
      </c>
    </row>
    <row r="825">
      <c r="A825" s="1">
        <v>2.0</v>
      </c>
      <c r="B825" s="1" t="s">
        <v>824</v>
      </c>
      <c r="C825" t="str">
        <f>IFERROR(__xludf.DUMMYFUNCTION("GOOGLETRANSLATE(B825, ""fr"", ""en"")"),"Not waterproof at all after a few months of use for the first time I wear the watch in the rain ... Result fogging in the dial! The box has never been opened. The watch is waterproof to 50m data and does not withstand a little rain.")</f>
        <v>Not waterproof at all after a few months of use for the first time I wear the watch in the rain ... Result fogging in the dial! The box has never been opened. The watch is waterproof to 50m data and does not withstand a little rain.</v>
      </c>
    </row>
    <row r="826">
      <c r="A826" s="1">
        <v>1.0</v>
      </c>
      <c r="B826" s="1" t="s">
        <v>825</v>
      </c>
      <c r="C826" t="str">
        <f>IFERROR(__xludf.DUMMYFUNCTION("GOOGLETRANSLATE(B826, ""fr"", ""en"")"),"beautiful, but ... received on Friday, although the finished product, very qualitative, weight gain had a thinner sole, but after four days inside the heel has already laché ultimately is just to make it a internship or figurative, I board wanted to win 1"&amp;"0 euros compared to the local trade, and it is white cabbage .... Now we hear happen to me loins, with the sounds it makes (SCOUIC, SCOUIC) very disappointed ...")</f>
        <v>beautiful, but ... received on Friday, although the finished product, very qualitative, weight gain had a thinner sole, but after four days inside the heel has already laché ultimately is just to make it a internship or figurative, I board wanted to win 10 euros compared to the local trade, and it is white cabbage .... Now we hear happen to me loins, with the sounds it makes (SCOUIC, SCOUIC) very disappointed ...</v>
      </c>
    </row>
    <row r="827">
      <c r="A827" s="1">
        <v>1.0</v>
      </c>
      <c r="B827" s="1" t="s">
        <v>826</v>
      </c>
      <c r="C827" t="str">
        <f>IFERROR(__xludf.DUMMYFUNCTION("GOOGLETRANSLATE(B827, ""fr"", ""en"")"),"I malfunctioning Listen to music and answer the call when I drive. The headphones do not work well at all. Sometimes one logs out or when I turn my head one side does not work then operates again when my head returns to its normal position")</f>
        <v>I malfunctioning Listen to music and answer the call when I drive. The headphones do not work well at all. Sometimes one logs out or when I turn my head one side does not work then operates again when my head returns to its normal position</v>
      </c>
    </row>
    <row r="828">
      <c r="A828" s="1">
        <v>3.0</v>
      </c>
      <c r="B828" s="1" t="s">
        <v>827</v>
      </c>
      <c r="C828" t="str">
        <f>IFERROR(__xludf.DUMMYFUNCTION("GOOGLETRANSLATE(B828, ""fr"", ""en"")"),"Havaianas -top -tongs I ordered 36 I have received 34 I wanted my return I will offer them because I find them good and cheap")</f>
        <v>Havaianas -top -tongs I ordered 36 I have received 34 I wanted my return I will offer them because I find them good and cheap</v>
      </c>
    </row>
    <row r="829">
      <c r="A829" s="1">
        <v>3.0</v>
      </c>
      <c r="B829" s="1" t="s">
        <v>828</v>
      </c>
      <c r="C829" t="str">
        <f>IFERROR(__xludf.DUMMYFUNCTION("GOOGLETRANSLATE(B829, ""fr"", ""en"")"),"Again the steel elbow not given me over! The machine would be perfect if delivery was what was expected! The difference only concerns the elbow awaited: a female-male metal while I was again delivered an elbow male-male plastic .... same as the PF1010. Th"&amp;"e consequence is that you then screw directly firefighter fitting on the pump housing and is the flat hose that makes the elbow ... and that he does not like and will not do so long before rip! And neither do I. I do not like! And besides, no way to find "&amp;"a metal elbow that diameter in Male-Female! It was delivered to me this second time, graciously, the same delivery than the first ... I return for making no improvement.")</f>
        <v>Again the steel elbow not given me over! The machine would be perfect if delivery was what was expected! The difference only concerns the elbow awaited: a female-male metal while I was again delivered an elbow male-male plastic .... same as the PF1010. The consequence is that you then screw directly firefighter fitting on the pump housing and is the flat hose that makes the elbow ... and that he does not like and will not do so long before rip! And neither do I. I do not like! And besides, no way to find a metal elbow that diameter in Male-Female! It was delivered to me this second time, graciously, the same delivery than the first ... I return for making no improvement.</v>
      </c>
    </row>
    <row r="830">
      <c r="A830" s="1">
        <v>4.0</v>
      </c>
      <c r="B830" s="1" t="s">
        <v>829</v>
      </c>
      <c r="C830" t="str">
        <f>IFERROR(__xludf.DUMMYFUNCTION("GOOGLETRANSLATE(B830, ""fr"", ""en"")"),"Watch Onion Current use because I do not support wristwatches.")</f>
        <v>Watch Onion Current use because I do not support wristwatches.</v>
      </c>
    </row>
    <row r="831">
      <c r="A831" s="1">
        <v>4.0</v>
      </c>
      <c r="B831" s="1" t="s">
        <v>830</v>
      </c>
      <c r="C831" t="str">
        <f>IFERROR(__xludf.DUMMYFUNCTION("GOOGLETRANSLATE(B831, ""fr"", ""en"")"),"Beautiful bracelet. Fits perfectly with the pro version Ticwatch 22 mm. Beautiful bracelet. Simple to adjust. For a fifth star should be an intermediate link to adjust at best.")</f>
        <v>Beautiful bracelet. Fits perfectly with the pro version Ticwatch 22 mm. Beautiful bracelet. Simple to adjust. For a fifth star should be an intermediate link to adjust at best.</v>
      </c>
    </row>
    <row r="832">
      <c r="A832" s="1">
        <v>4.0</v>
      </c>
      <c r="B832" s="1" t="s">
        <v>831</v>
      </c>
      <c r="C832" t="str">
        <f>IFERROR(__xludf.DUMMYFUNCTION("GOOGLETRANSLATE(B832, ""fr"", ""en"")"),"Consistent with the description and my expectations consistent with the description and my expectations")</f>
        <v>Consistent with the description and my expectations consistent with the description and my expectations</v>
      </c>
    </row>
    <row r="833">
      <c r="A833" s="1">
        <v>4.0</v>
      </c>
      <c r="B833" s="1" t="s">
        <v>832</v>
      </c>
      <c r="C833" t="str">
        <f>IFERROR(__xludf.DUMMYFUNCTION("GOOGLETRANSLATE(B833, ""fr"", ""en"")"),"Perfect for beginner I bought this DJ turntable for my little son who is a fan of DJ's. He immediately understood the operation and was connected to his PC. This is perfect for a beginner, and even for someone who already has knowledge DJ. No regrets for "&amp;"purchasing.")</f>
        <v>Perfect for beginner I bought this DJ turntable for my little son who is a fan of DJ's. He immediately understood the operation and was connected to his PC. This is perfect for a beginner, and even for someone who already has knowledge DJ. No regrets for purchasing.</v>
      </c>
    </row>
    <row r="834">
      <c r="A834" s="1">
        <v>5.0</v>
      </c>
      <c r="B834" s="1" t="s">
        <v>833</v>
      </c>
      <c r="C834" t="str">
        <f>IFERROR(__xludf.DUMMYFUNCTION("GOOGLETRANSLATE(B834, ""fr"", ""en"")"),"Shoulder Bag Lovely very functional shoulder bag. It is large enough to store business no evil. There are several storage inside pockets which is very convenient. It is comfortable to wear with its thick foam in the back and on the shoulder. I recommend t"&amp;"his bag")</f>
        <v>Shoulder Bag Lovely very functional shoulder bag. It is large enough to store business no evil. There are several storage inside pockets which is very convenient. It is comfortable to wear with its thick foam in the back and on the shoulder. I recommend this bag</v>
      </c>
    </row>
    <row r="835">
      <c r="A835" s="1">
        <v>5.0</v>
      </c>
      <c r="B835" s="1" t="s">
        <v>834</v>
      </c>
      <c r="C835" t="str">
        <f>IFERROR(__xludf.DUMMYFUNCTION("GOOGLETRANSLATE(B835, ""fr"", ""en"")"),"set super sports basketball, very appreciable not to make the loops, and the shoe fits perfectly to the feet.")</f>
        <v>set super sports basketball, very appreciable not to make the loops, and the shoe fits perfectly to the feet.</v>
      </c>
    </row>
    <row r="836">
      <c r="A836" s="1">
        <v>5.0</v>
      </c>
      <c r="B836" s="1" t="s">
        <v>835</v>
      </c>
      <c r="C836" t="str">
        <f>IFERROR(__xludf.DUMMYFUNCTION("GOOGLETRANSLATE(B836, ""fr"", ""en"")"),"good product daily use, I have it in my bag to record appointments")</f>
        <v>good product daily use, I have it in my bag to record appointments</v>
      </c>
    </row>
    <row r="837">
      <c r="A837" s="1">
        <v>5.0</v>
      </c>
      <c r="B837" s="1" t="s">
        <v>836</v>
      </c>
      <c r="C837" t="str">
        <f>IFERROR(__xludf.DUMMYFUNCTION("GOOGLETRANSLATE(B837, ""fr"", ""en"")"),"pretty cool wristband")</f>
        <v>pretty cool wristband</v>
      </c>
    </row>
    <row r="838">
      <c r="A838" s="1">
        <v>5.0</v>
      </c>
      <c r="B838" s="1" t="s">
        <v>837</v>
      </c>
      <c r="C838" t="str">
        <f>IFERROR(__xludf.DUMMYFUNCTION("GOOGLETRANSLATE(B838, ""fr"", ""en"")"),"Excellent shoes Nice pair of shoes, with his style in the air. They are very comfortable, really fluffy. The size is just, well adapted, no surprises.")</f>
        <v>Excellent shoes Nice pair of shoes, with his style in the air. They are very comfortable, really fluffy. The size is just, well adapted, no surprises.</v>
      </c>
    </row>
    <row r="839">
      <c r="A839" s="1">
        <v>5.0</v>
      </c>
      <c r="B839" s="1" t="s">
        <v>838</v>
      </c>
      <c r="C839" t="str">
        <f>IFERROR(__xludf.DUMMYFUNCTION("GOOGLETRANSLATE(B839, ""fr"", ""en"")"),"Magnificent kettle at any point and especially for the price This kettle is just beautiful. Product quality is amazing for the price. What a pleasure to serve its guests with, and red she impresses. The water extremely fast heating for 3 standard coffee m"&amp;"ug. The mark inside is very avoids wasting water stupidly. Really very satisfied and happy with this purchase.")</f>
        <v>Magnificent kettle at any point and especially for the price This kettle is just beautiful. Product quality is amazing for the price. What a pleasure to serve its guests with, and red she impresses. The water extremely fast heating for 3 standard coffee mug. The mark inside is very avoids wasting water stupidly. Really very satisfied and happy with this purchase.</v>
      </c>
    </row>
    <row r="840">
      <c r="A840" s="1">
        <v>5.0</v>
      </c>
      <c r="B840" s="1" t="s">
        <v>839</v>
      </c>
      <c r="C840" t="str">
        <f>IFERROR(__xludf.DUMMYFUNCTION("GOOGLETRANSLATE(B840, ""fr"", ""en"")"),"Good product we use this product range from the beginning. These teats agree to all sizes of bottles, perfect for the classic milk")</f>
        <v>Good product we use this product range from the beginning. These teats agree to all sizes of bottles, perfect for the classic milk</v>
      </c>
    </row>
    <row r="841">
      <c r="A841" s="1">
        <v>5.0</v>
      </c>
      <c r="B841" s="1" t="s">
        <v>840</v>
      </c>
      <c r="C841" t="str">
        <f>IFERROR(__xludf.DUMMYFUNCTION("GOOGLETRANSLATE(B841, ""fr"", ""en"")"),"Super great product durability, personally I put them every day for months and they hold great. Little tip: to waterproofed")</f>
        <v>Super great product durability, personally I put them every day for months and they hold great. Little tip: to waterproofed</v>
      </c>
    </row>
    <row r="842">
      <c r="A842" s="1">
        <v>5.0</v>
      </c>
      <c r="B842" s="1" t="s">
        <v>841</v>
      </c>
      <c r="C842" t="str">
        <f>IFERROR(__xludf.DUMMYFUNCTION("GOOGLETRANSLATE(B842, ""fr"", ""en"")"),"Perfect Perfect to soothe cracks. Take a long time even with frequent washing. No smell because this is silicone. I recommend to all mothers who want to breastfeed to buy a pair for motherhood in case!")</f>
        <v>Perfect Perfect to soothe cracks. Take a long time even with frequent washing. No smell because this is silicone. I recommend to all mothers who want to breastfeed to buy a pair for motherhood in case!</v>
      </c>
    </row>
    <row r="843">
      <c r="A843" s="1">
        <v>5.0</v>
      </c>
      <c r="B843" s="1" t="s">
        <v>842</v>
      </c>
      <c r="C843" t="str">
        <f>IFERROR(__xludf.DUMMYFUNCTION("GOOGLETRANSLATE(B843, ""fr"", ""en"")"),"Nothing more to say ... + Very useful for connecting the Smart + Lav on a recorder! No problem, I recommend! Good buy for you!")</f>
        <v>Nothing more to say ... + Very useful for connecting the Smart + Lav on a recorder! No problem, I recommend! Good buy for you!</v>
      </c>
    </row>
    <row r="844">
      <c r="A844" s="1">
        <v>5.0</v>
      </c>
      <c r="B844" s="1" t="s">
        <v>843</v>
      </c>
      <c r="C844" t="str">
        <f>IFERROR(__xludf.DUMMYFUNCTION("GOOGLETRANSLATE(B844, ""fr"", ""en"")"),"Bottle warmer I'm breastfeeding my newborn and uses regularly draws milk. So I had absolutely bottle warmer and it filled his role perfectly for a value for money could not be more right. The set design is more intuitive, it can heat the bottle (breast mi"&amp;"lk or artificial) at a predetermined time or not sterilizing (glass, silicon or plastic), food warming ... The touch is more and react very well. I'm happy with my purchase.")</f>
        <v>Bottle warmer I'm breastfeeding my newborn and uses regularly draws milk. So I had absolutely bottle warmer and it filled his role perfectly for a value for money could not be more right. The set design is more intuitive, it can heat the bottle (breast milk or artificial) at a predetermined time or not sterilizing (glass, silicon or plastic), food warming ... The touch is more and react very well. I'm happy with my purchase.</v>
      </c>
    </row>
    <row r="845">
      <c r="A845" s="1">
        <v>5.0</v>
      </c>
      <c r="B845" s="1" t="s">
        <v>844</v>
      </c>
      <c r="C845" t="str">
        <f>IFERROR(__xludf.DUMMYFUNCTION("GOOGLETRANSLATE(B845, ""fr"", ""en"")"),"In the top! In the top ! Sound!")</f>
        <v>In the top! In the top ! Sound!</v>
      </c>
    </row>
    <row r="846">
      <c r="A846" s="1">
        <v>5.0</v>
      </c>
      <c r="B846" s="1" t="s">
        <v>845</v>
      </c>
      <c r="C846" t="str">
        <f>IFERROR(__xludf.DUMMYFUNCTION("GOOGLETRANSLATE(B846, ""fr"", ""en"")"),"A timeless classic Choose a pair of basketball Puma is not taking any chances. This model is very simple but very classy, ​​it can suit all types of clothing, more sports to more dressy, this black and gold can be worn with a lot of other colors. They are"&amp;" comfortable, the white sole can be washed with a sponge. Side size, take your usual size, no surprises. impeccable finishes, these sneakers should therefore last over time.")</f>
        <v>A timeless classic Choose a pair of basketball Puma is not taking any chances. This model is very simple but very classy, ​​it can suit all types of clothing, more sports to more dressy, this black and gold can be worn with a lot of other colors. They are comfortable, the white sole can be washed with a sponge. Side size, take your usual size, no surprises. impeccable finishes, these sneakers should therefore last over time.</v>
      </c>
    </row>
    <row r="847">
      <c r="A847" s="1">
        <v>5.0</v>
      </c>
      <c r="B847" s="1" t="s">
        <v>846</v>
      </c>
      <c r="C847" t="str">
        <f>IFERROR(__xludf.DUMMYFUNCTION("GOOGLETRANSLATE(B847, ""fr"", ""en"")"),"Album Superb thank you very much and I recommend to all")</f>
        <v>Album Superb thank you very much and I recommend to all</v>
      </c>
    </row>
    <row r="848">
      <c r="A848" s="1">
        <v>5.0</v>
      </c>
      <c r="B848" s="1" t="s">
        <v>847</v>
      </c>
      <c r="C848" t="str">
        <f>IFERROR(__xludf.DUMMYFUNCTION("GOOGLETRANSLATE(B848, ""fr"", ""en"")"),"perfect little price for using my mom wanted to do (she does gymnastics) suddenly little space in his small sports bag")</f>
        <v>perfect little price for using my mom wanted to do (she does gymnastics) suddenly little space in his small sports bag</v>
      </c>
    </row>
    <row r="849">
      <c r="A849" s="1">
        <v>2.0</v>
      </c>
      <c r="B849" s="1" t="s">
        <v>848</v>
      </c>
      <c r="C849" t="str">
        <f>IFERROR(__xludf.DUMMYFUNCTION("GOOGLETRANSLATE(B849, ""fr"", ""en"")"),"Nice but fragile Watch nice for the price but got scratched dial")</f>
        <v>Nice but fragile Watch nice for the price but got scratched dial</v>
      </c>
    </row>
    <row r="850">
      <c r="A850" s="1">
        <v>1.0</v>
      </c>
      <c r="B850" s="1" t="s">
        <v>849</v>
      </c>
      <c r="C850" t="str">
        <f>IFERROR(__xludf.DUMMYFUNCTION("GOOGLETRANSLATE(B850, ""fr"", ""en"")"),"Adapter incorrectly wired, unusable. The adapter does not work. I was obliged to dismount to find that the wiring was not good. The microphone signal is connected to ground. I bought another adapter of another brand (that works!)")</f>
        <v>Adapter incorrectly wired, unusable. The adapter does not work. I was obliged to dismount to find that the wiring was not good. The microphone signal is connected to ground. I bought another adapter of another brand (that works!)</v>
      </c>
    </row>
    <row r="851">
      <c r="A851" s="1">
        <v>1.0</v>
      </c>
      <c r="B851" s="1" t="s">
        <v>850</v>
      </c>
      <c r="C851" t="str">
        <f>IFERROR(__xludf.DUMMYFUNCTION("GOOGLETRANSLATE(B851, ""fr"", ""en"")"),"This tape does not hold enough to hold a broom against a wall .. This tape does not hold enough to hold a broom against a wall ..")</f>
        <v>This tape does not hold enough to hold a broom against a wall .. This tape does not hold enough to hold a broom against a wall ..</v>
      </c>
    </row>
    <row r="852">
      <c r="A852" s="1">
        <v>3.0</v>
      </c>
      <c r="B852" s="1" t="s">
        <v>851</v>
      </c>
      <c r="C852" t="str">
        <f>IFERROR(__xludf.DUMMYFUNCTION("GOOGLETRANSLATE(B852, ""fr"", ""en"")"),"Shoes too big. Good product, comfortable, but shoes too big, I'm doing 43, so I control 43.44, in reality it is a good 45, so order one size smaller, QED.")</f>
        <v>Shoes too big. Good product, comfortable, but shoes too big, I'm doing 43, so I control 43.44, in reality it is a good 45, so order one size smaller, QED.</v>
      </c>
    </row>
    <row r="853">
      <c r="A853" s="1">
        <v>3.0</v>
      </c>
      <c r="B853" s="1" t="s">
        <v>852</v>
      </c>
      <c r="C853" t="str">
        <f>IFERROR(__xludf.DUMMYFUNCTION("GOOGLETRANSLATE(B853, ""fr"", ""en"")"),"Beware too small, free exchange take a size above for shoe too tight width otherwise it remains correct for the 34th price")</f>
        <v>Beware too small, free exchange take a size above for shoe too tight width otherwise it remains correct for the 34th price</v>
      </c>
    </row>
    <row r="854">
      <c r="A854" s="1">
        <v>4.0</v>
      </c>
      <c r="B854" s="1" t="s">
        <v>853</v>
      </c>
      <c r="C854" t="str">
        <f>IFERROR(__xludf.DUMMYFUNCTION("GOOGLETRANSLATE(B854, ""fr"", ""en"")"),"canvas bag delivery fast enough. Item well packed. looks good. zippers a bit harsh but with a little paraffin, they will slide better. Nice article Not disappointed")</f>
        <v>canvas bag delivery fast enough. Item well packed. looks good. zippers a bit harsh but with a little paraffin, they will slide better. Nice article Not disappointed</v>
      </c>
    </row>
    <row r="855">
      <c r="A855" s="1">
        <v>4.0</v>
      </c>
      <c r="B855" s="1" t="s">
        <v>854</v>
      </c>
      <c r="C855" t="str">
        <f>IFERROR(__xludf.DUMMYFUNCTION("GOOGLETRANSLATE(B855, ""fr"", ""en"")"),"Watch quality radio controlled Speed ​​of delivery and packaging: The perfect watch is consistent with descriptif.Le strap adjusts easily, the watch turns on immediately and displays the correct time in a few moments. The manual is understandable and read"&amp;"able. It is obviously too early to comment on reliability. At first I recommend this product!")</f>
        <v>Watch quality radio controlled Speed ​​of delivery and packaging: The perfect watch is consistent with descriptif.Le strap adjusts easily, the watch turns on immediately and displays the correct time in a few moments. The manual is understandable and readable. It is obviously too early to comment on reliability. At first I recommend this product!</v>
      </c>
    </row>
    <row r="856">
      <c r="A856" s="1">
        <v>4.0</v>
      </c>
      <c r="B856" s="1" t="s">
        <v>855</v>
      </c>
      <c r="C856" t="str">
        <f>IFERROR(__xludf.DUMMYFUNCTION("GOOGLETRANSLATE(B856, ""fr"", ""en"")"),"Conforms shoe conforms to the description. 44.5 size a little larger than others puma that I had taken with the same size.")</f>
        <v>Conforms shoe conforms to the description. 44.5 size a little larger than others puma that I had taken with the same size.</v>
      </c>
    </row>
    <row r="857">
      <c r="A857" s="1">
        <v>4.0</v>
      </c>
      <c r="B857" s="1" t="s">
        <v>856</v>
      </c>
      <c r="C857" t="str">
        <f>IFERROR(__xludf.DUMMYFUNCTION("GOOGLETRANSLATE(B857, ""fr"", ""en"")"),"Kettle Russell apparently only downfalls nice! pok a well not too much so I keep the kettle By cons I had read that there was an audible alarm to indicate that the water is ready! missed ! I had it done it wrong by watching several kettles")</f>
        <v>Kettle Russell apparently only downfalls nice! pok a well not too much so I keep the kettle By cons I had read that there was an audible alarm to indicate that the water is ready! missed ! I had it done it wrong by watching several kettles</v>
      </c>
    </row>
    <row r="858">
      <c r="A858" s="1">
        <v>5.0</v>
      </c>
      <c r="B858" s="1" t="s">
        <v>857</v>
      </c>
      <c r="C858" t="str">
        <f>IFERROR(__xludf.DUMMYFUNCTION("GOOGLETRANSLATE(B858, ""fr"", ""en"")"),"Beautiful and super maintaining excellent quality bra and very comfortable. The maintenance is excellent and beautiful color (yellow fluorescent purchased). I recommend this product.")</f>
        <v>Beautiful and super maintaining excellent quality bra and very comfortable. The maintenance is excellent and beautiful color (yellow fluorescent purchased). I recommend this product.</v>
      </c>
    </row>
    <row r="859">
      <c r="A859" s="1">
        <v>5.0</v>
      </c>
      <c r="B859" s="1" t="s">
        <v>858</v>
      </c>
      <c r="C859" t="str">
        <f>IFERROR(__xludf.DUMMYFUNCTION("GOOGLETRANSLATE(B859, ""fr"", ""en"")"),"Very beautiful earrings These earrings will match well with white collar 925-cubic zirconium. They are neither too big nor too small and zirconium is Sparkle. Two locking systems provided, the conventional pusher and a plastic tip. It's perfect !")</f>
        <v>Very beautiful earrings These earrings will match well with white collar 925-cubic zirconium. They are neither too big nor too small and zirconium is Sparkle. Two locking systems provided, the conventional pusher and a plastic tip. It's perfect !</v>
      </c>
    </row>
    <row r="860">
      <c r="A860" s="1">
        <v>5.0</v>
      </c>
      <c r="B860" s="1" t="s">
        <v>859</v>
      </c>
      <c r="C860" t="str">
        <f>IFERROR(__xludf.DUMMYFUNCTION("GOOGLETRANSLATE(B860, ""fr"", ""en"")"),"home theater cable As usual so far no disappointment for Amazon deliveries. 50m cable to connect my HP home theater, there is one of the two cables is marked with a red edging to facilitate the connection. There is also a marking on the cable indicating t"&amp;"he distance, allowing to cut the cable to length without complicated measuring life for me 2 times 11 Mettes cables. Thank you")</f>
        <v>home theater cable As usual so far no disappointment for Amazon deliveries. 50m cable to connect my HP home theater, there is one of the two cables is marked with a red edging to facilitate the connection. There is also a marking on the cable indicating the distance, allowing to cut the cable to length without complicated measuring life for me 2 times 11 Mettes cables. Thank you</v>
      </c>
    </row>
    <row r="861">
      <c r="A861" s="1">
        <v>5.0</v>
      </c>
      <c r="B861" s="1" t="s">
        <v>860</v>
      </c>
      <c r="C861" t="str">
        <f>IFERROR(__xludf.DUMMYFUNCTION("GOOGLETRANSLATE(B861, ""fr"", ""en"")"),"Perfect perfect size and they are true so do not hesitate")</f>
        <v>Perfect perfect size and they are true so do not hesitate</v>
      </c>
    </row>
    <row r="862">
      <c r="A862" s="1">
        <v>5.0</v>
      </c>
      <c r="B862" s="1" t="s">
        <v>861</v>
      </c>
      <c r="C862" t="str">
        <f>IFERROR(__xludf.DUMMYFUNCTION("GOOGLETRANSLATE(B862, ""fr"", ""en"")"),"This is exactly what I wanted I weigh 60 kilograms and have a height of 1.68. I bought size L. This is perfect")</f>
        <v>This is exactly what I wanted I weigh 60 kilograms and have a height of 1.68. I bought size L. This is perfect</v>
      </c>
    </row>
    <row r="863">
      <c r="A863" s="1">
        <v>5.0</v>
      </c>
      <c r="B863" s="1" t="s">
        <v>862</v>
      </c>
      <c r="C863" t="str">
        <f>IFERROR(__xludf.DUMMYFUNCTION("GOOGLETRANSLATE(B863, ""fr"", ""en"")"),"corresponds to my expectations I will leave more")</f>
        <v>corresponds to my expectations I will leave more</v>
      </c>
    </row>
    <row r="864">
      <c r="A864" s="1">
        <v>5.0</v>
      </c>
      <c r="B864" s="1" t="s">
        <v>863</v>
      </c>
      <c r="C864" t="str">
        <f>IFERROR(__xludf.DUMMYFUNCTION("GOOGLETRANSLATE(B864, ""fr"", ""en"")"),"very well in my kitchen")</f>
        <v>very well in my kitchen</v>
      </c>
    </row>
    <row r="865">
      <c r="A865" s="1">
        <v>5.0</v>
      </c>
      <c r="B865" s="1" t="s">
        <v>864</v>
      </c>
      <c r="C865" t="str">
        <f>IFERROR(__xludf.DUMMYFUNCTION("GOOGLETRANSLATE(B865, ""fr"", ""en"")"),"Awesome I highly recommend, very good value, good battery stamina, easy charging, highly efficient vibration with different modes, secure, not too loud and not too large, the only downside may be is the buttons are not easily identifiable by touch, withou"&amp;"t seeing them, but go for it because it's worth!")</f>
        <v>Awesome I highly recommend, very good value, good battery stamina, easy charging, highly efficient vibration with different modes, secure, not too loud and not too large, the only downside may be is the buttons are not easily identifiable by touch, without seeing them, but go for it because it's worth!</v>
      </c>
    </row>
    <row r="866">
      <c r="A866" s="1">
        <v>5.0</v>
      </c>
      <c r="B866" s="1" t="s">
        <v>865</v>
      </c>
      <c r="C866" t="str">
        <f>IFERROR(__xludf.DUMMYFUNCTION("GOOGLETRANSLATE(B866, ""fr"", ""en"")"),"Very good very good, very portable!")</f>
        <v>Very good very good, very portable!</v>
      </c>
    </row>
    <row r="867">
      <c r="A867" s="1">
        <v>5.0</v>
      </c>
      <c r="B867" s="1" t="s">
        <v>866</v>
      </c>
      <c r="C867" t="str">
        <f>IFERROR(__xludf.DUMMYFUNCTION("GOOGLETRANSLATE(B867, ""fr"", ""en"")"),"Very good bottle ++ for self sterilization This bottle is very convenient for sterilization, very well thought, simply put 3 minutes in the microwave. I sometimes add white vinegar to remove scale and it's all clean. The nipple is highly appreciated by my"&amp;" daughter, she had trouble with another brand. It is solid and the multitude of sterilization does not move. I recommend it.")</f>
        <v>Very good bottle ++ for self sterilization This bottle is very convenient for sterilization, very well thought, simply put 3 minutes in the microwave. I sometimes add white vinegar to remove scale and it's all clean. The nipple is highly appreciated by my daughter, she had trouble with another brand. It is solid and the multitude of sterilization does not move. I recommend it.</v>
      </c>
    </row>
    <row r="868">
      <c r="A868" s="1">
        <v>5.0</v>
      </c>
      <c r="B868" s="1" t="s">
        <v>867</v>
      </c>
      <c r="C868" t="str">
        <f>IFERROR(__xludf.DUMMYFUNCTION("GOOGLETRANSLATE(B868, ""fr"", ""en"")"),"He did the right size normal not need to take more Super quality I had hair cell size and great because there you must take 1 to 2 size bigger but there no need")</f>
        <v>He did the right size normal not need to take more Super quality I had hair cell size and great because there you must take 1 to 2 size bigger but there no need</v>
      </c>
    </row>
    <row r="869">
      <c r="A869" s="1">
        <v>5.0</v>
      </c>
      <c r="B869" s="1" t="s">
        <v>868</v>
      </c>
      <c r="C869" t="str">
        <f>IFERROR(__xludf.DUMMYFUNCTION("GOOGLETRANSLATE(B869, ""fr"", ""en"")"),"I'm forever Casio watch at any time! And it gives me the exact time! What better. Besides his old school style and light p'tite makes tjs its effect!")</f>
        <v>I'm forever Casio watch at any time! And it gives me the exact time! What better. Besides his old school style and light p'tite makes tjs its effect!</v>
      </c>
    </row>
    <row r="870">
      <c r="A870" s="1">
        <v>5.0</v>
      </c>
      <c r="B870" s="1" t="s">
        <v>869</v>
      </c>
      <c r="C870" t="str">
        <f>IFERROR(__xludf.DUMMYFUNCTION("GOOGLETRANSLATE(B870, ""fr"", ""en"")"),"NewColor Really great, like slippers.")</f>
        <v>NewColor Really great, like slippers.</v>
      </c>
    </row>
    <row r="871">
      <c r="A871" s="1">
        <v>5.0</v>
      </c>
      <c r="B871" s="1" t="s">
        <v>870</v>
      </c>
      <c r="C871" t="str">
        <f>IFERROR(__xludf.DUMMYFUNCTION("GOOGLETRANSLATE(B871, ""fr"", ""en"")"),"Perfect product according thank you.")</f>
        <v>Perfect product according thank you.</v>
      </c>
    </row>
    <row r="872">
      <c r="A872" s="1">
        <v>5.0</v>
      </c>
      <c r="B872" s="1" t="s">
        <v>871</v>
      </c>
      <c r="C872" t="str">
        <f>IFERROR(__xludf.DUMMYFUNCTION("GOOGLETRANSLATE(B872, ""fr"", ""en"")"),"Recommended outer shield of good quality.")</f>
        <v>Recommended outer shield of good quality.</v>
      </c>
    </row>
    <row r="873">
      <c r="A873" s="1">
        <v>2.0</v>
      </c>
      <c r="B873" s="1" t="s">
        <v>872</v>
      </c>
      <c r="C873" t="str">
        <f>IFERROR(__xludf.DUMMYFUNCTION("GOOGLETRANSLATE(B873, ""fr"", ""en"")"),"poor finish I just received. We will see the use, but the finish leaves bode well. The cover has the particularly fragile air")</f>
        <v>poor finish I just received. We will see the use, but the finish leaves bode well. The cover has the particularly fragile air</v>
      </c>
    </row>
    <row r="874">
      <c r="A874" s="1">
        <v>1.0</v>
      </c>
      <c r="B874" s="1" t="s">
        <v>873</v>
      </c>
      <c r="C874" t="str">
        <f>IFERROR(__xludf.DUMMYFUNCTION("GOOGLETRANSLATE(B874, ""fr"", ""en"")"),"system scam I had exhausted yellow, my HP 8720, in the analysis of the remaining cartridges pointed me low (2/10 in blue and magenta, gold, change of the yellow cartridge, the blue cartridge was invalid then even when the change of the blue cartridge, the"&amp;" cartridge is red, in turn became empty and so on .... as soon as a cartridge in the pack 4 is ineffective, outdated other cartridges is programmed, OUTSTANDING !!!! Beautiful scam system.")</f>
        <v>system scam I had exhausted yellow, my HP 8720, in the analysis of the remaining cartridges pointed me low (2/10 in blue and magenta, gold, change of the yellow cartridge, the blue cartridge was invalid then even when the change of the blue cartridge, the cartridge is red, in turn became empty and so on .... as soon as a cartridge in the pack 4 is ineffective, outdated other cartridges is programmed, OUTSTANDING !!!! Beautiful scam system.</v>
      </c>
    </row>
    <row r="875">
      <c r="A875" s="1">
        <v>1.0</v>
      </c>
      <c r="B875" s="1" t="s">
        <v>874</v>
      </c>
      <c r="C875" t="str">
        <f>IFERROR(__xludf.DUMMYFUNCTION("GOOGLETRANSLATE(B875, ""fr"", ""en"")"),"Unreliable After 6 months (but only uses 5) It caused an electrical trigger and now it does not heat! No dangerous and ...")</f>
        <v>Unreliable After 6 months (but only uses 5) It caused an electrical trigger and now it does not heat! No dangerous and ...</v>
      </c>
    </row>
    <row r="876">
      <c r="A876" s="1">
        <v>3.0</v>
      </c>
      <c r="B876" s="1" t="s">
        <v>875</v>
      </c>
      <c r="C876" t="str">
        <f>IFERROR(__xludf.DUMMYFUNCTION("GOOGLETRANSLATE(B876, ""fr"", ""en"")"),"Mixed stack size is good but the problem is I did not get the color on the picture I wanted blue sky I received it in blue night")</f>
        <v>Mixed stack size is good but the problem is I did not get the color on the picture I wanted blue sky I received it in blue night</v>
      </c>
    </row>
    <row r="877">
      <c r="A877" s="1">
        <v>4.0</v>
      </c>
      <c r="B877" s="1" t="s">
        <v>876</v>
      </c>
      <c r="C877" t="str">
        <f>IFERROR(__xludf.DUMMYFUNCTION("GOOGLETRANSLATE(B877, ""fr"", ""en"")"),"The volume buttons not working on my IPhone 5s volume buttons not working on my iPhone 5s")</f>
        <v>The volume buttons not working on my IPhone 5s volume buttons not working on my iPhone 5s</v>
      </c>
    </row>
    <row r="878">
      <c r="A878" s="1">
        <v>4.0</v>
      </c>
      <c r="B878" s="1" t="s">
        <v>877</v>
      </c>
      <c r="C878" t="str">
        <f>IFERROR(__xludf.DUMMYFUNCTION("GOOGLETRANSLATE(B878, ""fr"", ""en"")"),"These very nice 12 brushes a nice blue color are épatants. There are all sizes and perfect for the fine writing to drawing and painting thicker.")</f>
        <v>These very nice 12 brushes a nice blue color are épatants. There are all sizes and perfect for the fine writing to drawing and painting thicker.</v>
      </c>
    </row>
    <row r="879">
      <c r="A879" s="1">
        <v>4.0</v>
      </c>
      <c r="B879" s="1" t="s">
        <v>878</v>
      </c>
      <c r="C879" t="str">
        <f>IFERROR(__xludf.DUMMYFUNCTION("GOOGLETRANSLATE(B879, ""fr"", ""en"")"),"A small side fault where there are two contiguous pockets. Finish reviewing. Finish reviewing but overall this bag is not bad. Maybe advised.")</f>
        <v>A small side fault where there are two contiguous pockets. Finish reviewing. Finish reviewing but overall this bag is not bad. Maybe advised.</v>
      </c>
    </row>
    <row r="880">
      <c r="A880" s="1">
        <v>4.0</v>
      </c>
      <c r="B880" s="1" t="s">
        <v>879</v>
      </c>
      <c r="C880" t="str">
        <f>IFERROR(__xludf.DUMMYFUNCTION("GOOGLETRANSLATE(B880, ""fr"", ""en"")"),"Great value All controls at your fingertips, a sturdy roll cage, good sound far super helmet Basseux which only advertisements take advantage. A real helmet not too expensive enduring and not killing what you give it to return. Slightly less enveloping th"&amp;"an its big brother but is better suited to a small head. Bought for my son, BT with its smartphone.")</f>
        <v>Great value All controls at your fingertips, a sturdy roll cage, good sound far super helmet Basseux which only advertisements take advantage. A real helmet not too expensive enduring and not killing what you give it to return. Slightly less enveloping than its big brother but is better suited to a small head. Bought for my son, BT with its smartphone.</v>
      </c>
    </row>
    <row r="881">
      <c r="A881" s="1">
        <v>5.0</v>
      </c>
      <c r="B881" s="1" t="s">
        <v>880</v>
      </c>
      <c r="C881" t="str">
        <f>IFERROR(__xludf.DUMMYFUNCTION("GOOGLETRANSLATE(B881, ""fr"", ""en"")"),"satisfaction This bag is exactly what my husband wanted, height, comfort, quality and handling In sum value extra thank you")</f>
        <v>satisfaction This bag is exactly what my husband wanted, height, comfort, quality and handling In sum value extra thank you</v>
      </c>
    </row>
    <row r="882">
      <c r="A882" s="1">
        <v>5.0</v>
      </c>
      <c r="B882" s="1" t="s">
        <v>881</v>
      </c>
      <c r="C882" t="str">
        <f>IFERROR(__xludf.DUMMYFUNCTION("GOOGLETRANSLATE(B882, ""fr"", ""en"")"),"vans buys 41 for my daughter's shoes 41/42 and the size is perfect. top quality")</f>
        <v>vans buys 41 for my daughter's shoes 41/42 and the size is perfect. top quality</v>
      </c>
    </row>
    <row r="883">
      <c r="A883" s="1">
        <v>5.0</v>
      </c>
      <c r="B883" s="1" t="s">
        <v>882</v>
      </c>
      <c r="C883" t="str">
        <f>IFERROR(__xludf.DUMMYFUNCTION("GOOGLETRANSLATE(B883, ""fr"", ""en"")"),"After some time of use Practical, discreet and the sound is bon.Dommage we can not adjust the volume from the headset. To charge the headset: you have to leave the whole time being charged when not in use (even if it is off it remains in standby) because "&amp;"otherwise it discharges itself. But for me it will remain on max 3 hours of battery life. Once discharged battery needs recharging during 2h.Je recommends pas.il must be better ...")</f>
        <v>After some time of use Practical, discreet and the sound is bon.Dommage we can not adjust the volume from the headset. To charge the headset: you have to leave the whole time being charged when not in use (even if it is off it remains in standby) because otherwise it discharges itself. But for me it will remain on max 3 hours of battery life. Once discharged battery needs recharging during 2h.Je recommends pas.il must be better ...</v>
      </c>
    </row>
    <row r="884">
      <c r="A884" s="1">
        <v>5.0</v>
      </c>
      <c r="B884" s="1" t="s">
        <v>883</v>
      </c>
      <c r="C884" t="str">
        <f>IFERROR(__xludf.DUMMYFUNCTION("GOOGLETRANSLATE(B884, ""fr"", ""en"")"),"In the top! Resists time! perfect speed! Quality of appointment no complaints!")</f>
        <v>In the top! Resists time! perfect speed! Quality of appointment no complaints!</v>
      </c>
    </row>
    <row r="885">
      <c r="A885" s="1">
        <v>5.0</v>
      </c>
      <c r="B885" s="1" t="s">
        <v>884</v>
      </c>
      <c r="C885" t="str">
        <f>IFERROR(__xludf.DUMMYFUNCTION("GOOGLETRANSLATE(B885, ""fr"", ""en"")"),"Nice I love these earrings are simple and beautiful. I recommend.")</f>
        <v>Nice I love these earrings are simple and beautiful. I recommend.</v>
      </c>
    </row>
    <row r="886">
      <c r="A886" s="1">
        <v>5.0</v>
      </c>
      <c r="B886" s="1" t="s">
        <v>885</v>
      </c>
      <c r="C886" t="str">
        <f>IFERROR(__xludf.DUMMYFUNCTION("GOOGLETRANSLATE(B886, ""fr"", ""en"")"),"great for the perfect home studio to studio, I use it in music composition hardtek, psytrance, and hip hop (beatmaking), I release the 250 ohm (cable twisted), I also had version 80 ohms which was also very good, but I sold it because of 3m cable untwiste"&amp;"d law, was embarrassing for me, and I do not regret the 250 ohm version is also excellent! I have no headphone amp, but I think its going very well, I use 'connected to my sound card Focusrite 2I4, sometimes simply listening to an mp3 and it's also perfec"&amp;"t for those who hesitate between version 80 or 250, I personally have not found differences level sound quality, I just noticed that connected to my mp3 I had mounted all a little more volume for version 250 ohms, otherwise I RAS recommend this product to"&amp;" everyone who seeks his nEUTRAL, it is not loaded low as can be for example my HD25 and the composition is important to have a neutral to adjust its pieces correctly.")</f>
        <v>great for the perfect home studio to studio, I use it in music composition hardtek, psytrance, and hip hop (beatmaking), I release the 250 ohm (cable twisted), I also had version 80 ohms which was also very good, but I sold it because of 3m cable untwisted law, was embarrassing for me, and I do not regret the 250 ohm version is also excellent! I have no headphone amp, but I think its going very well, I use 'connected to my sound card Focusrite 2I4, sometimes simply listening to an mp3 and it's also perfect for those who hesitate between version 80 or 250, I personally have not found differences level sound quality, I just noticed that connected to my mp3 I had mounted all a little more volume for version 250 ohms, otherwise I RAS recommend this product to everyone who seeks his nEUTRAL, it is not loaded low as can be for example my HD25 and the composition is important to have a neutral to adjust its pieces correctly.</v>
      </c>
    </row>
    <row r="887">
      <c r="A887" s="1">
        <v>5.0</v>
      </c>
      <c r="B887" s="1" t="s">
        <v>886</v>
      </c>
      <c r="C887" t="str">
        <f>IFERROR(__xludf.DUMMYFUNCTION("GOOGLETRANSLATE(B887, ""fr"", ""en"")"),"Top Perfect for a few days to motherhood I recommend")</f>
        <v>Top Perfect for a few days to motherhood I recommend</v>
      </c>
    </row>
    <row r="888">
      <c r="A888" s="1">
        <v>5.0</v>
      </c>
      <c r="B888" s="1" t="s">
        <v>887</v>
      </c>
      <c r="C888" t="str">
        <f>IFERROR(__xludf.DUMMYFUNCTION("GOOGLETRANSLATE(B888, ""fr"", ""en"")"),"Good basketball slightly offset .Taille fine. Soft very flexible it is as in slippers. One does not even feel the foot. Comfortable. Pretty one.")</f>
        <v>Good basketball slightly offset .Taille fine. Soft very flexible it is as in slippers. One does not even feel the foot. Comfortable. Pretty one.</v>
      </c>
    </row>
    <row r="889">
      <c r="A889" s="1">
        <v>5.0</v>
      </c>
      <c r="B889" s="1" t="s">
        <v>888</v>
      </c>
      <c r="C889" t="str">
        <f>IFERROR(__xludf.DUMMYFUNCTION("GOOGLETRANSLATE(B889, ""fr"", ""en"")"),"Nickel Very nice watch that I ais offered to my son, he is very satisfied.")</f>
        <v>Nickel Very nice watch that I ais offered to my son, he is very satisfied.</v>
      </c>
    </row>
    <row r="890">
      <c r="A890" s="1">
        <v>5.0</v>
      </c>
      <c r="B890" s="1" t="s">
        <v>889</v>
      </c>
      <c r="C890" t="str">
        <f>IFERROR(__xludf.DUMMYFUNCTION("GOOGLETRANSLATE(B890, ""fr"", ""en"")"),"original original jacket jacket, no disappointment on the grounds. Light to wear. grounds identical to the image on the site.")</f>
        <v>original original jacket jacket, no disappointment on the grounds. Light to wear. grounds identical to the image on the site.</v>
      </c>
    </row>
    <row r="891">
      <c r="A891" s="1">
        <v>5.0</v>
      </c>
      <c r="B891" s="1" t="s">
        <v>890</v>
      </c>
      <c r="C891" t="str">
        <f>IFERROR(__xludf.DUMMYFUNCTION("GOOGLETRANSLATE(B891, ""fr"", ""en"")"),"Perfect size low cost, excellent value for money Bought to travel low-cost. perfect dimensions. 3 compartments: one large for clothes, one way for business toilets and 1 small for the passport book ... repellent material, not made to carry heavy ... Done "&amp;"the job for the price. I recommended.")</f>
        <v>Perfect size low cost, excellent value for money Bought to travel low-cost. perfect dimensions. 3 compartments: one large for clothes, one way for business toilets and 1 small for the passport book ... repellent material, not made to carry heavy ... Done the job for the price. I recommended.</v>
      </c>
    </row>
    <row r="892">
      <c r="A892" s="1">
        <v>5.0</v>
      </c>
      <c r="B892" s="1" t="s">
        <v>891</v>
      </c>
      <c r="C892" t="str">
        <f>IFERROR(__xludf.DUMMYFUNCTION("GOOGLETRANSLATE(B892, ""fr"", ""en"")"),"Very beautiful and light and beautiful lightweight shoe sole is very nice and does not hurt the foot. Very nice gradient effect.")</f>
        <v>Very beautiful and light and beautiful lightweight shoe sole is very nice and does not hurt the foot. Very nice gradient effect.</v>
      </c>
    </row>
    <row r="893">
      <c r="A893" s="1">
        <v>5.0</v>
      </c>
      <c r="B893" s="1" t="s">
        <v>892</v>
      </c>
      <c r="C893" t="str">
        <f>IFERROR(__xludf.DUMMYFUNCTION("GOOGLETRANSLATE(B893, ""fr"", ""en"")"),"BAG SMALL BUT WELL")</f>
        <v>BAG SMALL BUT WELL</v>
      </c>
    </row>
    <row r="894">
      <c r="A894" s="1">
        <v>5.0</v>
      </c>
      <c r="B894" s="1" t="s">
        <v>893</v>
      </c>
      <c r="C894" t="str">
        <f>IFERROR(__xludf.DUMMYFUNCTION("GOOGLETRANSLATE(B894, ""fr"", ""en"")"),"Slight Fast shipping +++ Very light so comfortable I recommend these sneakers")</f>
        <v>Slight Fast shipping +++ Very light so comfortable I recommend these sneakers</v>
      </c>
    </row>
    <row r="895">
      <c r="A895" s="1">
        <v>5.0</v>
      </c>
      <c r="B895" s="1" t="s">
        <v>894</v>
      </c>
      <c r="C895" t="str">
        <f>IFERROR(__xludf.DUMMYFUNCTION("GOOGLETRANSLATE(B895, ""fr"", ""en"")"),"Great for sports practice running etc ... Great, as always with this brand maintains it is to go. For large breasts I really recommend this brand.")</f>
        <v>Great for sports practice running etc ... Great, as always with this brand maintains it is to go. For large breasts I really recommend this brand.</v>
      </c>
    </row>
    <row r="896">
      <c r="A896" s="1">
        <v>5.0</v>
      </c>
      <c r="B896" s="1" t="s">
        <v>895</v>
      </c>
      <c r="C896" t="str">
        <f>IFERROR(__xludf.DUMMYFUNCTION("GOOGLETRANSLATE(B896, ""fr"", ""en"")"),"Pretty nice and solid and strong. Great price / quality ratio")</f>
        <v>Pretty nice and solid and strong. Great price / quality ratio</v>
      </c>
    </row>
    <row r="897">
      <c r="A897" s="1">
        <v>2.0</v>
      </c>
      <c r="B897" s="1" t="s">
        <v>896</v>
      </c>
      <c r="C897" t="str">
        <f>IFERROR(__xludf.DUMMYFUNCTION("GOOGLETRANSLATE(B897, ""fr"", ""en"")"),"Disappointed After 18 months, the bracelet is worn out and broken clasp. I am disappointed because the wearer takes great care and yet the quality of the bracelet is poor. What a pity for such a nice product !! Are there a guarantee to implement?")</f>
        <v>Disappointed After 18 months, the bracelet is worn out and broken clasp. I am disappointed because the wearer takes great care and yet the quality of the bracelet is poor. What a pity for such a nice product !! Are there a guarantee to implement?</v>
      </c>
    </row>
    <row r="898">
      <c r="A898" s="1">
        <v>1.0</v>
      </c>
      <c r="B898" s="1" t="s">
        <v>897</v>
      </c>
      <c r="C898" t="str">
        <f>IFERROR(__xludf.DUMMYFUNCTION("GOOGLETRANSLATE(B898, ""fr"", ""en"")"),"Beautiful but not solid disjointed after 4 days")</f>
        <v>Beautiful but not solid disjointed after 4 days</v>
      </c>
    </row>
    <row r="899">
      <c r="A899" s="1">
        <v>3.0</v>
      </c>
      <c r="B899" s="1" t="s">
        <v>898</v>
      </c>
      <c r="C899" t="str">
        <f>IFERROR(__xludf.DUMMYFUNCTION("GOOGLETRANSLATE(B899, ""fr"", ""en"")"),"slightly too small: / it arrives slightly earlier than expected, very good fabric, the logo (for uchiwa) background thought of just stuck on a size and can small but a good sweat anyway")</f>
        <v>slightly too small: / it arrives slightly earlier than expected, very good fabric, the logo (for uchiwa) background thought of just stuck on a size and can small but a good sweat anyway</v>
      </c>
    </row>
    <row r="900">
      <c r="A900" s="1">
        <v>3.0</v>
      </c>
      <c r="B900" s="1" t="s">
        <v>899</v>
      </c>
      <c r="C900" t="str">
        <f>IFERROR(__xludf.DUMMYFUNCTION("GOOGLETRANSLATE(B900, ""fr"", ""en"")"),"The damaged cord was torn")</f>
        <v>The damaged cord was torn</v>
      </c>
    </row>
    <row r="901">
      <c r="A901" s="1">
        <v>4.0</v>
      </c>
      <c r="B901" s="1" t="s">
        <v>900</v>
      </c>
      <c r="C901" t="str">
        <f>IFERROR(__xludf.DUMMYFUNCTION("GOOGLETRANSLATE(B901, ""fr"", ""en"")"),"Quick delivery Superb I wear them with pants suit for work glissanye sole Warning")</f>
        <v>Quick delivery Superb I wear them with pants suit for work glissanye sole Warning</v>
      </c>
    </row>
    <row r="902">
      <c r="A902" s="1">
        <v>4.0</v>
      </c>
      <c r="B902" s="1" t="s">
        <v>901</v>
      </c>
      <c r="C902" t="str">
        <f>IFERROR(__xludf.DUMMYFUNCTION("GOOGLETRANSLATE(B902, ""fr"", ""en"")"),"COMMENTARY CONSUMABLE NOTHING TO SAY.")</f>
        <v>COMMENTARY CONSUMABLE NOTHING TO SAY.</v>
      </c>
    </row>
    <row r="903">
      <c r="A903" s="1">
        <v>4.0</v>
      </c>
      <c r="B903" s="1" t="s">
        <v>902</v>
      </c>
      <c r="C903" t="str">
        <f>IFERROR(__xludf.DUMMYFUNCTION("GOOGLETRANSLATE(B903, ""fr"", ""en"")"),"Although well. Thank you.")</f>
        <v>Although well. Thank you.</v>
      </c>
    </row>
    <row r="904">
      <c r="A904" s="1">
        <v>4.0</v>
      </c>
      <c r="B904" s="1" t="s">
        <v>903</v>
      </c>
      <c r="C904" t="str">
        <f>IFERROR(__xludf.DUMMYFUNCTION("GOOGLETRANSLATE(B904, ""fr"", ""en"")"),"8.5 / 10 Great quality, very comfortable, but great Shoe!")</f>
        <v>8.5 / 10 Great quality, very comfortable, but great Shoe!</v>
      </c>
    </row>
    <row r="905">
      <c r="A905" s="1">
        <v>5.0</v>
      </c>
      <c r="B905" s="1" t="s">
        <v>904</v>
      </c>
      <c r="C905" t="str">
        <f>IFERROR(__xludf.DUMMYFUNCTION("GOOGLETRANSLATE(B905, ""fr"", ""en"")"),"Product parfair for sports or relaxation product conforms to my expectations even more. Quick delivery. Well packed. Connection very easy with my note 8. I put the little tips that are better suited to the shape of my ears better outfit for me. Good sound"&amp;". We can not show up or down the volume. Very light. Quality is there. The price is more than correct.")</f>
        <v>Product parfair for sports or relaxation product conforms to my expectations even more. Quick delivery. Well packed. Connection very easy with my note 8. I put the little tips that are better suited to the shape of my ears better outfit for me. Good sound. We can not show up or down the volume. Very light. Quality is there. The price is more than correct.</v>
      </c>
    </row>
    <row r="906">
      <c r="A906" s="1">
        <v>5.0</v>
      </c>
      <c r="B906" s="1" t="s">
        <v>905</v>
      </c>
      <c r="C906" t="str">
        <f>IFERROR(__xludf.DUMMYFUNCTION("GOOGLETRANSLATE(B906, ""fr"", ""en"")"),"Very good quality top")</f>
        <v>Very good quality top</v>
      </c>
    </row>
    <row r="907">
      <c r="A907" s="1">
        <v>5.0</v>
      </c>
      <c r="B907" s="1" t="s">
        <v>906</v>
      </c>
      <c r="C907" t="str">
        <f>IFERROR(__xludf.DUMMYFUNCTION("GOOGLETRANSLATE(B907, ""fr"", ""en"")"),"Practice ring that fits perfectly with the MAM pacifiers. I bought beautiful nipples ties to go with, it's perfect. I recommend.")</f>
        <v>Practice ring that fits perfectly with the MAM pacifiers. I bought beautiful nipples ties to go with, it's perfect. I recommend.</v>
      </c>
    </row>
    <row r="908">
      <c r="A908" s="1">
        <v>5.0</v>
      </c>
      <c r="B908" s="1" t="s">
        <v>907</v>
      </c>
      <c r="C908" t="str">
        <f>IFERROR(__xludf.DUMMYFUNCTION("GOOGLETRANSLATE(B908, ""fr"", ""en"")"),"Super good product heads product")</f>
        <v>Super good product heads product</v>
      </c>
    </row>
    <row r="909">
      <c r="A909" s="1">
        <v>5.0</v>
      </c>
      <c r="B909" s="1" t="s">
        <v>908</v>
      </c>
      <c r="C909" t="str">
        <f>IFERROR(__xludf.DUMMYFUNCTION("GOOGLETRANSLATE(B909, ""fr"", ""en"")"),"Super product Product identical to the picture")</f>
        <v>Super product Product identical to the picture</v>
      </c>
    </row>
    <row r="910">
      <c r="A910" s="1">
        <v>5.0</v>
      </c>
      <c r="B910" s="1" t="s">
        <v>909</v>
      </c>
      <c r="C910" t="str">
        <f>IFERROR(__xludf.DUMMYFUNCTION("GOOGLETRANSLATE(B910, ""fr"", ""en"")"),"Fabric quite late. The only bad point was that I give this product is the fact that this sweater is fine enough but otherwise very comfortable.")</f>
        <v>Fabric quite late. The only bad point was that I give this product is the fact that this sweater is fine enough but otherwise very comfortable.</v>
      </c>
    </row>
    <row r="911">
      <c r="A911" s="1">
        <v>5.0</v>
      </c>
      <c r="B911" s="1" t="s">
        <v>910</v>
      </c>
      <c r="C911" t="str">
        <f>IFERROR(__xludf.DUMMYFUNCTION("GOOGLETRANSLATE(B911, ""fr"", ""en"")"),"Crown Princess Birthday my little girl Beautiful crown I looked like a real Queen 👏👏👍🏻")</f>
        <v>Crown Princess Birthday my little girl Beautiful crown I looked like a real Queen 👏👏👍🏻</v>
      </c>
    </row>
    <row r="912">
      <c r="A912" s="1">
        <v>5.0</v>
      </c>
      <c r="B912" s="1" t="s">
        <v>911</v>
      </c>
      <c r="C912" t="str">
        <f>IFERROR(__xludf.DUMMYFUNCTION("GOOGLETRANSLATE(B912, ""fr"", ""en"")"),"I felt my dishes every day and since I do not have sore feet and need my orthotics.")</f>
        <v>I felt my dishes every day and since I do not have sore feet and need my orthotics.</v>
      </c>
    </row>
    <row r="913">
      <c r="A913" s="1">
        <v>5.0</v>
      </c>
      <c r="B913" s="1" t="s">
        <v>912</v>
      </c>
      <c r="C913" t="str">
        <f>IFERROR(__xludf.DUMMYFUNCTION("GOOGLETRANSLATE(B913, ""fr"", ""en"")"),"Really disappointed it's real I advise to those who want really do not hesitate I took her for my daughter who is in ASSP and I'm really not disappointed")</f>
        <v>Really disappointed it's real I advise to those who want really do not hesitate I took her for my daughter who is in ASSP and I'm really not disappointed</v>
      </c>
    </row>
    <row r="914">
      <c r="A914" s="1">
        <v>5.0</v>
      </c>
      <c r="B914" s="1" t="s">
        <v>913</v>
      </c>
      <c r="C914" t="str">
        <f>IFERROR(__xludf.DUMMYFUNCTION("GOOGLETRANSLATE(B914, ""fr"", ""en"")"),"Good life Very good pair, after 3 years, I can you recommend the")</f>
        <v>Good life Very good pair, after 3 years, I can you recommend the</v>
      </c>
    </row>
    <row r="915">
      <c r="A915" s="1">
        <v>5.0</v>
      </c>
      <c r="B915" s="1" t="s">
        <v>914</v>
      </c>
      <c r="C915" t="str">
        <f>IFERROR(__xludf.DUMMYFUNCTION("GOOGLETRANSLATE(B915, ""fr"", ""en"")"),"black cartridges does not work I have only to change the cartridges in the printer did not work the black ink n unable .j 'have therefore used a different cartridge and the same phenomenon event occurred I had to go buy epson cartridge for s ensure that t"&amp;"he problem did not come from the printer. and she nickel market. There apparently has a big default with the black cartridge you sell anything to report with that of couleur.J have put 5 stars because the company is very commercial and m refer a new set o"&amp;"f cartridges in restitution.")</f>
        <v>black cartridges does not work I have only to change the cartridges in the printer did not work the black ink n unable .j 'have therefore used a different cartridge and the same phenomenon event occurred I had to go buy epson cartridge for s ensure that the problem did not come from the printer. and she nickel market. There apparently has a big default with the black cartridge you sell anything to report with that of couleur.J have put 5 stars because the company is very commercial and m refer a new set of cartridges in restitution.</v>
      </c>
    </row>
    <row r="916">
      <c r="A916" s="1">
        <v>5.0</v>
      </c>
      <c r="B916" s="1" t="s">
        <v>915</v>
      </c>
      <c r="C916" t="str">
        <f>IFERROR(__xludf.DUMMYFUNCTION("GOOGLETRANSLATE(B916, ""fr"", ""en"")"),"Elegance and comfort during hot Look hikes as in the New Year's evening in the forest. Marries all wardrobes.")</f>
        <v>Elegance and comfort during hot Look hikes as in the New Year's evening in the forest. Marries all wardrobes.</v>
      </c>
    </row>
    <row r="917">
      <c r="A917" s="1">
        <v>5.0</v>
      </c>
      <c r="B917" s="1" t="s">
        <v>916</v>
      </c>
      <c r="C917" t="str">
        <f>IFERROR(__xludf.DUMMYFUNCTION("GOOGLETRANSLATE(B917, ""fr"", ""en"")"),"At the top Using daily")</f>
        <v>At the top Using daily</v>
      </c>
    </row>
    <row r="918">
      <c r="A918" s="1">
        <v>5.0</v>
      </c>
      <c r="B918" s="1" t="s">
        <v>917</v>
      </c>
      <c r="C918" t="str">
        <f>IFERROR(__xludf.DUMMYFUNCTION("GOOGLETRANSLATE(B918, ""fr"", ""en"")"),"I recommend for every day")</f>
        <v>I recommend for every day</v>
      </c>
    </row>
    <row r="919">
      <c r="A919" s="1">
        <v>5.0</v>
      </c>
      <c r="B919" s="1" t="s">
        <v>918</v>
      </c>
      <c r="C919" t="str">
        <f>IFERROR(__xludf.DUMMYFUNCTION("GOOGLETRANSLATE(B919, ""fr"", ""en"")"),"Very chic excellent gift for my husband is perfect and very chic. Caution may be a little large compared to the usual man bags")</f>
        <v>Very chic excellent gift for my husband is perfect and very chic. Caution may be a little large compared to the usual man bags</v>
      </c>
    </row>
    <row r="920">
      <c r="A920" s="1">
        <v>2.0</v>
      </c>
      <c r="B920" s="1" t="s">
        <v>919</v>
      </c>
      <c r="C920" t="str">
        <f>IFERROR(__xludf.DUMMYFUNCTION("GOOGLETRANSLATE(B920, ""fr"", ""en"")"),"blah it's broken in a few days")</f>
        <v>blah it's broken in a few days</v>
      </c>
    </row>
    <row r="921">
      <c r="A921" s="1">
        <v>1.0</v>
      </c>
      <c r="B921" s="1" t="s">
        <v>920</v>
      </c>
      <c r="C921" t="str">
        <f>IFERROR(__xludf.DUMMYFUNCTION("GOOGLETRANSLATE(B921, ""fr"", ""en"")"),"DVD unreadable I do not use no DVD player but a laptop to play DVD. I tested two DVDs, none has worked. There are more species of tasks on the readable part of the DVD, thus unreadable (what you see in the photo is not a light effect). The CD meanwhile wo"&amp;"rks well in my stereo. Too bad, because I bought the box for the film! I hope I can exchange it 23/03 .... Edit: I also tested the DVD on DVD, it does not work either. After a request for return, I tried and I ordered a new one, sometimes I fell on the on"&amp;"ly bad batch ... Rebelote, the DVD received yesterday is not even recognized. I therefore refer the whole. Dear seller, you get rid of the rest ... nothing works !!!")</f>
        <v>DVD unreadable I do not use no DVD player but a laptop to play DVD. I tested two DVDs, none has worked. There are more species of tasks on the readable part of the DVD, thus unreadable (what you see in the photo is not a light effect). The CD meanwhile works well in my stereo. Too bad, because I bought the box for the film! I hope I can exchange it 23/03 .... Edit: I also tested the DVD on DVD, it does not work either. After a request for return, I tried and I ordered a new one, sometimes I fell on the only bad batch ... Rebelote, the DVD received yesterday is not even recognized. I therefore refer the whole. Dear seller, you get rid of the rest ... nothing works !!!</v>
      </c>
    </row>
    <row r="922">
      <c r="A922" s="1">
        <v>1.0</v>
      </c>
      <c r="B922" s="1" t="s">
        <v>921</v>
      </c>
      <c r="C922" t="str">
        <f>IFERROR(__xludf.DUMMYFUNCTION("GOOGLETRANSLATE(B922, ""fr"", ""en"")"),"poor quality I bought these shoes in a haphazard, they Shoe too small, the rear edge is sharp, no flexibility, foot fatigue quickly,")</f>
        <v>poor quality I bought these shoes in a haphazard, they Shoe too small, the rear edge is sharp, no flexibility, foot fatigue quickly,</v>
      </c>
    </row>
    <row r="923">
      <c r="A923" s="1">
        <v>3.0</v>
      </c>
      <c r="B923" s="1" t="s">
        <v>922</v>
      </c>
      <c r="C923" t="str">
        <f>IFERROR(__xludf.DUMMYFUNCTION("GOOGLETRANSLATE(B923, ""fr"", ""en"")"),"Good but ... The jewel is rather beautiful and comes in a beautiful box. However I received mine guise of ""specks"" dark. I spent a long time to rub with a microfiber cloth to remove them and thus return to a proper state ...")</f>
        <v>Good but ... The jewel is rather beautiful and comes in a beautiful box. However I received mine guise of "specks" dark. I spent a long time to rub with a microfiber cloth to remove them and thus return to a proper state ...</v>
      </c>
    </row>
    <row r="924">
      <c r="A924" s="1">
        <v>4.0</v>
      </c>
      <c r="B924" s="1" t="s">
        <v>923</v>
      </c>
      <c r="C924" t="str">
        <f>IFERROR(__xludf.DUMMYFUNCTION("GOOGLETRANSLATE(B924, ""fr"", ""en"")"),"excellent but ... Very stylish, nice cut, if it was to do again I would favor with the hood.")</f>
        <v>excellent but ... Very stylish, nice cut, if it was to do again I would favor with the hood.</v>
      </c>
    </row>
    <row r="925">
      <c r="A925" s="1">
        <v>4.0</v>
      </c>
      <c r="B925" s="1" t="s">
        <v>924</v>
      </c>
      <c r="C925" t="str">
        <f>IFERROR(__xludf.DUMMYFUNCTION("GOOGLETRANSLATE(B925, ""fr"", ""en"")"),"flawless - without elastic ankle I tried jogging pants without elastic ankle. He is perfect. It is fluffy inside, very comfortable. Only downside: the price ...")</f>
        <v>flawless - without elastic ankle I tried jogging pants without elastic ankle. He is perfect. It is fluffy inside, very comfortable. Only downside: the price ...</v>
      </c>
    </row>
    <row r="926">
      <c r="A926" s="1">
        <v>4.0</v>
      </c>
      <c r="B926" s="1" t="s">
        <v>925</v>
      </c>
      <c r="C926" t="str">
        <f>IFERROR(__xludf.DUMMYFUNCTION("GOOGLETRANSLATE(B926, ""fr"", ""en"")"),"Very good product! Impeccable, slightly wider at the head (helmet not adjustable in width). Practice with the volume control on the microphone")</f>
        <v>Very good product! Impeccable, slightly wider at the head (helmet not adjustable in width). Practice with the volume control on the microphone</v>
      </c>
    </row>
    <row r="927">
      <c r="A927" s="1">
        <v>4.0</v>
      </c>
      <c r="B927" s="1" t="s">
        <v>926</v>
      </c>
      <c r="C927" t="str">
        <f>IFERROR(__xludf.DUMMYFUNCTION("GOOGLETRANSLATE(B927, ""fr"", ""en"")"),"Okay This kettle is perfect for 2 or 3 people. I use it everyday! I remove a star for the rapid heating which is less than my old but this difference is very minimal!")</f>
        <v>Okay This kettle is perfect for 2 or 3 people. I use it everyday! I remove a star for the rapid heating which is less than my old but this difference is very minimal!</v>
      </c>
    </row>
    <row r="928">
      <c r="A928" s="1">
        <v>5.0</v>
      </c>
      <c r="B928" s="1" t="s">
        <v>927</v>
      </c>
      <c r="C928" t="str">
        <f>IFERROR(__xludf.DUMMYFUNCTION("GOOGLETRANSLATE(B928, ""fr"", ""en"")"),"Super I use this oil to your poultices for massages, and it really makes me feel good. I recommend this oil on its quality")</f>
        <v>Super I use this oil to your poultices for massages, and it really makes me feel good. I recommend this oil on its quality</v>
      </c>
    </row>
    <row r="929">
      <c r="A929" s="1">
        <v>5.0</v>
      </c>
      <c r="B929" s="1" t="s">
        <v>928</v>
      </c>
      <c r="C929" t="str">
        <f>IFERROR(__xludf.DUMMYFUNCTION("GOOGLETRANSLATE(B929, ""fr"", ""en"")"),"Superbly fitted gray card is well protected, there is even a little space to accommodate the new driving license, insurance certificate and a CB. The all solid air and the case's texture is pleasant to the touch.")</f>
        <v>Superbly fitted gray card is well protected, there is even a little space to accommodate the new driving license, insurance certificate and a CB. The all solid air and the case's texture is pleasant to the touch.</v>
      </c>
    </row>
    <row r="930">
      <c r="A930" s="1">
        <v>5.0</v>
      </c>
      <c r="B930" s="1" t="s">
        <v>929</v>
      </c>
      <c r="C930" t="str">
        <f>IFERROR(__xludf.DUMMYFUNCTION("GOOGLETRANSLATE(B930, ""fr"", ""en"")"),"Nickel Good product")</f>
        <v>Nickel Good product</v>
      </c>
    </row>
    <row r="931">
      <c r="A931" s="1">
        <v>5.0</v>
      </c>
      <c r="B931" s="1" t="s">
        <v>930</v>
      </c>
      <c r="C931" t="str">
        <f>IFERROR(__xludf.DUMMYFUNCTION("GOOGLETRANSLATE(B931, ""fr"", ""en"")"),"Pretty and practical Ally style and efficiency! I tested it with warm, keeps heat very well! Bottle prepared with boiling water and 14h to 17h I put cold water to prepare the bib because it was still very hot! Perfect for walks!")</f>
        <v>Pretty and practical Ally style and efficiency! I tested it with warm, keeps heat very well! Bottle prepared with boiling water and 14h to 17h I put cold water to prepare the bib because it was still very hot! Perfect for walks!</v>
      </c>
    </row>
    <row r="932">
      <c r="A932" s="1">
        <v>5.0</v>
      </c>
      <c r="B932" s="1" t="s">
        <v>931</v>
      </c>
      <c r="C932" t="str">
        <f>IFERROR(__xludf.DUMMYFUNCTION("GOOGLETRANSLATE(B932, ""fr"", ""en"")"),"Really though I use a Canon EOS 60D and it dramatically improves the sound before I captured with the device. Outside it is essential.")</f>
        <v>Really though I use a Canon EOS 60D and it dramatically improves the sound before I captured with the device. Outside it is essential.</v>
      </c>
    </row>
    <row r="933">
      <c r="A933" s="1">
        <v>5.0</v>
      </c>
      <c r="B933" s="1" t="s">
        <v>932</v>
      </c>
      <c r="C933" t="str">
        <f>IFERROR(__xludf.DUMMYFUNCTION("GOOGLETRANSLATE(B933, ""fr"", ""en"")"),"Okay fully compliant cable to connect an external audio interface midi / usb keyboard Yamaha PRS-S670 and speakers M-Audio - BX5D3.")</f>
        <v>Okay fully compliant cable to connect an external audio interface midi / usb keyboard Yamaha PRS-S670 and speakers M-Audio - BX5D3.</v>
      </c>
    </row>
    <row r="934">
      <c r="A934" s="1">
        <v>5.0</v>
      </c>
      <c r="B934" s="1" t="s">
        <v>933</v>
      </c>
      <c r="C934" t="str">
        <f>IFERROR(__xludf.DUMMYFUNCTION("GOOGLETRANSLATE(B934, ""fr"", ""en"")"),"parfuns offered gifts so no comment!")</f>
        <v>parfuns offered gifts so no comment!</v>
      </c>
    </row>
    <row r="935">
      <c r="A935" s="1">
        <v>5.0</v>
      </c>
      <c r="B935" s="1" t="s">
        <v>934</v>
      </c>
      <c r="C935" t="str">
        <f>IFERROR(__xludf.DUMMYFUNCTION("GOOGLETRANSLATE(B935, ""fr"", ""en"")"),"They go perfectly and is ecstatic happy with them thank you very much for everything. They go perfectly and she is thrilled with ecstatic !!")</f>
        <v>They go perfectly and is ecstatic happy with them thank you very much for everything. They go perfectly and she is thrilled with ecstatic !!</v>
      </c>
    </row>
    <row r="936">
      <c r="A936" s="1">
        <v>5.0</v>
      </c>
      <c r="B936" s="1" t="s">
        <v>65</v>
      </c>
      <c r="C936" t="str">
        <f>IFERROR(__xludf.DUMMYFUNCTION("GOOGLETRANSLATE(B936, ""fr"", ""en"")"),"perfect perfect")</f>
        <v>perfect perfect</v>
      </c>
    </row>
    <row r="937">
      <c r="A937" s="1">
        <v>5.0</v>
      </c>
      <c r="B937" s="1" t="s">
        <v>935</v>
      </c>
      <c r="C937" t="str">
        <f>IFERROR(__xludf.DUMMYFUNCTION("GOOGLETRANSLATE(B937, ""fr"", ""en"")"),"Recommended sound of the button pressed is a bit strong but otherwise it's fine. This is a very good value for money. This helps me to make presentations more effectively. I would recommend surely")</f>
        <v>Recommended sound of the button pressed is a bit strong but otherwise it's fine. This is a very good value for money. This helps me to make presentations more effectively. I would recommend surely</v>
      </c>
    </row>
    <row r="938">
      <c r="A938" s="1">
        <v>5.0</v>
      </c>
      <c r="B938" s="1" t="s">
        <v>936</v>
      </c>
      <c r="C938" t="str">
        <f>IFERROR(__xludf.DUMMYFUNCTION("GOOGLETRANSLATE(B938, ""fr"", ""en"")"),"Very nice bag to carry tablet, paper ... I'm delighted with my purchase, I was looking for a bag to carry my tablet and documents when I travel and this bag fits the bill! The quality is very good and it looks very solid look, it's pretty hard which is go"&amp;"od to protect my belongings placed inside! The finishes are good and well finished seams, zipper works well too. The bag is unisex, it is possible to bring it to the shoulder, but I find that so he is very feminine, so I prefer to wear it like a briefcase"&amp;", my wife, she occasionally uses it and carries it to the shoulder. I recommend this bag door as laptop / tablet or as a briefcase!")</f>
        <v>Very nice bag to carry tablet, paper ... I'm delighted with my purchase, I was looking for a bag to carry my tablet and documents when I travel and this bag fits the bill! The quality is very good and it looks very solid look, it's pretty hard which is good to protect my belongings placed inside! The finishes are good and well finished seams, zipper works well too. The bag is unisex, it is possible to bring it to the shoulder, but I find that so he is very feminine, so I prefer to wear it like a briefcase, my wife, she occasionally uses it and carries it to the shoulder. I recommend this bag door as laptop / tablet or as a briefcase!</v>
      </c>
    </row>
    <row r="939">
      <c r="A939" s="1">
        <v>5.0</v>
      </c>
      <c r="B939" s="1" t="s">
        <v>937</v>
      </c>
      <c r="C939" t="str">
        <f>IFERROR(__xludf.DUMMYFUNCTION("GOOGLETRANSLATE(B939, ""fr"", ""en"")"),"happy but very large in size very happy with my purchase fast delivery but I usually do against a 38/39 I took the 38 that I have returned and 37 great size but really great care")</f>
        <v>happy but very large in size very happy with my purchase fast delivery but I usually do against a 38/39 I took the 38 that I have returned and 37 great size but really great care</v>
      </c>
    </row>
    <row r="940">
      <c r="A940" s="1">
        <v>5.0</v>
      </c>
      <c r="B940" s="1" t="s">
        <v>938</v>
      </c>
      <c r="C940" t="str">
        <f>IFERROR(__xludf.DUMMYFUNCTION("GOOGLETRANSLATE(B940, ""fr"", ""en"")"),"Good pair of shoes! perfect safety shoes, they are identical to the description by the seller. My husband took the size it usually takes and this size normally. They arrived dand time .. It's been two weeks and it puts impeccable .. I'll buy a pair!")</f>
        <v>Good pair of shoes! perfect safety shoes, they are identical to the description by the seller. My husband took the size it usually takes and this size normally. They arrived dand time .. It's been two weeks and it puts impeccable .. I'll buy a pair!</v>
      </c>
    </row>
    <row r="941">
      <c r="A941" s="1">
        <v>5.0</v>
      </c>
      <c r="B941" s="1" t="s">
        <v>939</v>
      </c>
      <c r="C941" t="str">
        <f>IFERROR(__xludf.DUMMYFUNCTION("GOOGLETRANSLATE(B941, ""fr"", ""en"")"),"Price / quality I love these shoes, and shape memory sole is just perfect. I wear them for sport as to town, they are comfortable, beautiful and well cut. Not very expensive for the quality, go for it! (I do a 40 and I took a 40)")</f>
        <v>Price / quality I love these shoes, and shape memory sole is just perfect. I wear them for sport as to town, they are comfortable, beautiful and well cut. Not very expensive for the quality, go for it! (I do a 40 and I took a 40)</v>
      </c>
    </row>
    <row r="942">
      <c r="A942" s="1">
        <v>5.0</v>
      </c>
      <c r="B942" s="1" t="s">
        <v>940</v>
      </c>
      <c r="C942" t="str">
        <f>IFERROR(__xludf.DUMMYFUNCTION("GOOGLETRANSLATE(B942, ""fr"", ""en"")"),"Mises perfect for a day in the boat and in the rain, and discounts for a half-day boat followed by a short hike: they are very comfortable and largely meet my expectations.")</f>
        <v>Mises perfect for a day in the boat and in the rain, and discounts for a half-day boat followed by a short hike: they are very comfortable and largely meet my expectations.</v>
      </c>
    </row>
    <row r="943">
      <c r="A943" s="1">
        <v>2.0</v>
      </c>
      <c r="B943" s="1" t="s">
        <v>941</v>
      </c>
      <c r="C943" t="str">
        <f>IFERROR(__xludf.DUMMYFUNCTION("GOOGLETRANSLATE(B943, ""fr"", ""en"")"),"average quality of the correct fabric, right size, but very beautiful color orange brown in the photo, is not at all that of reality, which is bright orange so much disappointed I just keep the price if not more purchase from it seller")</f>
        <v>average quality of the correct fabric, right size, but very beautiful color orange brown in the photo, is not at all that of reality, which is bright orange so much disappointed I just keep the price if not more purchase from it seller</v>
      </c>
    </row>
    <row r="944">
      <c r="A944" s="1">
        <v>1.0</v>
      </c>
      <c r="B944" s="1" t="s">
        <v>942</v>
      </c>
      <c r="C944" t="str">
        <f>IFERROR(__xludf.DUMMYFUNCTION("GOOGLETRANSLATE(B944, ""fr"", ""en"")"),"Pierced ears but very pretty ... The earrings are really beautiful with a very nice effect. But it lacks a hanging one earrings")</f>
        <v>Pierced ears but very pretty ... The earrings are really beautiful with a very nice effect. But it lacks a hanging one earrings</v>
      </c>
    </row>
    <row r="945">
      <c r="A945" s="1">
        <v>3.0</v>
      </c>
      <c r="B945" s="1" t="s">
        <v>943</v>
      </c>
      <c r="C945" t="str">
        <f>IFERROR(__xludf.DUMMYFUNCTION("GOOGLETRANSLATE(B945, ""fr"", ""en"")"),"perfect flawless")</f>
        <v>perfect flawless</v>
      </c>
    </row>
    <row r="946">
      <c r="A946" s="1">
        <v>3.0</v>
      </c>
      <c r="B946" s="1" t="s">
        <v>944</v>
      </c>
      <c r="C946" t="str">
        <f>IFERROR(__xludf.DUMMYFUNCTION("GOOGLETRANSLATE(B946, ""fr"", ""en"")"),"Weekly from January to December 2017 ... ... which is much more convenient than weekly ""school"", from September to September! Three days a page. Includes a calendar.")</f>
        <v>Weekly from January to December 2017 ... ... which is much more convenient than weekly "school", from September to September! Three days a page. Includes a calendar.</v>
      </c>
    </row>
    <row r="947">
      <c r="A947" s="1">
        <v>4.0</v>
      </c>
      <c r="B947" s="1" t="s">
        <v>945</v>
      </c>
      <c r="C947" t="str">
        <f>IFERROR(__xludf.DUMMYFUNCTION("GOOGLETRANSLATE(B947, ""fr"", ""en"")"),"perfect as first micro Youtuber beginner, I was looking for a first micro not too expensive and the style, and we can say that this microphone is good! not require phantom power if connected to a USB sound adapter, even on mobile pc !!! beautiful aestheti"&amp;"c and anti shock holder !!! very comprehensive and good quality sound good packaging! However the ""rondell"" rubber between the XLR connector and the cable is bad ""Fusione"" connector ...")</f>
        <v>perfect as first micro Youtuber beginner, I was looking for a first micro not too expensive and the style, and we can say that this microphone is good! not require phantom power if connected to a USB sound adapter, even on mobile pc !!! beautiful aesthetic and anti shock holder !!! very comprehensive and good quality sound good packaging! However the "rondell" rubber between the XLR connector and the cable is bad "Fusione" connector ...</v>
      </c>
    </row>
    <row r="948">
      <c r="A948" s="1">
        <v>4.0</v>
      </c>
      <c r="B948" s="1" t="s">
        <v>946</v>
      </c>
      <c r="C948" t="str">
        <f>IFERROR(__xludf.DUMMYFUNCTION("GOOGLETRANSLATE(B948, ""fr"", ""en"")"),"Learn a fun way to learn in a playful way")</f>
        <v>Learn a fun way to learn in a playful way</v>
      </c>
    </row>
    <row r="949">
      <c r="A949" s="1">
        <v>4.0</v>
      </c>
      <c r="B949" s="1" t="s">
        <v>947</v>
      </c>
      <c r="C949" t="str">
        <f>IFERROR(__xludf.DUMMYFUNCTION("GOOGLETRANSLATE(B949, ""fr"", ""en"")"),"Good Good Too Wide")</f>
        <v>Good Good Too Wide</v>
      </c>
    </row>
    <row r="950">
      <c r="A950" s="1">
        <v>4.0</v>
      </c>
      <c r="B950" s="1" t="s">
        <v>948</v>
      </c>
      <c r="C950" t="str">
        <f>IFERROR(__xludf.DUMMYFUNCTION("GOOGLETRANSLATE(B950, ""fr"", ""en"")"),"comfortable shoe Safety shoes are as comfortable aesthetic, not too heavy. I just change the soles too thin for me. I wore it for almost two months, no complaints to see in time.")</f>
        <v>comfortable shoe Safety shoes are as comfortable aesthetic, not too heavy. I just change the soles too thin for me. I wore it for almost two months, no complaints to see in time.</v>
      </c>
    </row>
    <row r="951">
      <c r="A951" s="1">
        <v>4.0</v>
      </c>
      <c r="B951" s="1" t="s">
        <v>949</v>
      </c>
      <c r="C951" t="str">
        <f>IFERROR(__xludf.DUMMYFUNCTION("GOOGLETRANSLATE(B951, ""fr"", ""en"")"),"Although not 100% but I believed in miracles but it detaches still not everything, even if it restores radiance to the white cloth. Should we let soak ....? To try.")</f>
        <v>Although not 100% but I believed in miracles but it detaches still not everything, even if it restores radiance to the white cloth. Should we let soak ....? To try.</v>
      </c>
    </row>
    <row r="952">
      <c r="A952" s="1">
        <v>5.0</v>
      </c>
      <c r="B952" s="1" t="s">
        <v>950</v>
      </c>
      <c r="C952" t="str">
        <f>IFERROR(__xludf.DUMMYFUNCTION("GOOGLETRANSLATE(B952, ""fr"", ""en"")"),"Super Good pair of shoes size properly like warm for winter lightweight but sturdy super beautiful color for this season")</f>
        <v>Super Good pair of shoes size properly like warm for winter lightweight but sturdy super beautiful color for this season</v>
      </c>
    </row>
    <row r="953">
      <c r="A953" s="1">
        <v>5.0</v>
      </c>
      <c r="B953" s="1" t="s">
        <v>951</v>
      </c>
      <c r="C953" t="str">
        <f>IFERROR(__xludf.DUMMYFUNCTION("GOOGLETRANSLATE(B953, ""fr"", ""en"")"),"price quality very good product quality imbattableq price")</f>
        <v>price quality very good product quality imbattableq price</v>
      </c>
    </row>
    <row r="954">
      <c r="A954" s="1">
        <v>5.0</v>
      </c>
      <c r="B954" s="1" t="s">
        <v>952</v>
      </c>
      <c r="C954" t="str">
        <f>IFERROR(__xludf.DUMMYFUNCTION("GOOGLETRANSLATE(B954, ""fr"", ""en"")"),"Do not do junk The package arrived quickly (thank you premium subscription) packaging is nice, Jolie brought the correct air quality I just have and I wore it twice different necklaces tangle But it's his style to see over time if it deoxidises ... tt cas"&amp;"e good value for money compared to what is found in shops")</f>
        <v>Do not do junk The package arrived quickly (thank you premium subscription) packaging is nice, Jolie brought the correct air quality I just have and I wore it twice different necklaces tangle But it's his style to see over time if it deoxidises ... tt case good value for money compared to what is found in shops</v>
      </c>
    </row>
    <row r="955">
      <c r="A955" s="1">
        <v>5.0</v>
      </c>
      <c r="B955" s="1" t="s">
        <v>953</v>
      </c>
      <c r="C955" t="str">
        <f>IFERROR(__xludf.DUMMYFUNCTION("GOOGLETRANSLATE(B955, ""fr"", ""en"")"),"6 miniature perfumes pretty box of 6 waters of miniature perfumes. I prepare my gifts for Christmas. Ideal to put in her purse. An iron case covers a glass case. Different colors and sublime fragrances. They hold all day")</f>
        <v>6 miniature perfumes pretty box of 6 waters of miniature perfumes. I prepare my gifts for Christmas. Ideal to put in her purse. An iron case covers a glass case. Different colors and sublime fragrances. They hold all day</v>
      </c>
    </row>
    <row r="956">
      <c r="A956" s="1">
        <v>5.0</v>
      </c>
      <c r="B956" s="1" t="s">
        <v>954</v>
      </c>
      <c r="C956" t="str">
        <f>IFERROR(__xludf.DUMMYFUNCTION("GOOGLETRANSLATE(B956, ""fr"", ""en"")"),"Very good basketball Very good product, size a bit big but it will. I recommend !!")</f>
        <v>Very good basketball Very good product, size a bit big but it will. I recommend !!</v>
      </c>
    </row>
    <row r="957">
      <c r="A957" s="1">
        <v>5.0</v>
      </c>
      <c r="B957" s="1" t="s">
        <v>955</v>
      </c>
      <c r="C957" t="str">
        <f>IFERROR(__xludf.DUMMYFUNCTION("GOOGLETRANSLATE(B957, ""fr"", ""en"")"),"purchase chain I bought this chain is I received after 4 days unfortunately it was too short and broken, I sent an ms and they are me revonyé another smoothly and thanked Very nice thin but strong chain because I wear it every day and not blacken")</f>
        <v>purchase chain I bought this chain is I received after 4 days unfortunately it was too short and broken, I sent an ms and they are me revonyé another smoothly and thanked Very nice thin but strong chain because I wear it every day and not blacken</v>
      </c>
    </row>
    <row r="958">
      <c r="A958" s="1">
        <v>5.0</v>
      </c>
      <c r="B958" s="1" t="s">
        <v>956</v>
      </c>
      <c r="C958" t="str">
        <f>IFERROR(__xludf.DUMMYFUNCTION("GOOGLETRANSLATE(B958, ""fr"", ""en"")"),"very nice bought in anticipation of Mothers Day, she will be happy because the jewelry is very nice and beautiful quality seems")</f>
        <v>very nice bought in anticipation of Mothers Day, she will be happy because the jewelry is very nice and beautiful quality seems</v>
      </c>
    </row>
    <row r="959">
      <c r="A959" s="1">
        <v>5.0</v>
      </c>
      <c r="B959" s="1" t="s">
        <v>957</v>
      </c>
      <c r="C959" t="str">
        <f>IFERROR(__xludf.DUMMYFUNCTION("GOOGLETRANSLATE(B959, ""fr"", ""en"")"),"top full a top price I use it for a micro Auna MIC-900-RD and perfectly supports the weight of very good qualiter")</f>
        <v>top full a top price I use it for a micro Auna MIC-900-RD and perfectly supports the weight of very good qualiter</v>
      </c>
    </row>
    <row r="960">
      <c r="A960" s="1">
        <v>5.0</v>
      </c>
      <c r="B960" s="1" t="s">
        <v>958</v>
      </c>
      <c r="C960" t="str">
        <f>IFERROR(__xludf.DUMMYFUNCTION("GOOGLETRANSLATE(B960, ""fr"", ""en"")"),"I was looking good slippers slippers with cute or humorous side. Not necessarily easy to find women funny and slippers when you do 42. I fell back on them in black, not finding no more ""girly"" in my size ... In the end, no regrets. They are really nice "&amp;"and just the right size. I like to put my slippers easily and that there is no edge is a plus. I also was looking fairly thick soles because I felt cold under my feet with my old slippers too flat. They are hot and exactly as I wanted.")</f>
        <v>I was looking good slippers slippers with cute or humorous side. Not necessarily easy to find women funny and slippers when you do 42. I fell back on them in black, not finding no more "girly" in my size ... In the end, no regrets. They are really nice and just the right size. I like to put my slippers easily and that there is no edge is a plus. I also was looking fairly thick soles because I felt cold under my feet with my old slippers too flat. They are hot and exactly as I wanted.</v>
      </c>
    </row>
    <row r="961">
      <c r="A961" s="1">
        <v>5.0</v>
      </c>
      <c r="B961" s="1" t="s">
        <v>959</v>
      </c>
      <c r="C961" t="str">
        <f>IFERROR(__xludf.DUMMYFUNCTION("GOOGLETRANSLATE(B961, ""fr"", ""en"")"),"Kettle This kettle is lovely she will make a Christmas gift exellent")</f>
        <v>Kettle This kettle is lovely she will make a Christmas gift exellent</v>
      </c>
    </row>
    <row r="962">
      <c r="A962" s="1">
        <v>5.0</v>
      </c>
      <c r="B962" s="1" t="s">
        <v>960</v>
      </c>
      <c r="C962" t="str">
        <f>IFERROR(__xludf.DUMMYFUNCTION("GOOGLETRANSLATE(B962, ""fr"", ""en"")"),"Perfect Super jacket, my son is delighted")</f>
        <v>Perfect Super jacket, my son is delighted</v>
      </c>
    </row>
    <row r="963">
      <c r="A963" s="1">
        <v>5.0</v>
      </c>
      <c r="B963" s="1" t="s">
        <v>961</v>
      </c>
      <c r="C963" t="str">
        <f>IFERROR(__xludf.DUMMYFUNCTION("GOOGLETRANSLATE(B963, ""fr"", ""en"")"),"useful Bluetooth headset on multiple devices Whether for use with my smartphone, my tablet, my laptop or my TV, this headset is no problem pairing. The sound quality is quite good, with a greater emphasis on the bass and midrange. He deserved to be suppli"&amp;"ed with a cable with a potentiometer adjustments being ineffective in wireframe mode. That said, with extensions knob exist on Amazon from € 3-4. The potentiometers ending with evil old one day it will be so easy to replace without having to tinker. By fo"&amp;"lding headphones, it saves space for convenient storage in a backpack. This is a good product with a satisfactory value for money (bought 22.99 €). I recommend this helmet for basic needs.")</f>
        <v>useful Bluetooth headset on multiple devices Whether for use with my smartphone, my tablet, my laptop or my TV, this headset is no problem pairing. The sound quality is quite good, with a greater emphasis on the bass and midrange. He deserved to be supplied with a cable with a potentiometer adjustments being ineffective in wireframe mode. That said, with extensions knob exist on Amazon from € 3-4. The potentiometers ending with evil old one day it will be so easy to replace without having to tinker. By folding headphones, it saves space for convenient storage in a backpack. This is a good product with a satisfactory value for money (bought 22.99 €). I recommend this helmet for basic needs.</v>
      </c>
    </row>
    <row r="964">
      <c r="A964" s="1">
        <v>5.0</v>
      </c>
      <c r="B964" s="1" t="s">
        <v>962</v>
      </c>
      <c r="C964" t="str">
        <f>IFERROR(__xludf.DUMMYFUNCTION("GOOGLETRANSLATE(B964, ""fr"", ""en"")"),"Double-sided tape satisfied very well. Glue well, to see the length ais this has the sturdy air. Ideal for gluing mirrors, wall decoration, picture frame (small) to avoid drilling holes. I am satisfied and recommend")</f>
        <v>Double-sided tape satisfied very well. Glue well, to see the length ais this has the sturdy air. Ideal for gluing mirrors, wall decoration, picture frame (small) to avoid drilling holes. I am satisfied and recommend</v>
      </c>
    </row>
    <row r="965">
      <c r="A965" s="1">
        <v>5.0</v>
      </c>
      <c r="B965" s="1" t="s">
        <v>963</v>
      </c>
      <c r="C965" t="str">
        <f>IFERROR(__xludf.DUMMYFUNCTION("GOOGLETRANSLATE(B965, ""fr"", ""en"")"),"Top Very happy for now my new kettle")</f>
        <v>Top Very happy for now my new kettle</v>
      </c>
    </row>
    <row r="966">
      <c r="A966" s="1">
        <v>5.0</v>
      </c>
      <c r="B966" s="1" t="s">
        <v>964</v>
      </c>
      <c r="C966" t="str">
        <f>IFERROR(__xludf.DUMMYFUNCTION("GOOGLETRANSLATE(B966, ""fr"", ""en"")"),"Top quality. Handy Bag surpasses the existing competition. Excellent product which I highly recommend.")</f>
        <v>Top quality. Handy Bag surpasses the existing competition. Excellent product which I highly recommend.</v>
      </c>
    </row>
    <row r="967">
      <c r="A967" s="1">
        <v>2.0</v>
      </c>
      <c r="B967" s="1" t="s">
        <v>965</v>
      </c>
      <c r="C967" t="str">
        <f>IFERROR(__xludf.DUMMYFUNCTION("GOOGLETRANSLATE(B967, ""fr"", ""en"")"),"Problem with the hull The hull is felt on the little toe is very uncomfortable ... I do not recommend es!")</f>
        <v>Problem with the hull The hull is felt on the little toe is very uncomfortable ... I do not recommend es!</v>
      </c>
    </row>
    <row r="968">
      <c r="A968" s="1">
        <v>1.0</v>
      </c>
      <c r="B968" s="1" t="s">
        <v>966</v>
      </c>
      <c r="C968" t="str">
        <f>IFERROR(__xludf.DUMMYFUNCTION("GOOGLETRANSLATE(B968, ""fr"", ""en"")"),"disappointed disappointed")</f>
        <v>disappointed disappointed</v>
      </c>
    </row>
    <row r="969">
      <c r="A969" s="1">
        <v>1.0</v>
      </c>
      <c r="B969" s="1" t="s">
        <v>967</v>
      </c>
      <c r="C969" t="str">
        <f>IFERROR(__xludf.DUMMYFUNCTION("GOOGLETRANSLATE(B969, ""fr"", ""en"")"),"Warning ! The reality is disappointing, the dial color does not reflect all of the vaunted color. It is more black than blue. The photos were artificially retouched! The box was to be joined was replaced by a simple pouch Felt. Big scam! The quality of th"&amp;"e bracelet shows that it will not last long.")</f>
        <v>Warning ! The reality is disappointing, the dial color does not reflect all of the vaunted color. It is more black than blue. The photos were artificially retouched! The box was to be joined was replaced by a simple pouch Felt. Big scam! The quality of the bracelet shows that it will not last long.</v>
      </c>
    </row>
    <row r="970">
      <c r="A970" s="1">
        <v>3.0</v>
      </c>
      <c r="B970" s="1" t="s">
        <v>968</v>
      </c>
      <c r="C970" t="str">
        <f>IFERROR(__xludf.DUMMYFUNCTION("GOOGLETRANSLATE(B970, ""fr"", ""en"")"),"This watch casio watch shows the vintage spirit, but with the current quality (low range and peeling already). For the price you do not ask too much.")</f>
        <v>This watch casio watch shows the vintage spirit, but with the current quality (low range and peeling already). For the price you do not ask too much.</v>
      </c>
    </row>
    <row r="971">
      <c r="A971" s="1">
        <v>3.0</v>
      </c>
      <c r="B971" s="1" t="s">
        <v>969</v>
      </c>
      <c r="C971" t="str">
        <f>IFERROR(__xludf.DUMMYFUNCTION("GOOGLETRANSLATE(B971, ""fr"", ""en"")"),"Good value The article was descriptive. Sneakers comfortable, I still added a sole.")</f>
        <v>Good value The article was descriptive. Sneakers comfortable, I still added a sole.</v>
      </c>
    </row>
    <row r="972">
      <c r="A972" s="1">
        <v>4.0</v>
      </c>
      <c r="B972" s="1" t="s">
        <v>970</v>
      </c>
      <c r="C972" t="str">
        <f>IFERROR(__xludf.DUMMYFUNCTION("GOOGLETRANSLATE(B972, ""fr"", ""en"")"),"Shorty sauna Great product for sports")</f>
        <v>Shorty sauna Great product for sports</v>
      </c>
    </row>
    <row r="973">
      <c r="A973" s="1">
        <v>4.0</v>
      </c>
      <c r="B973" s="1" t="s">
        <v>971</v>
      </c>
      <c r="C973" t="str">
        <f>IFERROR(__xludf.DUMMYFUNCTION("GOOGLETRANSLATE(B973, ""fr"", ""en"")"),"I love I bought this model in size 39 because 38 was too small for me (I am yet well of 38) Ideally it would have a 38.5! The sneakers are comfortable and go with everything!")</f>
        <v>I love I bought this model in size 39 because 38 was too small for me (I am yet well of 38) Ideally it would have a 38.5! The sneakers are comfortable and go with everything!</v>
      </c>
    </row>
    <row r="974">
      <c r="A974" s="1">
        <v>4.0</v>
      </c>
      <c r="B974" s="1" t="s">
        <v>972</v>
      </c>
      <c r="C974" t="str">
        <f>IFERROR(__xludf.DUMMYFUNCTION("GOOGLETRANSLATE(B974, ""fr"", ""en"")"),"size corresponding to reality I bought for Christmas I am relatively happy the matter is very beautiful")</f>
        <v>size corresponding to reality I bought for Christmas I am relatively happy the matter is very beautiful</v>
      </c>
    </row>
    <row r="975">
      <c r="A975" s="1">
        <v>4.0</v>
      </c>
      <c r="B975" s="1" t="s">
        <v>973</v>
      </c>
      <c r="C975" t="str">
        <f>IFERROR(__xludf.DUMMYFUNCTION("GOOGLETRANSLATE(B975, ""fr"", ""en"")"),"Pretty noisy but I am both pleased by the efficient suction, and a little annoyed by the noise. Noise is unpleasant if you take your meals in this room.")</f>
        <v>Pretty noisy but I am both pleased by the efficient suction, and a little annoyed by the noise. Noise is unpleasant if you take your meals in this room.</v>
      </c>
    </row>
    <row r="976">
      <c r="A976" s="1">
        <v>5.0</v>
      </c>
      <c r="B976" s="1" t="s">
        <v>974</v>
      </c>
      <c r="C976" t="str">
        <f>IFERROR(__xludf.DUMMYFUNCTION("GOOGLETRANSLATE(B976, ""fr"", ""en"")"),"Not bad .. delivery date respected !!! I can not read before ordering because I expected to receive 4 brush and not 1 Especially at first glance on the photo this is comprend..Sinon I recommend the product that the seem to be very good because baby is not"&amp;" there yet I can not say more ..")</f>
        <v>Not bad .. delivery date respected !!! I can not read before ordering because I expected to receive 4 brush and not 1 Especially at first glance on the photo this is comprend..Sinon I recommend the product that the seem to be very good because baby is not there yet I can not say more ..</v>
      </c>
    </row>
    <row r="977">
      <c r="A977" s="1">
        <v>5.0</v>
      </c>
      <c r="B977" s="1" t="s">
        <v>975</v>
      </c>
      <c r="C977" t="str">
        <f>IFERROR(__xludf.DUMMYFUNCTION("GOOGLETRANSLATE(B977, ""fr"", ""en"")"),"Very nice Very good product. soft and pleasant scent that diffuses perfectly in the room. I recommend without problem this essential oil.")</f>
        <v>Very nice Very good product. soft and pleasant scent that diffuses perfectly in the room. I recommend without problem this essential oil.</v>
      </c>
    </row>
    <row r="978">
      <c r="A978" s="1">
        <v>5.0</v>
      </c>
      <c r="B978" s="1" t="s">
        <v>976</v>
      </c>
      <c r="C978" t="str">
        <f>IFERROR(__xludf.DUMMYFUNCTION("GOOGLETRANSLATE(B978, ""fr"", ""en"")"),"Products well received control quickly and conforms very well I recommend")</f>
        <v>Products well received control quickly and conforms very well I recommend</v>
      </c>
    </row>
    <row r="979">
      <c r="A979" s="1">
        <v>5.0</v>
      </c>
      <c r="B979" s="1" t="s">
        <v>977</v>
      </c>
      <c r="C979" t="str">
        <f>IFERROR(__xludf.DUMMYFUNCTION("GOOGLETRANSLATE(B979, ""fr"", ""en"")"),"Although Bra")</f>
        <v>Although Bra</v>
      </c>
    </row>
    <row r="980">
      <c r="A980" s="1">
        <v>5.0</v>
      </c>
      <c r="B980" s="1" t="s">
        <v>978</v>
      </c>
      <c r="C980" t="str">
        <f>IFERROR(__xludf.DUMMYFUNCTION("GOOGLETRANSLATE(B980, ""fr"", ""en"")"),"Very good headphones great headphones that are connected to the Bluetooth easily. The sound quality is very good and the charge holding well. The design of the headphones is quite nice and fit comfortably in the ear with different sizes of tips included w"&amp;"ith the product. I used it in the rain without problems. The value for money is good. I modifirais my review if problems occur shortly.")</f>
        <v>Very good headphones great headphones that are connected to the Bluetooth easily. The sound quality is very good and the charge holding well. The design of the headphones is quite nice and fit comfortably in the ear with different sizes of tips included with the product. I used it in the rain without problems. The value for money is good. I modifirais my review if problems occur shortly.</v>
      </c>
    </row>
    <row r="981">
      <c r="A981" s="1">
        <v>5.0</v>
      </c>
      <c r="B981" s="1" t="s">
        <v>979</v>
      </c>
      <c r="C981" t="str">
        <f>IFERROR(__xludf.DUMMYFUNCTION("GOOGLETRANSLATE(B981, ""fr"", ""en"")"),"Very good microphone I offered this microphone for my partner so he can use it for these parts lines among others :) From these statements, it is very happy, everything works fine, the level sound recording and good quality. He told me that the price / qu"&amp;"ality ratio is very good. In terms of what is in the box: the microphone, an articulated arm, anti-popup filter and a sock that is positioned on the microphone, without forgetting food ghost.")</f>
        <v>Very good microphone I offered this microphone for my partner so he can use it for these parts lines among others :) From these statements, it is very happy, everything works fine, the level sound recording and good quality. He told me that the price / quality ratio is very good. In terms of what is in the box: the microphone, an articulated arm, anti-popup filter and a sock that is positioned on the microphone, without forgetting food ghost.</v>
      </c>
    </row>
    <row r="982">
      <c r="A982" s="1">
        <v>5.0</v>
      </c>
      <c r="B982" s="1" t="s">
        <v>980</v>
      </c>
      <c r="C982" t="str">
        <f>IFERROR(__xludf.DUMMYFUNCTION("GOOGLETRANSLATE(B982, ""fr"", ""en"")"),"Note Very satisfzit of purchase")</f>
        <v>Note Very satisfzit of purchase</v>
      </c>
    </row>
    <row r="983">
      <c r="A983" s="1">
        <v>5.0</v>
      </c>
      <c r="B983" s="1" t="s">
        <v>981</v>
      </c>
      <c r="C983" t="str">
        <f>IFERROR(__xludf.DUMMYFUNCTION("GOOGLETRANSLATE(B983, ""fr"", ""en"")"),"Top beautiful finish very comfortable scarce on safety shoes. pictures faithful impeccable hull reinforced product on the very high end")</f>
        <v>Top beautiful finish very comfortable scarce on safety shoes. pictures faithful impeccable hull reinforced product on the very high end</v>
      </c>
    </row>
    <row r="984">
      <c r="A984" s="1">
        <v>5.0</v>
      </c>
      <c r="B984" s="1" t="s">
        <v>982</v>
      </c>
      <c r="C984" t="str">
        <f>IFERROR(__xludf.DUMMYFUNCTION("GOOGLETRANSLATE(B984, ""fr"", ""en"")"),"A sound PROFESSIONAL Really disappointed by this, given the size and price I was not expecting that! Indeed we begin to have professional sound! I hesitated with GO Mic but no regrets that I chose this one!")</f>
        <v>A sound PROFESSIONAL Really disappointed by this, given the size and price I was not expecting that! Indeed we begin to have professional sound! I hesitated with GO Mic but no regrets that I chose this one!</v>
      </c>
    </row>
    <row r="985">
      <c r="A985" s="1">
        <v>5.0</v>
      </c>
      <c r="B985" s="1" t="s">
        <v>983</v>
      </c>
      <c r="C985" t="str">
        <f>IFERROR(__xludf.DUMMYFUNCTION("GOOGLETRANSLATE(B985, ""fr"", ""en"")"),"Bottles Bottles absolutely perfect Excellent! Used to my daughter since birth and I never had any problems. No colic, very hygienic and very nice color! I recommend very highly!")</f>
        <v>Bottles Bottles absolutely perfect Excellent! Used to my daughter since birth and I never had any problems. No colic, very hygienic and very nice color! I recommend very highly!</v>
      </c>
    </row>
    <row r="986">
      <c r="A986" s="1">
        <v>5.0</v>
      </c>
      <c r="B986" s="1" t="s">
        <v>984</v>
      </c>
      <c r="C986" t="str">
        <f>IFERROR(__xludf.DUMMYFUNCTION("GOOGLETRANSLATE(B986, ""fr"", ""en"")"),"Top Perfect to start painting. Baby thick rather loved the texture that spreads easily and provides good grip.")</f>
        <v>Top Perfect to start painting. Baby thick rather loved the texture that spreads easily and provides good grip.</v>
      </c>
    </row>
    <row r="987">
      <c r="A987" s="1">
        <v>5.0</v>
      </c>
      <c r="B987" s="1" t="s">
        <v>985</v>
      </c>
      <c r="C987" t="str">
        <f>IFERROR(__xludf.DUMMYFUNCTION("GOOGLETRANSLATE(B987, ""fr"", ""en"")"),"Perfect (for the price) Excellent value for money, products faithful to the photo, but average quality for the price we must not expect better.")</f>
        <v>Perfect (for the price) Excellent value for money, products faithful to the photo, but average quality for the price we must not expect better.</v>
      </c>
    </row>
    <row r="988">
      <c r="A988" s="1">
        <v>5.0</v>
      </c>
      <c r="B988" s="1" t="s">
        <v>986</v>
      </c>
      <c r="C988" t="str">
        <f>IFERROR(__xludf.DUMMYFUNCTION("GOOGLETRANSLATE(B988, ""fr"", ""en"")"),"Great value for money headset, it has a good quality, the cable looks solid but a bit too long")</f>
        <v>Great value for money headset, it has a good quality, the cable looks solid but a bit too long</v>
      </c>
    </row>
    <row r="989">
      <c r="A989" s="1">
        <v>5.0</v>
      </c>
      <c r="B989" s="1" t="s">
        <v>987</v>
      </c>
      <c r="C989" t="str">
        <f>IFERROR(__xludf.DUMMYFUNCTION("GOOGLETRANSLATE(B989, ""fr"", ""en"")"),"Great Value Nothing to say. 100% Satisfaction Guaranteed")</f>
        <v>Great Value Nothing to say. 100% Satisfaction Guaranteed</v>
      </c>
    </row>
    <row r="990">
      <c r="A990" s="1">
        <v>5.0</v>
      </c>
      <c r="B990" s="1" t="s">
        <v>988</v>
      </c>
      <c r="C990" t="str">
        <f>IFERROR(__xludf.DUMMYFUNCTION("GOOGLETRANSLATE(B990, ""fr"", ""en"")"),"RAS Very well done his job of paper towels")</f>
        <v>RAS Very well done his job of paper towels</v>
      </c>
    </row>
    <row r="991">
      <c r="A991" s="1">
        <v>2.0</v>
      </c>
      <c r="B991" s="1" t="s">
        <v>989</v>
      </c>
      <c r="C991" t="str">
        <f>IFERROR(__xludf.DUMMYFUNCTION("GOOGLETRANSLATE(B991, ""fr"", ""en"")"),"Microphone sound totally bugged everything you say into the microphone will be incomprehensible")</f>
        <v>Microphone sound totally bugged everything you say into the microphone will be incomprehensible</v>
      </c>
    </row>
    <row r="992">
      <c r="A992" s="1">
        <v>1.0</v>
      </c>
      <c r="B992" s="1" t="s">
        <v>990</v>
      </c>
      <c r="C992" t="str">
        <f>IFERROR(__xludf.DUMMYFUNCTION("GOOGLETRANSLATE(B992, ""fr"", ""en"")"),"Bad quality. I take the headset out of the box, I click the back button, the button is pressed, the sound suddenly starts to sizzle .. I hear a clack on click to boost the volume and then something who wanders the headset. Also, just before that, I could "&amp;"feel a low concentration increased, the mediums are clearly too intense, the highs are so absorbed. lightweight plastic quality probably the lack of technology and frankly doing a dirty head. Disgusted yet I'm the kind of person to envourager purchases .."&amp;". not overpriced garbage management.")</f>
        <v>Bad quality. I take the headset out of the box, I click the back button, the button is pressed, the sound suddenly starts to sizzle .. I hear a clack on click to boost the volume and then something who wanders the headset. Also, just before that, I could feel a low concentration increased, the mediums are clearly too intense, the highs are so absorbed. lightweight plastic quality probably the lack of technology and frankly doing a dirty head. Disgusted yet I'm the kind of person to envourager purchases ... not overpriced garbage management.</v>
      </c>
    </row>
    <row r="993">
      <c r="A993" s="1">
        <v>1.0</v>
      </c>
      <c r="B993" s="1" t="s">
        <v>991</v>
      </c>
      <c r="C993" t="str">
        <f>IFERROR(__xludf.DUMMYFUNCTION("GOOGLETRANSLATE(B993, ""fr"", ""en"")"),"Disappointed, too big and impossible exchange too large compared to the normal size. Take a size less. Impossible to keep, so back since the exchange was not possible. The description should have been more accurate, but this is never the case on Amazon.")</f>
        <v>Disappointed, too big and impossible exchange too large compared to the normal size. Take a size less. Impossible to keep, so back since the exchange was not possible. The description should have been more accurate, but this is never the case on Amazon.</v>
      </c>
    </row>
    <row r="994">
      <c r="A994" s="1">
        <v>3.0</v>
      </c>
      <c r="B994" s="1" t="s">
        <v>992</v>
      </c>
      <c r="C994" t="str">
        <f>IFERROR(__xludf.DUMMYFUNCTION("GOOGLETRANSLATE(B994, ""fr"", ""en"")"),"Sweat Fair and had moved to the washing temperature recommended. Satisfied. good quality and nothing to say ok")</f>
        <v>Sweat Fair and had moved to the washing temperature recommended. Satisfied. good quality and nothing to say ok</v>
      </c>
    </row>
    <row r="995">
      <c r="A995" s="1">
        <v>3.0</v>
      </c>
      <c r="B995" s="1" t="s">
        <v>993</v>
      </c>
      <c r="C995" t="str">
        <f>IFERROR(__xludf.DUMMYFUNCTION("GOOGLETRANSLATE(B995, ""fr"", ""en"")"),"Excellent stability. A microphone with several modes. handy. too sensitive; I'm still not able to remove the background noise (except tinkering audacity). I've had a month so I am cautious on the note. but I would put a five if not provided me surprises i"&amp;"n 3 years! I say this because it seems as strong as merco 80's :)!")</f>
        <v>Excellent stability. A microphone with several modes. handy. too sensitive; I'm still not able to remove the background noise (except tinkering audacity). I've had a month so I am cautious on the note. but I would put a five if not provided me surprises in 3 years! I say this because it seems as strong as merco 80's :)!</v>
      </c>
    </row>
    <row r="996">
      <c r="A996" s="1">
        <v>4.0</v>
      </c>
      <c r="B996" s="1" t="s">
        <v>994</v>
      </c>
      <c r="C996" t="str">
        <f>IFERROR(__xludf.DUMMYFUNCTION("GOOGLETRANSLATE(B996, ""fr"", ""en"")"),"Good TV wired headset durable helmet, good value for money. I had a Schneider 2 times more expensive that did just 6 months ... It is a TV headphones.")</f>
        <v>Good TV wired headset durable helmet, good value for money. I had a Schneider 2 times more expensive that did just 6 months ... It is a TV headphones.</v>
      </c>
    </row>
    <row r="997">
      <c r="A997" s="1">
        <v>4.0</v>
      </c>
      <c r="B997" s="1" t="s">
        <v>995</v>
      </c>
      <c r="C997" t="str">
        <f>IFERROR(__xludf.DUMMYFUNCTION("GOOGLETRANSLATE(B997, ""fr"", ""en"")"),"ink cartridges compatible Epson Delivery fast and good packaging, the printer recognize that are not original but the take and I can print as an original. We can print Ram paper colors for our books at good prices. Quality very good price")</f>
        <v>ink cartridges compatible Epson Delivery fast and good packaging, the printer recognize that are not original but the take and I can print as an original. We can print Ram paper colors for our books at good prices. Quality very good price</v>
      </c>
    </row>
    <row r="998">
      <c r="A998" s="1">
        <v>4.0</v>
      </c>
      <c r="B998" s="1" t="s">
        <v>996</v>
      </c>
      <c r="C998" t="str">
        <f>IFERROR(__xludf.DUMMYFUNCTION("GOOGLETRANSLATE(B998, ""fr"", ""en"")"),"Very good")</f>
        <v>Very good</v>
      </c>
    </row>
    <row r="999">
      <c r="A999" s="1">
        <v>4.0</v>
      </c>
      <c r="B999" s="1" t="s">
        <v>997</v>
      </c>
      <c r="C999" t="str">
        <f>IFERROR(__xludf.DUMMYFUNCTION("GOOGLETRANSLATE(B999, ""fr"", ""en"")"),"Although a little big but very nice")</f>
        <v>Although a little big but very nice</v>
      </c>
    </row>
    <row r="1000">
      <c r="A1000" s="1">
        <v>5.0</v>
      </c>
      <c r="B1000" s="1" t="s">
        <v>998</v>
      </c>
      <c r="C1000" t="str">
        <f>IFERROR(__xludf.DUMMYFUNCTION("GOOGLETRANSLATE(B1000, ""fr"", ""en"")"),"Bought his quality in order to practice the foot race while listening to my favorite music. A maintains excellent, we do not feel them. He does not move during exercise. A sound just perfect! With impressive bass for headphones. Bose simultaneously qualit"&amp;"y;) battery holds. After numerous use, still no charge made. I recommend. In the top")</f>
        <v>Bought his quality in order to practice the foot race while listening to my favorite music. A maintains excellent, we do not feel them. He does not move during exercise. A sound just perfect! With impressive bass for headphones. Bose simultaneously quality;) battery holds. After numerous use, still no charge made. I recommend. In the top</v>
      </c>
    </row>
    <row r="1001">
      <c r="A1001" s="1">
        <v>5.0</v>
      </c>
      <c r="B1001" s="1" t="s">
        <v>999</v>
      </c>
      <c r="C1001" t="str">
        <f>IFERROR(__xludf.DUMMYFUNCTION("GOOGLETRANSLATE(B1001, ""fr"", ""en"")"),"Advantageously replaces the official ink cartridges Easy installation and recognized as official by my TS 5050. satisfactory print quality (I see no defects on my first impressions). He will judge the longevity of the ink, but since it is 4 times cheaper "&amp;"than the official ink costing head eyes (62 euros the game cartridges ...) for an occasional user is not extremely picky about the quality, the choice is quickly made.")</f>
        <v>Advantageously replaces the official ink cartridges Easy installation and recognized as official by my TS 5050. satisfactory print quality (I see no defects on my first impressions). He will judge the longevity of the ink, but since it is 4 times cheaper than the official ink costing head eyes (62 euros the game cartridges ...) for an occasional user is not extremely picky about the quality, the choice is quickly made.</v>
      </c>
    </row>
  </sheetData>
  <drawing r:id="rId1"/>
</worksheet>
</file>