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_amazon_cn_to_translate_10" sheetId="1" r:id="rId3"/>
  </sheets>
  <definedNames/>
  <calcPr/>
</workbook>
</file>

<file path=xl/sharedStrings.xml><?xml version="1.0" encoding="utf-8"?>
<sst xmlns="http://schemas.openxmlformats.org/spreadsheetml/2006/main" count="1003" uniqueCount="1000">
  <si>
    <t>labels</t>
  </si>
  <si>
    <t>text</t>
  </si>
  <si>
    <t>translation</t>
  </si>
  <si>
    <t>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t>
  </si>
  <si>
    <t>左右脚皮质不一样啊~舒适性也不一样…… 左右脚皮质不一样，左脚皮质硬，右脚软，</t>
  </si>
  <si>
    <t>洁碧冲牙器 需要转化器，大多数的塑料比较脆，感觉容易坏。。用的时候动静很大。不过冲牙挺舒服的，就是用起来麻烦</t>
  </si>
  <si>
    <t>很不错，性价比高 做工材料还不错，不到六百，比专柜便宜多了，还没穿，鞋子比较软。</t>
  </si>
  <si>
    <t>， 很好的</t>
  </si>
  <si>
    <t>一次一包 海淘价格还是不错</t>
  </si>
  <si>
    <t>性价比不错 这个价格，只能给五星好评了，如果卖到300多可能就四星。很轻，保暖还行。</t>
  </si>
  <si>
    <t>好看的夹克 穿身上很舒服很好看，做工非常好，是春秋穿的衣服，买的s号，反正不能胖一点，不然就不能穿了，如果买m的应该也可以，s号比较贴身。170身高68体重。</t>
  </si>
  <si>
    <t>划算 这套是性价比最高的。很好很开心。</t>
  </si>
  <si>
    <t>perf 非完美的不错，对得起价格</t>
  </si>
  <si>
    <t>合适 版型很好，合身。183㎝84kg，腰围34。</t>
  </si>
  <si>
    <t>是正品吗？ 很喜欢。给孩子的礼物。</t>
  </si>
  <si>
    <t>小巧方便 杯子很小，一直不喜欢笑小容量，但保温效果挺好的，冬天送人也是非常好的，哈哈！</t>
  </si>
  <si>
    <t>保暖柔软舒适，很喜欢。 保暖柔软舒适，很喜欢。</t>
  </si>
  <si>
    <t>不错 平时穿36，37的鞋，这双买6.5码刚刚好</t>
  </si>
  <si>
    <t>合适 挺好的，价格也不错，值得购买</t>
  </si>
  <si>
    <t>northface 冲锋衣不错 不错，内外都很舒服，里面的白色也不是雪白，很自然的白色不错</t>
  </si>
  <si>
    <t>好用 118一套买的，孩子很喜欢用。</t>
  </si>
  <si>
    <t>买个样子质感非常好 价格非常不错了，德国直运，比系统预估的要早了一周，正好出差可以带，配休闲装非常合适，表盘大，适合体型大点的man。还没试过防水功能，但整体机身非常重，有质感</t>
  </si>
  <si>
    <t>保温杯看不出来水位，能看水位的不保温，愁人 和同时买的另外一个没保温效果的塑料杯相比，这个看不出来水位到哪里了，然而娃还不会说话。现在倾向于用另外那个杯子给娃喝凉白开，等会说话自己能表示水喝光了的时候再用吧。优点是保温而且不漏水，而且吸管后面靠近杯盖连接处有个孔，不懂设计原理不过那个孔开的不错</t>
  </si>
  <si>
    <t>非常好用，买买买，舞起来 非常好用，买买买，舞起来</t>
  </si>
  <si>
    <t>保温效果好 这款杯子质量不错，非常轻，保温效果很好，开水放15小时还比较烫，性价比很高。</t>
  </si>
  <si>
    <t>牙刷头 很好，可以一年多不用再买牙刷了，很耐用，应该是正品无误</t>
  </si>
  <si>
    <t>西方人脚肥鞋肥 默认就是L码，中国人更适合M码，总体还是五星的</t>
  </si>
  <si>
    <t>非常合脚 平时43码，这次选8码，完全正确！相当于42码，比正常小一码，切记！因为属于潮鞋，包裹的鞋面比较薄，这点不同于跑鞋、登山鞋等功能性鞋，跟商务皮鞋也不太相同，比较随型，因为鞋面薄而且软的原因。总之这样选很合适。</t>
  </si>
  <si>
    <t>真皮，正品，舒服！ clarks的质量一如既往地好，一直在亚马逊购买clarks的鞋子</t>
  </si>
  <si>
    <t>我平常只是放着用于一些文件的备份，不过三个多月就莫名坏了 买来只是放着备份，没有任何摔、撞的物理碰撞，三个月就坏了，接下来说说艰难的保修史吧  先联系亚马逊，亚马逊客服态度很好（虽然效率不是很高），但是坚定的表示是海淘的产品，亚马逊不负责售后。（额，也不负责帮你运到美国）只是让你联系希捷客服来获得质保。 然后去联系希捷，（希捷中华区的售后真是垃圾中的战斗圾），电话一股WW腔就算了，态度还十分恶劣（你不在我这买的凭什么给你售后，自己去联系原产地的售后），问个原产地也是各种自己查，我不知道。 再联系中华区的代理，问问能不能交点手续费帮忙质保，结果代理用邮箱亲切的问候我是不是傻，让人火大！！！！ 后面再邮箱联系美国希捷，问问能不能在香港进行质保，结果还是不行（我装个在中美国人容易吗？给点辛苦分好么）。 反正总的就是，希捷只支持原产地质保  最后无奈只能寄到美国保修，用顺丰寄过去，然后用海涛转运回来，总共花费170左右，耗时18天，终于保修完毕。 其实这么想想也还好，毕竟能修好，不过数据没了，唉，没质保以后还是不会买了，希望亚马逊什么时候对海外购也支持质保吧，毕竟手上握有运输通道，就算客户自己联系，如果能走亚马逊物流也是不错啊。。</t>
  </si>
  <si>
    <t>偏大 本人身高180，体重87公斤，XL码偏大</t>
  </si>
  <si>
    <t>硬，质感一般 硬，质感一般</t>
  </si>
  <si>
    <t>大大大 本人高171cm，89kg，胸围107Cm，M号又宽又长</t>
  </si>
  <si>
    <t>有异味！ 有异味！</t>
  </si>
  <si>
    <t>盖口被撕开，不敢吃 包装的纸盒没有被撕开的痕迹，但是罐子揭开瓶盖后，里面的塑料封口膜竟然是被撕开的状态，都不敢吃了。  补：亚马逊客服的反应还是非常迅速的，处理方案也非常人性化。</t>
  </si>
  <si>
    <t>不好放挂绳 孩子挺喜欢，就是挂绳不好挂</t>
  </si>
  <si>
    <t>大了 115斤  买的L  大了  穿不了  可能老外尺码比较大把</t>
  </si>
  <si>
    <t>合适的裤子 174cm 75KG 82cm 微弹，直筒，质量还可以。</t>
  </si>
  <si>
    <t>小贵 比较锋利 平时拿来剪食物的</t>
  </si>
  <si>
    <t>耳机音质很好，非常满意的一次网购。 头一次买美亚，至济南预计15天，实际10天收到，非常快，邮费30元很平价。外包装设计科学，完好无损。耳机音质很好，非常满意的一次网购。</t>
  </si>
  <si>
    <t>出水量大，淋浴舒服。 真的很不错，出水量很大，打在身上很舒服，按摩模式很强劲，唯一不足就是很废水，没有体会到节水功能！推荐购买。</t>
  </si>
  <si>
    <t>质量号， 偏大，果然是外国码数</t>
  </si>
  <si>
    <t>品控差，不能写入，建议多看看其他的 第一次在亚马逊买东西，结果同前面的一位一样，12月14日收到的货，开始写入和差不多30个G的mv，25号左右U盘就已经无法写入了，只能读取，不能删除，不能格式化。今天联系客服退货，客服告诉我直接退款，大概7-10天返还到原卡。客服表示非常理解，U盘寄回美国退货邮费过高，由亚马逊承担了这笔费用。不得不说亚马逊的服务真的很到位。五分投给客服 外观很粗糙，塑料感严重。读写速度非常不好并且不稳定。</t>
  </si>
  <si>
    <t>好 非常好，好看</t>
  </si>
  <si>
    <t>精美复古 这款有口皆碑的咖啡机实物比图片精美很多！从德国邮过来差不多10天，包装严实，丝毫没有损坏，连包装都很完整！关键相比国内天猫一共便宜了一半的价格，prime会员免国际运费真的太划算了！</t>
  </si>
  <si>
    <t>合身舒适 第一次穿无刚圈的这么合身，赞一个！夏天穿真舒服。有买了其他颜色。</t>
  </si>
  <si>
    <t>超出预期 竟然比踢不烂要好穿多了！！！以后就买它了！</t>
  </si>
  <si>
    <t>纹路织法和以前的袜子确实不同 价格合理，反而比国内同厚度的都要便宜了，纹路织法和以前的袜子确实不同</t>
  </si>
  <si>
    <t>净水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</si>
  <si>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very good 很好 正品 这个价格很难得的。德国品质值得信赖。已经做了一次火龙果沙冰  打的好细腻的说</t>
  </si>
  <si>
    <t>物超所值 酷！全金属，手感好，小巧，携带方便，书写流畅。问题是，这款笔怎么换笔芯呢？</t>
  </si>
  <si>
    <t>音质 大名鼎鼎，得奖众多不是没道理的，声音很正，流行啥的基本够好了，好的前端和耳放可以听到很通透的声音，光凭声音，这个价位甚至高一两倍的，都很难找可以匹敌的吧，无论是大牌或者山寨，加上亚马逊的价，很值了，对了，人声结像很好</t>
  </si>
  <si>
    <t>不错的裤子 这款是修身的呀！布料有点儿薄有弹性，号码很在美国买的一样。国内的这个号比较的话，国内的号会稍微小一些。</t>
  </si>
  <si>
    <t>很不错，符合预期 挺好的，当初想买成人款的时候没有我的码数，所以245cm买的大童6.5M，正好合适</t>
  </si>
  <si>
    <t>合适不错 先生穿着很合适，很喜欢</t>
  </si>
  <si>
    <t>信任亚马逊海外购 Swisse 家的钙片＋维生素D组合装，产自澳大利亚</t>
  </si>
  <si>
    <t>很棒。家里的第三双踢不烂。 非常好，送爸爸的，爸爸很喜欢。</t>
  </si>
  <si>
    <t>速度可以 这款硬盘连续读写速度挺高的，4K差些，至于颗粒和掉速，估计用到那时候也该更新换代了</t>
  </si>
  <si>
    <t>还不错 2尺八的腰95的皮带稍微有点短，也能使用，突尼斯制造</t>
  </si>
  <si>
    <t>满意 腰围稍微有点大，上身效果不错，裤脚那边是有拉绳可以收紧的，很好看。</t>
  </si>
  <si>
    <t>保温，质量好 一直用的，保温。</t>
  </si>
  <si>
    <t>太大也太厚 材质感觉一般，也觉得太厚，我身高178CM，体重75KG，买的M码长度合适却太宽松了</t>
  </si>
  <si>
    <t>还可以 发来开箱发现在鞋面上有磕碰，亚马逊退了50，就不退货了…平时44.5的脚，脚型略胖，穿9.5会稍微磨小脚趾，后续购买的人参考</t>
  </si>
  <si>
    <t>海外购，退换货是坑 30w*30L的，平时穿这号牛仔裤的合身，谁知这条裤子裤管巨大，我原意买修身的，完全不能穿。欲退货，运费约125元，只能退回四成81块，哎，坑啊，自认倒霉。</t>
  </si>
  <si>
    <t>没用多久就坏了 垃圾中的战斗机，亚马逊垃圾，中国不能保修的拿来卖，没几个月坏了，叫他帮忙联系保修，什么都不管，垃圾千万别买！！！</t>
  </si>
  <si>
    <t>好吧 好吧，宝宝似乎不是很喜欢，总是拿来扔。</t>
  </si>
  <si>
    <t>便宜 男朋友身高177 体重125 买的S号正好 美版的胜在便宜 随便穿穿无所谓 布料一般 疯狂起球 感觉只能穿一年</t>
  </si>
  <si>
    <t>还算可以 笔杆应该是树脂的，不是图片看起来的那种金属的，比较轻，比派克的乔特系列都轻，笔尖偏粗。适合作为签字笔。</t>
  </si>
  <si>
    <t>比国内的大两个号 英版号太大了！！我183 ， 84买的XL还是大了，应该再小一个号</t>
  </si>
  <si>
    <t>亚马逊的品控是硬伤 低价是入的，收到时鞋面两只脚都有折痕，应该是试穿过痕迹，鞋底也很脏，一直脚的后跟内侧有严重擦痕。亚马逊海外购很方便，但是品控真的是硬伤，同时期买了好几单都出现问题，好在客服很给力。</t>
  </si>
  <si>
    <t>轻便舒适 非常轻便，款式好显脚秀气，里面是薄薄的绒布很适合秋初冬穿，推荐购买。</t>
  </si>
  <si>
    <t>海外购产品信赖亚马逊 满满一瓶，4个月的量</t>
  </si>
  <si>
    <t>赞 质感一流，比柳宗理质感好，唯一的缺点就是没有匹配的沥水篮，如果有就完美了</t>
  </si>
  <si>
    <t>质量不错，但不是特别舒适 质量不错，但不是特别舒适，没有bravo舒服</t>
  </si>
  <si>
    <t>是正品 比国内便宜多了，就是物流太慢，收货的当天下午就放在窗台上充电！国内西铁城官网不支持海外购验证，看包装应该是正品！说明书、保修卡都有中文！手表和表带都非常棒，儿子戴在非常帅，很喜欢！</t>
  </si>
  <si>
    <t>点赞 设计合理，舒服</t>
  </si>
  <si>
    <t>恒温效果好，安装方便 家里原来洗澡时就不能开任何水龙头，一开水温变化巨大。有了这个就基本上没这问题了。对冷热水出水口的间距兼容性高，甚至是我家这种冷热出水口不平都能兼容。自带的那个花洒水流很大，管子也很硬，不是很适应，最后换了个以前的花洒解决问题。  花洒出水口那安装时必须注意，不要拧死，人家本来就是能左右摆动的，密封靠的是密封圈！</t>
  </si>
  <si>
    <t>PUMA 彪马 Basket Heart Patent Wn. 合适秋冬穿，不是想象中的那，图片比实物漂亮</t>
  </si>
  <si>
    <t>挺好的 质感很好，细节比膳魔师好一点</t>
  </si>
  <si>
    <t>大小合适 果然尺码偏大很多，平时国内L码，这个S码就够，本人174，体重160，腰围84，胸围98</t>
  </si>
  <si>
    <t>关于这个干杯 我是2018年6月14号下的单，6月30号收到货，我买的这个东西是带有搅拌棒的。刀片上的字样和本网中给出的刀片上的字样是不一样的。盖子比较好扣。缺少在别的该产品的图片中看到的那张蓝纸。</t>
  </si>
  <si>
    <t>完美 款式很好，很潮，很时尚</t>
  </si>
  <si>
    <t>合适 还不错，就是不知道棉的含量比。</t>
  </si>
  <si>
    <t>性价比高，做工好 性价比高，做工好</t>
  </si>
  <si>
    <t>锅 超级重的一口锅，感觉不错</t>
  </si>
  <si>
    <t>漂亮 很漂亮，翅膀可以转动，做钥匙链不是太方便，挂包应该不错。</t>
  </si>
  <si>
    <t>全身 正好，170，65公斤M号。</t>
  </si>
  <si>
    <t>满意购物 包装完善，相关材料齐全；表贴膜完全，收波使用正常；物流迅速，一周到货。</t>
  </si>
  <si>
    <t>大 12寸的非常大 这个锅直接可以代替炒锅，隔热套是送的，但是有点大 ，需要自己减一下在套，估计铁手柄不够大吧。总体满意。</t>
  </si>
  <si>
    <t>大牌子可靠是正品 喜欢的质地细腻舒适，贴身衣物就得这样</t>
  </si>
  <si>
    <t>还不错，速度也去可以 整体不错，厚度可以接受，和我原来的2T差不多厚，长度变短了</t>
  </si>
  <si>
    <t>Lee Men's Tom Tipping Ls V  海蓝色 Medium  ... 衣服很大，至少大了2个号，穿不了，送人啦，退货麻烦费用又贵。</t>
  </si>
  <si>
    <t>突然打开嘶嘶声，充电部分发烫。 耳机正常使用，无任何异常，今天想用，打开一阵嘶嘶的噪音，然后充电部分在发烫，瞬间那种。直接快速关机，很怕炸了。质量不过关，以后不会再用。失望…第一次购买耳罩没这种问题，买个蓝牙线的，竟然有这种危险感。</t>
  </si>
  <si>
    <t>一般。 优点是保温、不漏水。  缺点是：  表面的油漆太太太容易掉了。小孩背了大概半小时（没有磕磕碰碰，最多不小心），居然有许多摩痕。 而且！贴纸已瓤，凹凸不平差不多烂了。</t>
  </si>
  <si>
    <t>不满意 买的是41.5的 鞋盒上也是41.5 打开盒子鞋子是40.5的 不知道在搞什么 说实话一星都不想给</t>
  </si>
  <si>
    <t>翻车了，山寨货 翻车了！包装印刷一看就是仿冒的，说是德国亚马逊发货，估计从又是国内小作坊山寨的！奉劝大家别再上当了，防伪啥的一样没有。</t>
  </si>
  <si>
    <t>收到个次品，亚马逊发货不检查商品的吗？ 满心欢喜打开手表，戴上一看发现是个次品，右边亮灯插销缺失，也是服了。如果不是急着送人的话真的不想再买一次。没办法，先退货，再重买。</t>
  </si>
  <si>
    <t>不错 挺好的 靴子很好 就是比较沉 穿一天比较累 然后是翻毛皮 打理起来有点麻烦</t>
  </si>
  <si>
    <t>质量一般，就是品牌价值高些，另外本人178，80kg，正合适 质量一般，就是品牌价值高些，另外本人178，80kg，正合适</t>
  </si>
  <si>
    <t>上脚好看，做工一般 脚长27CM买了US8.5，长度正好，脚背略窄但能穿。上脚显好看，但做工不敢恭维自己看图，细节挺糙的，随便穿穿，穿个样子吧。收到鞋面很脏，应该是翻毛皮没什么防护磕碰的，湿布可擦掉。</t>
  </si>
  <si>
    <t>满意 身高179，体重76，33W32L，正合适。</t>
  </si>
  <si>
    <t>还行 11月15日下单，一直拖了一个星期还没发货，联系了客服，结果当晚就发货了。 11月26日收到，保质期截至2019年3月，还行。</t>
  </si>
  <si>
    <t>质量不错，注意大小 好看，质量不错，大小合适，173cm，68kg，L码（日亚）</t>
  </si>
  <si>
    <t>很满意。就是等的太久了，比预计的晚了5天。 mk的内裤质量肯定没有问题就是物流晚点了5天。</t>
  </si>
  <si>
    <t>B 型笔尖 笔不错，不过商品信息中关于笔尖型号的部分不太显著。这个笔尖适合签字，日常书写汉字最好用 F 笔尖。</t>
  </si>
  <si>
    <t>耳机棒棒的 亚马逊很好 比狗东和某宝良心多了 东西也很不错</t>
  </si>
  <si>
    <t>大了 不错不错不错不错不错</t>
  </si>
  <si>
    <t>满意 很满意，觉得彪马的鞋码数稍微大点，一般都穿38的，这次得垫个鞋垫刚合适，鞋子显瘦，不错穿着很舒服</t>
  </si>
  <si>
    <t>习惯好评 看起来一般，看使用效果了</t>
  </si>
  <si>
    <t>产品质量好，码数合适，物流数度快效率高。 产品质量好，码数合适，物流数度快效率高。</t>
  </si>
  <si>
    <t>鞋型偏宽松 这个鞋挺好看的 如果没有魔术贴设计肯定更好看 然后我是36码脚正常 穿我买的码数有点小宽松的 个人好可以接受</t>
  </si>
  <si>
    <t>耳机煲多长时间？ 很好，平常用来听听音乐。</t>
  </si>
  <si>
    <t>大品牌 大品牌，大小合适，性价比高!</t>
  </si>
  <si>
    <t>不错不错 挺不错的，就是这款手感薄了点!</t>
  </si>
  <si>
    <t>洗得干净 不错！好用</t>
  </si>
  <si>
    <t>满意 超薄的裤子，很适合夏天穿。质量不错。性价比高。184，XL刚好</t>
  </si>
  <si>
    <t>鞋子质量很好 对比专柜1400+的价格，四百多拿下我很满意，我买的是UK7.5码，平时耐克运动鞋穿43.5左右，可见英码还是偏大一些，鞋子除了透气性不好外我真觉得没什么好挑剔了的</t>
  </si>
  <si>
    <t>性价比 跟预想一样，价格合适，包装极简，总体不错</t>
  </si>
  <si>
    <t>穿着舒适 穿着很舒服，下回再有活动时也给老公买一款。</t>
  </si>
  <si>
    <t>舒服 做工精细，穿着舒服，好评</t>
  </si>
  <si>
    <t>很舒服，就是大了点 穿着很舒服，还是宽松的内裤穿着舒服</t>
  </si>
  <si>
    <t>过滤后水的口感不错 提供了足够的配件和安装图来适应各种形式的水龙头，没有评价里所说的安装不上和漏水的现象，非常完美地安装及使用。需要注意的是安装滤芯时旋转要适当用力，直到嗒的一声响，否则旋转不到位就会出现滤芯和底座间漏水的现象。</t>
  </si>
  <si>
    <t>煎炒皆可，好用！ 一丁点儿也不粘，低温煎食物很好用。锅子不配盖，买锅盖时注意，本锅内经27.3厘米，外径28厘米。</t>
  </si>
  <si>
    <t>很合适 参考大家评论买的，尺码合适，这款适合脚瘦一些的</t>
  </si>
  <si>
    <t>鞋子很多擦痕 物流好快，鞋子看着很正，不过表面皮革有很多擦痕，想是二手货，不爽！</t>
  </si>
  <si>
    <t>气味太严重 气味太严重，放在房间里，一个房间充满了怪味</t>
  </si>
  <si>
    <t>为啥手柄跟牙刷头之间有这么大的缝隙 搞不懂这里为啥有这么大的缝隙</t>
  </si>
  <si>
    <t>质量一般 用了大约10个，有2个是漏的，这个比例目前已占了20%。有点失望！</t>
  </si>
  <si>
    <t>使用了3个月，PC无法正常使用 U盘插在电脑上有时候能显示 不过马上显示无法识别。不知道怎么处理，退货怎么退。</t>
  </si>
  <si>
    <t>影响极坏 差评，我明明买的是世纪名望蓝色镀铑金，商家偏偏要发一支纯蓝色的跟图片不一样的笔给我</t>
  </si>
  <si>
    <t>质量太差了 肯尼亚产的 做工很差 穿了一次就破了</t>
  </si>
  <si>
    <t>L略微有點兒緊 我176 胸圍98cm 平時衣服都穿L 這款供應的日本市場 略微有點緊</t>
  </si>
  <si>
    <t>用起来还可以 本人非专业人员，对这对箱子的好坏也不敢妄议，只能说和我的老音箱对比不可同日而语，尤其是在中低频部分明显清晰有力，对于非专业的音乐欣赏应该是足够了。在使用过程中还有个疑惑未能解决：由于暂时还只用板载声卡，即使在静音条件下一只音箱能明显听到咝咝的底噪，吊诡的是无论我如何对调音频接头，都仅有一只特定音箱有噪音，另一只无影响，难道两只箱子的质量标准有这么明显差异？本人一边计划上独立声卡，一边也期待专业人士能为我答疑解惑。  原因已查明，是我自作聪明把原配2头德标电源线换成了自己的线以便接地，结果似乎机箱内干扰可以通过地线馈入音箱，但是只在接通信号线后才会起效（难道形成某种回路或共振？期待专业人员解惑）。当时还疑惑为何仅有一只音箱有此现象，后来拿万用表测我那两条电源线，原来其中一条的地线根本不通是假货。。。最后换上原配德标线，问题解决。可见音箱接地需慎重，同时我还要感谢我那根假货电源线，否则问题难以查明多半是又买声卡又要换音箱大动干戈了，真是塞翁失马焉知非福。  最后表扬下亚马逊，价格好速度快服务让人安心，以后购物首选了</t>
  </si>
  <si>
    <t>不错 有一定厚度，穿着舒适。10°左右的天气还能扛得住，再冷就不行了</t>
  </si>
  <si>
    <t>這個包值得入手 質感很好。大小合適。</t>
  </si>
  <si>
    <t>尺码不偏 175，66穿30*32正好，棉有点硬，容易粘毛，版型可以</t>
  </si>
  <si>
    <t>速度无压力 英亚特价时候买的。买了两块。空前好价。用于大法a7r2的4K拍摄。闪迪用的都是白片，速度没有压力，而且比较耐造，值得信赖。就是英亚物流从荷兰过来，时间比较长。刚需等用的买家不宜。</t>
  </si>
  <si>
    <t>有创意的好产品 非常好的产品，试用了下，喜欢。</t>
  </si>
  <si>
    <t>600买到马丁鞋，是真的！ 和展示的图一样，就不发图了。 我买的最小码正好搞特价，连运费加税费600块收一双马丁鞋简直不能更棒，关键是只要了8天就到了。我在聚美同款799在海关卡了一个月，最后退款了之，真是无力吐槽。美亚现在必须是海淘首选。</t>
  </si>
  <si>
    <t>本来很开心，看到评论后伤心了。 这款产品不错，木耳认为已经足够了。  具体评价请看前排的评论。我要说的是本来认为1600价格很不错，但是看到有人Z实惠1289就拿下了，作为屌丝的我甚感伤心呀。</t>
  </si>
  <si>
    <t>善存维生素应该吃 第二次购买了。很好。尤其是女性朋友、上年纪的人一定要吃。</t>
  </si>
  <si>
    <t>很好的牙膏 彩虹的牙膏，小孩很喜欢。</t>
  </si>
  <si>
    <t>还好，物流速度有待改善。易客满物流信息更新慢。 还好，USB2.0速度在25M左右，usb3.0未尝试。四个垫脚胶片没有粘好，容易脱落。</t>
  </si>
  <si>
    <t>性价比高 帮朋友捎的，单个装价格还很合算，还送人一个</t>
  </si>
  <si>
    <t>布料舒服 合身吧，感觉34A应该也能穿</t>
  </si>
  <si>
    <t>很好看的一双鞋 很喜欢的款式，很朝！265得脚42码还大一点点，加双袜子应该就完美了，其实，脚瘦可以41.5</t>
  </si>
  <si>
    <t>味道好 其实是凑单买的，味道不错，效果有没不好说，毕竟就一瓶。不过应该正品，最起码吃起来放心。</t>
  </si>
  <si>
    <t>合适 挺好的 便宜好穿 似乎比slip-on系列宽很多</t>
  </si>
  <si>
    <t>娃儿喜欢 第一次是老公表妹从美国买回来的，吃光了就在亚马逊买了一次</t>
  </si>
  <si>
    <t>性价比高 估计用完这8个，底座也就不好了，能匹配很多型号的</t>
  </si>
  <si>
    <t>好 比包手包脚的睡袋好，宝宝不受束缚。 也不怕瞪被，穿着玩也很舒适。</t>
  </si>
  <si>
    <t>性价比超高 质量很好，与专卖店看的一模一样，性价比超高。</t>
  </si>
  <si>
    <t>推荐购买 东西在用，东西是物美价廉。拷贝文件速度快，由于对移动要求少，非常符合我的要求。</t>
  </si>
  <si>
    <t>音质很好 相当不错. 没有想象中那么难推…便携播放器可以推的很不错. 不晓得台机是否会有更好的表现. 性价比超级高，强烈推荐</t>
  </si>
  <si>
    <t>质量很好，价格不便宜。 做工好，袋子多，很适合外出旅游。</t>
  </si>
  <si>
    <t>感觉还不错 刀片那个工具的白色筒里边有点油，不知道是什么，把它擦掉了，等用起来再看看</t>
  </si>
  <si>
    <t>商务沉稳，物流快的不敢相信 很喜欢表的款式，微微发黄的表盘显得复古商务，表盘大小适合。表带皮质有些硬，用用可能会变软，表带能用三年就满意了。说明书比包装精美。 值得疑惑的是从英国发货到中国清关仅仅用了四天，快的让人不敢相信。</t>
  </si>
  <si>
    <t>合身，质量好，穿上正好。好评！ 合身，质量好，穿上正好。好评！</t>
  </si>
  <si>
    <t>仅两星 只给两星是因为运输。虽然不到两个星期就到了，但是也不能接受运输过程中产生的问题。首先表盒是破损的。这个前提是快递包装盒完好，那问题出在哪？其次表盘没有保护膜。打开破损的盒子，表盘面直接冲上，上面没有保护膜，不知道是标准如此，还是只有我是个例，极为不爽。两星也就是给表，希望没有坏。 另，希望评论系统可以改进。望加入贴图功能，这样才能如实反应问题。</t>
  </si>
  <si>
    <t>盒子有损坏 打开之后，发现耳机的线是插在耳机上的 ，但是应该是全新的才是，怎么会线插在耳机上，盒子内给人一种二手的感觉。</t>
  </si>
  <si>
    <t>超划算的 英亚购入，荷兰发货，应该是正品。 比国内价格少一半，刷的很干净，就是卡口间隙比原来的大，刷毛有点硬。</t>
  </si>
  <si>
    <t>不保温 保温不及保温杯，上面保持气压平衡的盖子盖不紧，可以一直旋转。给孩子装辅食一下就冷了。</t>
  </si>
  <si>
    <t>是欧美退换过的而且是多次 把欧美人退换的卖到中国来真的挺恶心了，盒子里好长一根金发，机器上又有深色的毛发，肯定没有15万次不说，还是至少退换过两次的机子。这个月到期再也不买会员了！！！</t>
  </si>
  <si>
    <t>买大了 硬硬的布料，买大了，估计按正常尺寸买就好了。。。</t>
  </si>
  <si>
    <t>胜在价格便宜 这款稍微有点粘灰，不过价格便宜，随便穿穿完全ok</t>
  </si>
  <si>
    <t>腰大了 自测腰围70，买的L码，腰大不少，可能因为臀围不够大不能提供支撑。自己用针线把腰那里缝起来了几厘米，OK可以穿了。身高163，体重54公斤供参考。</t>
  </si>
  <si>
    <t>老 款式很老气，适合四十岁以上的。</t>
  </si>
  <si>
    <t>为了它穷得车费都没得了 1779入的耳机还是有点心疼，对于那些1299入的我是赤裸裸的嫉妒，双十一买得到了后很激动，但是拿到后比我感觉的小，说实话带眼镜的人戴上确实有点老火，这是我第一个头戴耳机，非常喜欢，森海一直是我喜欢的牌子，而且亚马逊一直都是我买电子产品的重要基地，相信是真的</t>
  </si>
  <si>
    <t>好 性价比高，很清新，还会回购</t>
  </si>
  <si>
    <t>表盘有点小 表是真的，就和感觉的不太一样，表盘有点小，不太习惯</t>
  </si>
  <si>
    <t>舒适 172cm，70kg，S码，合适。纯棉，水洗后会变宽，起毛，两年一换。以前穿M码，偏大</t>
  </si>
  <si>
    <t>包装很精致 看上去不错，很喜欢，</t>
  </si>
  <si>
    <t>一款如丝般顺滑的笔 正品凌美的笔尖都会有一点用过的痕迹，刚开始不知道，笔尖买了M的，太粗，不太适合工作书写，准备买个F的，笔超好用，物超所值。</t>
  </si>
  <si>
    <t>不错 容量很大 当一个钱包 一个mate20 一个充电宝完全没有压力 背在前面去欧洲旅行必备</t>
  </si>
  <si>
    <t>性价比高 感觉赚了一个亿！性价比很高的一款手表！</t>
  </si>
  <si>
    <t>质量很好。 虽然尺寸偏大，但质量很好。</t>
  </si>
  <si>
    <t>物美价廉 挺好的，给长辈买的，大小合适，宽松舒适，又便宜。</t>
  </si>
  <si>
    <t>完美的购物体验 超级棒的一次海外购体验 价格太合适 质量也很好 没有一点瑕疵 穿上显瘦 perfect</t>
  </si>
  <si>
    <t>体验 买个放心 一组加税144买的 一般烧水出现水垢就可以换了 我有前置净水 差不多40天换一个</t>
  </si>
  <si>
    <t>90元特价买的，等太久。。。。 搞活动的时候买的，2月19号，结果一直等等等等，等到3月份才拿到东西 好在钢笔还不错，很好写，质轻，用着也舒服。 就是像其他人说的一样，笔袋特别臭。。。。不过买的毕竟是钢笔嘛 买了一支黑一支白，都很喜欢。</t>
  </si>
  <si>
    <t>很好 监听耳机，声音原汁原味，我用来搭配电钢琴用的，带上耳机和直接听开放音几乎没有差别。如果你听流行歌曲，人声请注意别买监听耳机，会少了渲染</t>
  </si>
  <si>
    <t>不错 一直穿这个牌子的，版型好！</t>
  </si>
  <si>
    <t>保真又便宜 值得买。又推荐给同事买了一桶。口味很好。港仓的便宜40多块，但有人评价说假货，没敢买</t>
  </si>
  <si>
    <t>不错的商品 很好用诶包装也完好。</t>
  </si>
  <si>
    <t>东西确实很不错 东西确实很不错，跟图片一样，各个细节都很好，完美</t>
  </si>
  <si>
    <t>非常好 非常非常合身，上身效果非常好👍</t>
  </si>
  <si>
    <t>三个优点 第一，笔的质量非常好，顺滑流利，书写非常顺畅； 第二，送货非常迅速，时间很短； 第三，价格实惠，比实体店要便宜很多。</t>
  </si>
  <si>
    <t>正确的选择 选择一款适合自己的不容易，这次我选对了</t>
  </si>
  <si>
    <t>中国 中国生产的，原以为是德国的</t>
  </si>
  <si>
    <t>非常舒适有性价比的裤子 大小尺寸合适，材料不错。不错的购物体验</t>
  </si>
  <si>
    <t>性价比差 质量很一般，这个价格可以买到比这个质量好很多的。</t>
  </si>
  <si>
    <t>没有盒子 包装简陋 急着要 ，985入的 ，如果不急的话八百多是很普通的价格，等物流都还好  ，不过拿到之后就一个大纸盒装着鞋子，没有鞋盒 ，瑕疵的地方比较明显  因为退货挺麻烦的，就收了  所以 三星吧</t>
  </si>
  <si>
    <t>东西不错，就是太短了 买的 32 的，结果发现太短了。想换货，发现海外购换货运费就要 125 ，只能凑合用用了。</t>
  </si>
  <si>
    <t>跟以前的不一样 商品描述是一桶73份 现在的是77份  以前里面是红色的 现在变成米黄色了  以前的桶高一点  包装完全不一样了  是更新了还是我买假了 如果是更新商品了  请把商品描述也更新一下</t>
  </si>
  <si>
    <t>商品细节及态度真是差爆了！收到的商品连包装都没有 亚马逊的包装太差了、连个包裹袋子都没有！直接在商品盒子上贴了标签就寄出！商品服务细节及工作态度打0分！因为是帮人买的、所以还没开包装、不知道里面好坏！</t>
  </si>
  <si>
    <t>没有带搅拌棒 评论里面其他人收到的都是有带搅拌棒的。我收到的居然不带。想退货也麻烦死了</t>
  </si>
  <si>
    <t>一直都OK 第三个expansion的盘，2G-3G-5G的趋势，家用收视频暂时不需要太大，一直都对seagate感觉良好。 就是关于亚马逊海淘觉得做得仍有千万个不足，关税列明不详细，关税收取应该做到即时通知以及能够即时查询，希望有所提高。</t>
  </si>
  <si>
    <t>腰带还没用，但之前买过。 这个材质的，不要太指望能用几年，之前美亚买过，用了一年多。 不知道是瘦了还是。。。。之前海淘一直是这个尺码，现在竟然有点大了。。。呵呵。</t>
  </si>
  <si>
    <t>不错 应该，修身</t>
  </si>
  <si>
    <t>漂洋过海来的，还挺快！ 十天收到，商品完好。没有想象中大，但男人戴也不会显小。刚好。 缺点， 包装太简单了，不够严谨。 缓震层少。</t>
  </si>
  <si>
    <t>吸力很大！很好！缺点就是一个盖子都没！没什么味道！ 吸力很大！很好！缺点就是一个盖子都没！没什么味道！</t>
  </si>
  <si>
    <t>特别好 质量特别好，比想象中还要好。跟朋友拼的，我们留下粉色，喜欢的不得了</t>
  </si>
  <si>
    <t>颜值一流 做饭能人的推荐，经过百年的历练品质绝对值得信赖。颜值一流，可以传承。</t>
  </si>
  <si>
    <t>不错的钙 孩子不喜欢药片样的钙片，液体钙又不放心。这种钙口感很好，不钙效果待观察。</t>
  </si>
  <si>
    <t>不错 质量很好，正品。略大一点，其他很好。</t>
  </si>
  <si>
    <t>音质很棒 到货后迫不及待的试了下，音质很不错，高音清晰，中音圆润，低音略有不足，期待褒完后的效果！</t>
  </si>
  <si>
    <t>好用，价格太高了。便宜点就更好了 好用，价格太高了，便宜点就更好了</t>
  </si>
  <si>
    <t>非常满意的购物 习惯性好评，比维生素片强多了</t>
  </si>
  <si>
    <t>笔不错 不错，书写流利，带一个墨胆</t>
  </si>
  <si>
    <t>比国内便宜 非常好，虽然是中国产的，但从美国买就是比国内便宜，真是没想明白</t>
  </si>
  <si>
    <t>夏时制怎么破 看了官网视频终于把夏时制调好了！功能很多，非常棒的一款手表⌚️！儿子超级喜欢</t>
  </si>
  <si>
    <t>好用 方便又好用，高温洗炒菜锅的效果特别明显。</t>
  </si>
  <si>
    <t>很好 很好</t>
  </si>
  <si>
    <t>面料不错！ 很有型，喜欢这个品牌，入手价格也不错！</t>
  </si>
  <si>
    <t>买第二件 衣服穿着很舒服，这是买第二件，第一件买的S码给夫人了。本人178，68公斤买的M码正好合适。</t>
  </si>
  <si>
    <t>产品一如既往的好，只是这次顺丰快递送货的时候送到别的地方去了，多等了几天 一直在给宝宝补充这款D3已经4年，产品还是一如既往的好，唯一的就是这次顺丰快递进行承运把商品送到别的地区去了，多等了几天。</t>
  </si>
  <si>
    <t>品质优良 超喜欢，很实用。</t>
  </si>
  <si>
    <t>折痕 黑5买的，昨天收到了，平常穿37.5看评论买的uk4.5，大小合适，穿厚袜子也可以，就是收到的时候有穿过的痕迹，鞋头有折痕</t>
  </si>
  <si>
    <t>好穿，舒适 好穿，质量不错，半年就该换了，洗多了容易起球，而且颜色很难看，</t>
  </si>
  <si>
    <t>不错的挺喜欢 很好呢 172 68公斤 M号有一点点紧 很显身材</t>
  </si>
  <si>
    <t>值得购买！ 很不错的耳机，音质很好，低频下潜足够，有所提升，中频中规中矩，男声女声都可以，高频目前感觉延伸以及张力不是很自然，当然，在这个价位已经很不错了，推荐购买！另外，手机可以直推，没其他人说的那么玄乎</t>
  </si>
  <si>
    <t>日常饭后冲洗或旅游携带比较合适 电池续航力不错，体积偏大但水箱偏小，影响便携性。有很多喷头这点非常好。冲洗力度个人感觉不够大，但水线振幅却很大不够细，所以冲洗的时候牙齿牙龈会有点不适应，牙齿冲洗的还算干净，现在吃完饭以后每次都要冲洗一下，都有点离不开它了。</t>
  </si>
  <si>
    <t>质量一直很好 在亚马逊买了好几个象印的杯子 质量真的很好 值得购买 亚马逊品质保证</t>
  </si>
  <si>
    <t>根本不修身 肥大，不修身，和普通直筒有什么区别，料子还算舒服，弹性面料。完全可以说是阔腿裤。</t>
  </si>
  <si>
    <t>读盘声音太吓人了！ 价格合理，质量不敢说，读盘的声音咔咔的，随时要挂掉的感觉，这能不能行啊！太吓人了</t>
  </si>
  <si>
    <t>充电使用时间不够长 刮的是很干净，但是刮的方式有点粗暴，有点疼，没有飞利浦的用的舒服</t>
  </si>
  <si>
    <t>起球 起球，我特别不喜欢起球，感觉很廉价，个人认为没有ck好，穿起来还不错。</t>
  </si>
  <si>
    <t>不喜欢 品质太差，有损品牌形象'</t>
  </si>
  <si>
    <t>做工糙 质量做工真的太糙了，根本不像大牌子货，一分钱一分货，真是后悔买</t>
  </si>
  <si>
    <t>棒棒哒 帮朋友代买的，挺好的，鞋好重啊啊，听朋友说试穿的时候有内增高效果</t>
  </si>
  <si>
    <t>高端大气上档次 整体感觉挺不错的，价格比某东也便宜了将近半张毛爷爷。下水流畅、笔尖纤毫不染、不划纸、不洇纸、阻尼感适中、标准F尖、外观设计高端大气上档次，唯一不足笔杆笔套除笔夹外全是塑料，笔身太轻，拿在手里感觉与其价值不对等。所以只能给四星</t>
  </si>
  <si>
    <t>煲开了，好值 中频凹陷，佩戴不方便，佩戴时有振膜的啪啪声... –––6.16更新––– 不要用自带的子弹头耳套，换用自带的普通耳套，爽到飞起，很值了这个价...</t>
  </si>
  <si>
    <t>码偏大 170cm78.5kg，M码还是比较松快的，适合冬天吧，码偏大。</t>
  </si>
  <si>
    <t>包装有待改进 包装不好，配件盒裂了。对塑料部分质地的材料有些不看好。主机还是不错的。</t>
  </si>
  <si>
    <t>11B刀头网膜很不错！ 博朗吉利合作的110剃须刀用了五六年，期间换过一次网膜，眨眼也有三四年，老化严重，看到此配件，顺手买了两套，装上试了一把，很合适，不过网膜两头的缝隙比原配大一些，不影响，另外，价格小贵，看在质量稳定耐用的份上，一个字：值！！！</t>
  </si>
  <si>
    <t>性价比高 性价比高，好用。第三次购买</t>
  </si>
  <si>
    <t>亚马逊还是第一次购买 还没开始用，和我在孩子王买的，味道好像有点点，今天消了毒，在看看</t>
  </si>
  <si>
    <t>大牌范儿 一直放在购物车里面，看到100以下就出手了，大牌的质量就是比某宝的好</t>
  </si>
  <si>
    <t>满意，还没有使用。 正品，但外包装盒子有些旧损，且为中国产的产品，有点不爽，我喜欢外国产的。</t>
  </si>
  <si>
    <t>同样的尺码买的另一件lee牛仔裤，比较合适 同样的尺码买的另一件lee牛仔裤，比较合适，这件有点短，不过无所谓。就是觉得长度不同不应该</t>
  </si>
  <si>
    <t>好 很舒服，其他文胸都不喜欢了。</t>
  </si>
  <si>
    <t>漂亮滴！ 非常合适漂亮，健身相当棒！</t>
  </si>
  <si>
    <t>176 73 腰身和长度都刚刚好 176 73 腰身和长度都刚刚好</t>
  </si>
  <si>
    <t>挺满意的 不能贴身穿，会扎，8度的天气，里面穿了双180D的厚木袜，外面配了这条，感觉可以度过。颜色是浅藏蓝色的，还有些星星点点的感觉，并不觉得突兀。不过这款M-L比我之前买的厚木家的其他袜子尺码小一点，也略短一点。</t>
  </si>
  <si>
    <t>舒适 舒适的跑鞋，日常穿搭也可，颜色配色合理</t>
  </si>
  <si>
    <t>不错 大小合适，穿着舒服，173cm 69kg</t>
  </si>
  <si>
    <t>一直穿这牌子…… 大小刚好，厚了点……</t>
  </si>
  <si>
    <t>放心购 可以拉伸的龙头，很好，配之前代购买的水槽完美</t>
  </si>
  <si>
    <t>裤型很好 直筒，穿着比较舒适，值得信耐</t>
  </si>
  <si>
    <t>实惠，稳定 比较实惠的外置硬盘。连接到路由器上，开通了下载服务，速度正常，噪音小。</t>
  </si>
  <si>
    <t>好用 发货快，很好用</t>
  </si>
  <si>
    <t>码数 今天中午狠狠心买了一个M码的。果然可以。我1.86体重90kg的，之前买的衬衣L码的都过大一些。但是之前买了一个T桖是L码数得很合适。这个码数真的很难挑。特别是退货不划算。</t>
  </si>
  <si>
    <t>100多 要什么 自行车呢 比较不错哦  是一款符合 初期电子表用户  总得来说 还是值得购买</t>
  </si>
  <si>
    <t>自己选错了 想选小一号的，结果选大一号，退货太麻烦，放着等发福了，呵呵</t>
  </si>
  <si>
    <t>设计独特 很贴心 小时候也用过钢笔，那个时候的墨水瓶可是不会这样独特设计，配备吸墨后擦墨水的纸。所以每次我都用一般纸巾擦拭，容易留有纸屑。一直知道德国人很严谨，没想到这个小细节的设计上都这么细致。赞叹！</t>
  </si>
  <si>
    <t>裤子真的肥大 裤脚非常肥大，很丑，一点不合适，退太麻烦了</t>
  </si>
  <si>
    <t>码数偏小。 注意了，这款鞋码数偏小，最好买大半码到一码。</t>
  </si>
  <si>
    <t>粘成一团 收到的时候全粘成一团，并且皮比较薄，都不敢抠，就怕抠烂了。</t>
  </si>
  <si>
    <t>差 一颗星都不想给，太差了，腰口太肥，退货太贵，最后我穿了，我穿裤子尺寸是36W×34L</t>
  </si>
  <si>
    <t>质量堪忧 600块的东西 用了一年 充不进电了 还是用松下的吧</t>
  </si>
  <si>
    <t>走表不准 收到货第一天过一晚上就开始走表不准。比头一天快5分钟？ ？</t>
  </si>
  <si>
    <t>还可以 这个勺子使用频率不是很高，对于刚加辅食的宝宝来说稍微有点硬。</t>
  </si>
  <si>
    <t>值得购买 不会起球，速干，颜色也好看，就是锁边线会起球</t>
  </si>
  <si>
    <t>宝宝喜欢程度一般 相比较其他牙胶玩具，这个玩不了太长时间，可能不是宝宝最爱，牙刷头那里的设计也比较容易藏污，得勤清洗。</t>
  </si>
  <si>
    <t>缩水 洗过后会缩水 轻微掉色  建议买大一号</t>
  </si>
  <si>
    <t>过大 裤子长短还可以，但裤子太肥大宽松了，与照片很不一致，退换太麻烦了，只好拿去缝纫店修改一下。国外的衣物规格不太好掌握。</t>
  </si>
  <si>
    <t>五星靴子 鞋子大小合适，一百八左右的时候买的。很适合瘦脚，超级舒服，穿脱方便。</t>
  </si>
  <si>
    <t>此锅值得拥有 7.29拍的8.4号早早就送到了，很庆幸锅完好无损（因为看到好多包括其他款的评论有好几个收到有破损的，所以一直很担心，虽说亚马逊售后服务也很不错，但退来换去的也是很麻烦的事，所以真心建议亚马逊在包装这块能做好防摔防碎的工作，毕竟国内运输真的暴力！）锅的质量那真是杠杠滴，完全没有疑虑、绝对正品，还有锅体超厚实，造型萌萌的。超级保温，自从有了这个锅之后，之前买的两个苏泊尔的就放一边晾去了。五合的容量实测3.5L煲汤刚好，煮饭两个人也经常煮，不溢锅。说实话我是在淘宝上看上这锅的有一年多了，一直没舍得买（因为淘宝要二千多）有一次无意在淘宝客户评论里看到有人说这里实惠些，所以特意下载了一个亚马逊，果真没让我失望。</t>
  </si>
  <si>
    <t>囤货中 还没有用，等过两个月辅食做起来</t>
  </si>
  <si>
    <t>非常合适 布料很舒适，大小也刚好合适</t>
  </si>
  <si>
    <t>很实用，广口易清洗 非常好用</t>
  </si>
  <si>
    <t>品质很好 卖相不错，鞋码正，很好！</t>
  </si>
  <si>
    <t>稍微紧了一些 167cm.62kg，W29L30，腰围刚好，裤腿紧了一些，特别是小腿这，线头不少，有弹性，稍微薄点</t>
  </si>
  <si>
    <t>很好 不错</t>
  </si>
  <si>
    <t>很好 快递特别快，很划算。</t>
  </si>
  <si>
    <t>就是好像会员日后又降价了无法补差价？ 日亚保证很好，现在好像都要到广州或者北京中转一次，用顺丰寄回了，挺好的。裤子质量也不错，摸着舒服，里面毛也很厚实，囤货冬天穿。</t>
  </si>
  <si>
    <t>东瀛发过来的，包装不错， 东瀛发过来的，包装不错，0通电时间，全新的，希望能够用几年吧</t>
  </si>
  <si>
    <t>束腰裤 还没满月，先囤着，期待效果！</t>
  </si>
  <si>
    <t>很舒适的裤子 很舒适的大妈裤，适合做了妈妈，比较丰满的宝妈！~</t>
  </si>
  <si>
    <t>还没用，希望很好用吧 还没用，希望很好用吧</t>
  </si>
  <si>
    <t>很酷 到手天气就热起来了，等天凉快再穿，很酷，好看</t>
  </si>
  <si>
    <t>很满意 听着不累，戴着舒服  刚到手时低频的确有点吓人，不过逐渐就没那么夸张了 再用EQ稍微弥补一下暗+闷的问题 真的很满意了</t>
  </si>
  <si>
    <t>袖子长 总体来说还不错！就是袖子超级长，衣服也是长款的，遮住屁股了！胸围还是合适的！</t>
  </si>
  <si>
    <t>给婴儿宝宝买的剪切辅食的，每天用，还不错 宝宝到了吃辅食的阶段了，需要买把食物剪剪碎了给他吃，这个食物剪不错，好用，每天都在用，主要是放心用。</t>
  </si>
  <si>
    <t>宝宝不喜欢 宝宝还没出生时囤货买的，结果后面宝宝不喜欢喝奶粉，换了硅胶奶瓶之后才喝了点奶粉。这个奶嘴基本上没排上用场。</t>
  </si>
  <si>
    <t>可能有点短 合身，尺寸正好，就是长度有点短，再长一寸或者二寸就好了。</t>
  </si>
  <si>
    <t>有点小分量 这表真霸气，表盘超大，刚好可以驾驭</t>
  </si>
  <si>
    <t>产品质量好 非常好的产品</t>
  </si>
  <si>
    <t>第一次海外购 鞋子made in China，很舒服，但是右脚的记忆鞋垫好像有些短(ಥ_ಥ)，码偏大，买小一码正合适。</t>
  </si>
  <si>
    <t>褪色比较厉害 太旧了，不是图片上的颜色，像洗过多少次的一样</t>
  </si>
  <si>
    <t>裤管很肥 料子很普通，裤管超肥，一般般的货色。</t>
  </si>
  <si>
    <t>就在今年  就在纲刚刚  u盘无法打开  提示请将磁盘插入驱动器 这就是原价几百块的U盘 为什么 评论的故障 和我惊人的相似  是哪里的问题？加U盘还是怎么回事！！！！  这还拿出来卖！！！！</t>
  </si>
  <si>
    <t>质量 都是刮痕，盖子打开摩擦阻力特别大，还能磨出粉末。果断退货。</t>
  </si>
  <si>
    <t>只有一个包装皮，没有东西 就收到一个包装盒，没有任何滤芯，甚为不解？</t>
  </si>
  <si>
    <t>裤子不错，客服差 吐槽一下，裤子硬收了税费，写信问客服，没有任何回应.这软件做的太差劲了，可能是因为用惯了国内购物软件的原因吧。裤子质量很好，棉质感很棒。</t>
  </si>
  <si>
    <t>日常包 1号下单，11号到货。这个包内胆和包外皮没固定在一起，掏东西的时候，有时候会把包内胆也掏出来……这个蓝色，也不知道学名是什么蓝，总之，很性冷淡就是了……</t>
  </si>
  <si>
    <t>鞋面夹层的地方在鞋子外面看起来太明显了 物流太慢，比预计时间慢了一个礼拜，协议有些瑕疵，鞋面有道印。</t>
  </si>
  <si>
    <t>期待中 还没用上  马上给宝宝用了  希望亚马逊上是正品  我所有宝宝的辅食用具都在亚马逊上买的</t>
  </si>
  <si>
    <t>挺好用的 本来想买粉色，没赶上优惠的时候，目前只用了小碗，不锈钢挺好的，就是冬天饭菜凉的快，到时候还得换保温的</t>
  </si>
  <si>
    <t>舒适 大小合适，穿着很舒服，喜欢这种简单的款。</t>
  </si>
  <si>
    <t>东西不错 质量不错。手柄宝宝拿着刚好合适。娃也喜欢。</t>
  </si>
  <si>
    <t>东西是正品效果很好 自营的东西还是靠谱的 最近一直在吃效果很好</t>
  </si>
  <si>
    <t>性价比不错的固态硬盘 升级IMAC的机械硬盘，运转正常</t>
  </si>
  <si>
    <t>好用 牙刷好用，8个捆绑起来也优惠点，还是挺贵的</t>
  </si>
  <si>
    <t>易碎物品 用了很久，结果还是摔碎了。</t>
  </si>
  <si>
    <t>版型不错 感觉美式的衣服做工比较粗呢？还是因为就是这个价格的货</t>
  </si>
  <si>
    <t>喜欢 很舒服，合身，喜欢！</t>
  </si>
  <si>
    <t>第一次在亚马逊评价，因为这双鞋太合适了，由于脚宽，近5年鞋子都海外购，84e的号，这个尺码竟然完全符合。虽然感觉电商款和实体店的做工用料稍有差异。 第一次给亚马逊点赞</t>
  </si>
  <si>
    <t>挺不错的～ 买了送哈利波特迷小朋友的，喜欢的不得了～这玩意儿尺寸略大，翅膀没办法360度扭，只能简单动动，个人感觉也值这个价格，毕竟，国内精品店随便个这玩意儿也要这个价钱的……</t>
  </si>
  <si>
    <t>样式漂亮，灰色很美 时尚，舒适，超级喜欢这灰色，很漂亮。</t>
  </si>
  <si>
    <t>价廉物美 帮我弟弟买的，买了一套才300多，实体店一件就要七八百，感谢亚马逊</t>
  </si>
  <si>
    <t>不错的焖烧杯 来货品包装还是很满意的，很细心，效果和作用还在期待中</t>
  </si>
  <si>
    <t>鞋非常合适，真的很不错。 之前在专柜看过，价钱有点高，正好赶上做活动，就毫不犹豫的下单了。英亚直邮10天到手，鞋子穿起来非常舒服，平常穿45的运动鞋，按照英码欧码对照，10.5正好是欧码45，稍微松一点，但舒适度很好。样子也很喜欢，很好的购物体验。</t>
  </si>
  <si>
    <t>轻巧好用 这个水杯买了好几个了，亚马逊价格比日本超市买还便宜。水杯轻巧好用，杯盖比较简洁不会藏污纳垢。</t>
  </si>
  <si>
    <t>舒适便宜 很舒适，尺码也合适</t>
  </si>
  <si>
    <t>为什么帽子和图片不一样 ？？ 为什么买来的帽子和图片的不一样？？？</t>
  </si>
  <si>
    <t>不错 紧贴，很好，可选大点。</t>
  </si>
  <si>
    <t>值得购买的奶瓶，很好用 宝宝使用了十天，挺好的，不会让宝宝吸到空气，没有评论说的有异味，很好，值得购买。</t>
  </si>
  <si>
    <t>好好好 太满意了，美亚买的第二双ecco，轻便，舒适，耐穿</t>
  </si>
  <si>
    <t>舒适的其乐 美丽的价格，平常38的，这也是5uk，合适。</t>
  </si>
  <si>
    <t>感觉不错！ 帽子带起来不错，摸着也很舒服！！</t>
  </si>
  <si>
    <t>大 大的一塌糊涂…别瞎看评论，看尺寸。按正常码买。</t>
  </si>
  <si>
    <t>鞋底太硬，有些磨脚 大小刚合适，但唯一的也是最严重的就是鞋底太硬磨脚</t>
  </si>
  <si>
    <t>M的话推荐175的买 一般来说M号码都是170的标准不是吗。但是为什么它那么大</t>
  </si>
  <si>
    <t>可换吗？ 这鞋皮质有龟裂，像是三包鞋或是商场样品试穿鞋，或是时间长的库存品，皮质己老化！</t>
  </si>
  <si>
    <t>纸做的？ 面料很僵硬，就像纸做的。非常差，扔一边了</t>
  </si>
  <si>
    <t>都是保暖内裤了，这么薄坑人来的嘛？ 很少亚马逊给差评，我都买保暖内裤了，你这么薄，我买你干什么....差评，就是一个坑</t>
  </si>
  <si>
    <t>实物比较满意，没有售后有点担心 用了一周才来评价！优点是外观良好，比较好看，走时准确！缺点是无法验证真假，我这离商丘300公里，室内自动收波还老是失败，另外没有售后服务，起码亚玛逊应该提供售后吧！</t>
  </si>
  <si>
    <t>霹雳马150色 笔有些粗糙，好几支都有缝隙！</t>
  </si>
  <si>
    <t>煎牛排一般 这个煎牛排一般 会很粘锅 最起码我在操作中是这样 而且很重 女生慎选。</t>
  </si>
  <si>
    <t>腰部卷边 腰部卷边，其它还可以</t>
  </si>
  <si>
    <t>很温和 自己尝试了一下，入口很温和不会很辣</t>
  </si>
  <si>
    <t>不错 非常不错  值得拥有 买吧</t>
  </si>
  <si>
    <t>很不错的宝贝 挺不错的  鞋子穿着挺舒服</t>
  </si>
  <si>
    <t>啊啊啊 超级无敌好穿，主要还好看</t>
  </si>
  <si>
    <t>物美价廉 价格实惠，鞋子一如既往，物流速度快</t>
  </si>
  <si>
    <t>非常感谢亚马孙 和预想的一样，大小合适以后作为胖子一员只能买美款了！</t>
  </si>
  <si>
    <t>值得你购买 确实还不错，主要是操作简单，清洗方便</t>
  </si>
  <si>
    <t>很漂亮，速度快 很漂亮，黑五下的单到手居然不到300块，从美国发货五天就收到了，这速度真心赞，手表这个价位的这么漂亮，做工这么精细也是没谁了，总之非常棒的一次购物体验，亚马逊加油！</t>
  </si>
  <si>
    <t>很好 质量很不错，还担心勺子会有毛刺，结果很满意。</t>
  </si>
  <si>
    <t>颜色很好 很舒服的鞋子 经典款</t>
  </si>
  <si>
    <t>设计新颖，产品实用 国内即插即用，一分钟搞定各种咖啡。</t>
  </si>
  <si>
    <t>漂亮 鸭舌帽好漂亮，质感也好，赞</t>
  </si>
  <si>
    <t>电脑直推效果不错 电脑直推效果不错，插手机上也行。感觉妥妥的！</t>
  </si>
  <si>
    <t>保温好！颜值高！ 质量好，保温好，出门旅游好！</t>
  </si>
  <si>
    <t>性价比高 172cm，64kg，30/30刚刚好，供参考。</t>
  </si>
  <si>
    <t>尺寸蛮大的还是 我是女生，感觉自己头大… 所以买男款~很好看。</t>
  </si>
  <si>
    <t>好 我不专业。但是老婆很喜欢！</t>
  </si>
  <si>
    <t>非常棒 光动能+6局电波+小方块，还有什么比这个更有说服力~</t>
  </si>
  <si>
    <t>售后态度让人感动啊.... 皮带比较软 32码适合我的小细腰.....</t>
  </si>
  <si>
    <t>很好 很简约大方 适合学生佩戴</t>
  </si>
  <si>
    <t>漂亮，按脚长选择尺码很合适！ 鞋子很漂亮，尺码合适！强烈推荐购买，二代还在穿，新鞋暂时在鞋盒里休息吧……</t>
  </si>
  <si>
    <t>不错，给孩子做辅食，全家也能用 还没用，买了给宝宝做辅食，看起来不错。</t>
  </si>
  <si>
    <t>性价比高 身高168体重56，M号正好，其实小一码紧身能更好看，和图片一样，性价比很高，拿到手不到150。推荐。</t>
  </si>
  <si>
    <t>各有优缺 一只鞋头太紧很硌脚，另一只正常..而且鞋比想象中沉，不过穿着好看</t>
  </si>
  <si>
    <t>如果你喜欢厚实的裤子，这款还是挺适合的！ 裤子厚且硬，穿惯了软的棉裤子，怎么穿都感觉好别扭。质量上应该信得过，但就舒适度这一项，就没法给别人推荐。</t>
  </si>
  <si>
    <t>不好 版型不适合中国人穿的，，</t>
  </si>
  <si>
    <t>50分的购物体验 不怎么样，没用几下转轴螺丝就弯曲变形了，还掉漆，不值，贵了不说，没有比国内产的好在哪里</t>
  </si>
  <si>
    <t>亚马逊尺码表和实物不符 鞋子挺喜欢的只是颜色没有心仪的棕黄色。 速度很快很棒，客服态度也很友好。 因为尺码表的问题买大了半码，因为急着穿不便再调换就这样吧。</t>
  </si>
  <si>
    <t>品质不错 有点感觉了，而且越是写的时间长的话，感觉越好。 和传统钢笔不一样的就是稍微轻了一些，但是对于长久写作的来说，未尝不是好事。 其他的还没有太深的感觉，对了，我手比较的小，笔杆有点粗了。</t>
  </si>
  <si>
    <t>挺好 结实。厚</t>
  </si>
  <si>
    <t>推荐购买 大小合适，结实耐穿，扣的一星在于稍微有一点捂脚，皮质比较一般，到手价379，性价比还是比较高的，总体四星吧。</t>
  </si>
  <si>
    <t>印花比较粗糙，材料是那种普通的棉 确实美版的T恤比较粗糙，不如同价位的任何其他品牌，不过现在流行，买了也就穿一个季度，没什么所谓</t>
  </si>
  <si>
    <t>身高175，体重70 身高175，体重70，完美合身。带弹力的，里面穿了一条保暖秋裤，腰围还可以放下一拳，裤长刚刚好。完美！</t>
  </si>
  <si>
    <t>氦气盘 氦气盘，插HP笔记本电脑USB3.0接口上，从SSD盘上拷贝大文件到这个盘，写入速度超过180MB/秒，非常给力。</t>
  </si>
  <si>
    <t>不错的鞋子 脚感舒适，外形美观。</t>
  </si>
  <si>
    <t>推荐 颜值爆表，唯一的不足就是有点小了，刚好一人用合适</t>
  </si>
  <si>
    <t>尺码合适。颜色好看 &lt;div id="video-block-R1QNUF3OB5G0MA"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src="https://images-cn.ssl-images-amazon.com/images/I/810tNJWs6rS.mp4" style="position: absolute; left: 0px; top: 0px; overflow: hidden; height: 1px; width: 1px;"&gt;&lt;/video&gt;&lt;/div&gt;&lt;div id="airy-slate-preload" style="background-color: rgb(0, 0, 0); background-image: url(&amp;quot;https://images-cn.ssl-images-amazon.com/images/I/81wn+Sn37-S.png&amp;quot;);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center;"&gt;0:07&lt;/div&gt;&lt;div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value="https://images-cn.ssl-images-amazon.com/images/I/810tNJWs6rS.mp4" class="video-url"&gt;&lt;input type="hidden" name="" value="https://images-cn.ssl-images-amazon.com/images/I/81wn+Sn37-S.png" class="video-slate-img-url"&gt;&amp;nbsp;超喜欢。36偏35、36略大。喜欢后面。bling bling的</t>
  </si>
  <si>
    <t>比较合脚，鞋底柔软舒适 脚感不错，皮质不硬，脚长260，正合适。</t>
  </si>
  <si>
    <t>不错 打脚</t>
  </si>
  <si>
    <t>比较靠谱 几乎每天都穿，夏天也不热</t>
  </si>
  <si>
    <t>典型的美版衣服 我174cm，73kg，买的M号，衣服长度正好，袖子长一点点，腰围还成，胸围有些肥了，老美的胸肌比较大吧。还有就是领口偏小，老外的脑袋小钻进去正合适，中国人要是头大的还真进不去。</t>
  </si>
  <si>
    <t>女生穿 买的s码，女生穿，身高168，体重118穿着修身。以为宽松呢</t>
  </si>
  <si>
    <t>nice shoes，价格实惠 680元到手，9天到货，价格实惠，速度快。平时运动鞋44码，这双鞋43码，合适，脚宽的人也能穿</t>
  </si>
  <si>
    <t>千元无线森记 满意（符合森记风格，正用线煲）</t>
  </si>
  <si>
    <t>夹克 质量很好</t>
  </si>
  <si>
    <t>很好，性价比非常高。 很好，性价比非常高。</t>
  </si>
  <si>
    <t>好，携带方便 颜色好看，轻便，保温效果好</t>
  </si>
  <si>
    <t>好耳机 性价比不错，佩戴舒适，不夹耳朵，音质出色，唯一不好的是不能换线，少了很多乐趣</t>
  </si>
  <si>
    <t>舒服、稳定 建议购买时按照脚长来购买，比如我脚长27.3cm，因为是健身运动穿，脚步会充血变大一些，所以按照亚马逊给的尺码对照表，我应该购买US9.5。 鞋子很漂亮，脚前部有个向上的翘起，跑步什么的也都可以。鞋底很硬深蹲硬拉也都可以，nice。购买国外品牌还是建议亚马逊买，便宜很多。当然是开通了prime之后哈哈</t>
  </si>
  <si>
    <t>不错 质量不错，手感很好，价格公道。</t>
  </si>
  <si>
    <t>好东东 不错，还没使用，应该是正品。</t>
  </si>
  <si>
    <t>喜欢casio 手表很好，很适合，孩子很喜欢</t>
  </si>
  <si>
    <t>OK 办公室使用很好携带方便。</t>
  </si>
  <si>
    <t>好鞋子 6码，中国36，鞋子很舒服，很软，比图片漂亮。很满意的一次海淘，就是关税涨了。</t>
  </si>
  <si>
    <t>材质不好 这条皮带是合成革的。皮带长度很长，大眼都打在皮带末端。和以前买过的全皮皮带一比就看出差距了。从皮带上的英文说明来看是合成革的面，真皮的里子。很全皮的还是差距比较大的</t>
  </si>
  <si>
    <t>尺码合适 尺码合适，刺鼻的气味太重，似乎从化学品池里捞上来的。</t>
  </si>
  <si>
    <t>够经典，但稍微小了 1、质量问题，够厚重，刚头的感觉就是踢不烂，轧不坏，问了很多朋友最后敲定买添柏岚，耐穿； 2、尺寸问题，耐克和国内品牌的皮鞋穿的都是44码，参考了评价中买家的意见（大家都觉得偏大），最后选了9.5D，结果发现右脚尚可，左脚悲催了，有点窄，长时间估计没法穿。考虑到是钢头靴，穿几次宽松的可能性为零，打算退货，了解后发现非因质量问题退货的运费自行承担，顺丰500+，比鞋子本身还贵，心都凉了。   现鞋子放在家里，全新，同样有需要换鞋的可以联系我，可能9.52E或10D会比较合适。</t>
  </si>
  <si>
    <t>很垃圾，一个月多一点就出现每天20分钟的误差，后来打亚马逊客服电话，客服不管，让我直接联系精工，说完之后还直接挂电话，从没见过如此厚颜无耻的商家，亚马逊垃圾 很垃圾，一个月多一点就出现每天20分钟的误差，后来打亚马逊客服电话，客服不管，让我直接联系精工，说完之后还直接挂电话，从没见过如此厚颜无耻的商家，亚马逊垃圾</t>
  </si>
  <si>
    <t>材料太一般，严重不推荐 这个真的很失望，塑料外壳居然没有封死，有水还会进到外壳和不锈钢杯体中间！！！里头的不锈钢没有抛光，勺子还有刮出声音！两个圆形的碗的盖子超级薄，一下子就断了！只有方形盒子的盖子是厚实的！非常不推荐！这个价格很多很过好用的！特别失望</t>
  </si>
  <si>
    <t>剧烈刺鼻味！弃用！ 弃用</t>
  </si>
  <si>
    <t>可以购买 值得推荐，上班随便穿穿，版型不错，布料有点硬</t>
  </si>
  <si>
    <t>能用多久 买完就降价，418块。。。质量目前没啥问题</t>
  </si>
  <si>
    <t>过大 买小一码正好，挺好看</t>
  </si>
  <si>
    <t>第二个AKG的耳机 上一个耳机最近右声道挂了。。。换了这个全包耳不夹头的，虽然不夹头了。。但有点夹嘴巴了。。迷。台式机直推，大概也没啥好说的-。-</t>
  </si>
  <si>
    <t>质量很不错 质量非常好，手感不错，宝宝咬着也觉得放心</t>
  </si>
  <si>
    <t>美哉 真的好用极了。宝贝一到就迫不及待地做了西红柿汁，爽口。后又做了鲫鱼汤，真的是骨刺全碎，吃着无渣感。大爱。就是食谱全英文的，还得儿子帮忙翻译才行。哈哈</t>
  </si>
  <si>
    <t>很好看 做工很好很精致，女朋友非常喜欢。</t>
  </si>
  <si>
    <t>偏小 偏小。实在是难穿进去，不过穿进去感觉还不错。</t>
  </si>
  <si>
    <t>合身，舒服， 弹性 正合身，好好好</t>
  </si>
  <si>
    <t>孩子喜欢 小孩一直用这种奶嘴，非常好，总是容易找不到，索性多买点，顺便淘汰几个原来的</t>
  </si>
  <si>
    <t>哥伦比亚做工不错 不错挺好尺码合适</t>
  </si>
  <si>
    <t>吃牛排的人的福音 比波浪底的实用，推荐</t>
  </si>
  <si>
    <t>值入手 买错了，没认真看以为是打蛋器，但拆开看质量不错就留着了</t>
  </si>
  <si>
    <t>物超所值 氦气盘物超所值，第一次上Amazon。好评。</t>
  </si>
  <si>
    <t>值得买 面料舒服，而且吸汗，跑步穿最好，尺寸也对</t>
  </si>
  <si>
    <t>性价比高 亚马逊海外购不错，之前亏了好多钱啊，尤其是户外的和爱步其乐鞋，价格基本是3折起，质量也不错，有些是 不如国产细节精细，如诺帝卡的衣服。之前一直没有评论，还是告诉大家，亚马逊还是不错的。</t>
  </si>
  <si>
    <t>试买尺码 170cm，74kg，买的32*30，试穿感觉腰围有点紧，裤有点长（要剪5cm）做工一般。适合春秋 和 初冬穿（江南）。</t>
  </si>
  <si>
    <t>很适合日常使用 直推耳机做到这样就很不错了，各方面都可接受。用来接笔电看油管也许有些浪费。还有一个问题，耳机线拔不下来，按照说明书搞了半天也不行最后放弃了。</t>
  </si>
  <si>
    <t>满意 面料很舒服</t>
  </si>
  <si>
    <t>性价比很高的监听神器！！！ 双12在亚马逊999买的，超值的！！！DT770 Pro在北美都要200美元以上，拜亚动力在国内真的很超值！！！煲了一段时间，声音远远超出1000元的水平，比那些森海塞尔的低性价比耳机好多了。做工也是一流的，皮实耐用，丝毫没有塑料感，完全不愧对Made in Germany。关于声音：忠实的监听声音，完全没有音染，还原度非常高，解析度比得上HD650了。其他几乎毫无挑剔，作为监听耳机，没有什么好说的，只能说，它是个优秀的录音室用监听耳机。唯一的缺点就是不可换线设计，好像除了Custom One以外很少见到Beyerdynamic的耳机可以换线的。另外，这个耳机真是难以驱动，如果不是用耳机放大器根本不能发出合格的声音，这导致其应用范围仅限于家用或录音室使用。本人使用台式功放驱动，声音有很好的保证。拜亚动力的产品非常好，非常适合喜欢监听风格的用户！！</t>
  </si>
  <si>
    <t>十分满意 性价比很高，十分满意。</t>
  </si>
  <si>
    <t>好评 还不错，是真皮的，样式也好看</t>
  </si>
  <si>
    <t>第2双山光2 以前在淘宝买过双山光2，走路不到100米，吧脚后跟腱磨破了，送给了亲戚，鞋是好鞋，当时买的是US10W，这次的11W就很合脚，</t>
  </si>
  <si>
    <t>稍小了点 有点小了点，感觉很不错</t>
  </si>
  <si>
    <t>每一个爱G人最终都会留一个小方块 表款经典，历史最低价入手，一八二，不需要多说了吧。。。最值得购买的表款，没有之一！</t>
  </si>
  <si>
    <t>产地中国 2018年中国广州生产，还可以。</t>
  </si>
  <si>
    <t>好 没想到这么好还这么便宜哈哈哈哈其他内裤都扔掉了</t>
  </si>
  <si>
    <t>一般 不是很好用。不建议购买</t>
  </si>
  <si>
    <t>有点儿掉毛 大小合适，有点儿掉毛</t>
  </si>
  <si>
    <t>比Lee牛仔裤质量差些 质量一般，</t>
  </si>
  <si>
    <t>洗了两次就起球 如果不是买的自营，我真的怀疑是假货，现在想买件夏天会起球的短袖真的是太难了，我买到了</t>
  </si>
  <si>
    <t>不满意 面料和做工都很差</t>
  </si>
  <si>
    <t>衣服太垃圾了，绝对是假货，大家不要上当 10几块的地摊货都比这家好，封边的居然是最垃圾的尼龙线，封边又不均匀，封边还有破口，面料摸着刮手。下次不会再来亚马逊购物。</t>
  </si>
  <si>
    <t>稍大 掉色 棉质不错，少有点大，黑色有点掉色，其他不错</t>
  </si>
  <si>
    <t>还不错 就是m码，对我来说大了，说下尺寸腰围33，臀43，褪25 ，小脚13。略有弹性，做工对于价格来说还错。原本想着现在穿，现在只能留下冬天套秋裤穿了。</t>
  </si>
  <si>
    <t>下摆有点长 厚度适中，下摆有点长，oversize吧</t>
  </si>
  <si>
    <t>还算可以 刚来的时候还行，也很漂亮。没几次就上下无法对齐了，就没那么漂亮了。不能拧太紧。</t>
  </si>
  <si>
    <t>和图片一样，就是小了点 小了小了，112斤，166高。平时穿26、27。但这次腰围真是塞不进去。闲鱼便宜车专。</t>
  </si>
  <si>
    <t>很好。 我觉得很棒，比国内的便宜。型也是我喜欢的。</t>
  </si>
  <si>
    <t>非常满意 第一次海淘，12天收货包装完整没有破损，比较满意，奶瓶无异味非常软，没有塑封是与中国实体店不同，之前某宝看了好几家不敢下手，不放心还是选了海外亚马逊</t>
  </si>
  <si>
    <t>非常棒 第一次海淘，经历了ups转圆通快递，显示已送达实际并未送到的状况，以后大家可以放心等待。东西实际是不错的，1.7米70公斤买的m号，非常合身，推荐。</t>
  </si>
  <si>
    <t>太沉了！ 东西还好吧，真沉！！太重了！</t>
  </si>
  <si>
    <t>不错 简单易用，效果不错</t>
  </si>
  <si>
    <t>客服处理很好赞👍 感谢亚马逊海外购，价钱公道，产品质量保证，主要是购后服务很好。在亚马逊购物多年，这次出了点意外，两瓶一組的，家里人拆开只有一个不知道把包装盒子和标志订单等丢了，联系客服很快就得到解决退款。在各大电商平台购物多年亚马逊是最好的，虽然是很少的事情。但值得赞👍👍</t>
  </si>
  <si>
    <t>不错 很好，而且主要是不闷，透气性好</t>
  </si>
  <si>
    <t>老公觉得稍微有些小 质量不错，就是稍微有点小。平时穿176,76A的。</t>
  </si>
  <si>
    <t>由于在亚马逊买的东西太多，已经没有办法详细一一评论。为什么买的多，当然是因为东西好。不相信的可以看我买过多少东西，我绝对是亚马逊的死粉了。。原谅我只能复制粘贴。。 由于在亚马逊买的东西太多，已经没有办法详细一一评论。为什么买的多，当然是因为东西好。不相信的可以看我买过多少东西，我绝对是亚马逊的死粉了。。原谅我只能复制粘贴。。</t>
  </si>
  <si>
    <t>满意的购物体验 经济实惠，性价比高，满意</t>
  </si>
  <si>
    <t>价格合适，鞋子不错 价格还不错，470到手，鞋子8uk，上脚要稍稍挤一下，但是进去了，42码不挤脚。皮子和颜色都还不错。</t>
  </si>
  <si>
    <t>安装有技巧 刚开始安装的时候觉得是不是和中国水龙头不匹配？经过大概一周的时间才找到安装方法，现在我已经出师了😄😄😄如有需要，欢迎来问我</t>
  </si>
  <si>
    <t>办公室专用 办公室听音专用 1、封闭式不打扰别人也免受干扰 2、pc直推，木朵耳，发烧术语一概不知，但听着舒服 3、戴着舒服 4、未煲机，不懂也不信 5、虽是监听入门款，988也不低，但比低阻的价低 6、品控不错，希望能耐用 7、不适合出街</t>
  </si>
  <si>
    <t>海外购此款很超值。 美亚这款手表40美元！超值喔，表盘挺大！就是表带小了点！正面照看不到表带！！可惜不是太阳能。</t>
  </si>
  <si>
    <t>不错的帽子 很好看的帽子，正常头围都可以带，可以调整大小</t>
  </si>
  <si>
    <t>好 非常好，休闲的舒服点</t>
  </si>
  <si>
    <t>轻便携带方便 买了好多个，自用的送人的，非常实用。八十多买的</t>
  </si>
  <si>
    <t>非常非常棒 太惊喜了，非常非常棒！很帅气，赶紧买买买吧，你不会后悔！</t>
  </si>
  <si>
    <t>第二次亚马逊买靴子 第二次从亚马逊买靴子，41码买7us刚好合适，鞋子很棒，没有划痕，就是不知道脏了以后如何清洁，到网上去查一下</t>
  </si>
  <si>
    <t>不错 裤子总体不错，就是小了一点点，将就吧 我身高175 体重72 腰围2尺6  就是看评论买31-30的一试小了一点点，下次买31-32的应该就合适了</t>
  </si>
  <si>
    <t>便宜还不错 便宜啊，应该是不错的保健品</t>
  </si>
  <si>
    <t>不错 舒服属实</t>
  </si>
  <si>
    <t>一般 老是往上跑，下面也一直卷边</t>
  </si>
  <si>
    <t>包装问题a problem about packaging 外面一层塑料，里面的盒子都散架了，有点怀疑这真的是原装吗?The package is so bad . I doublt whether it has been opened somewhere.</t>
  </si>
  <si>
    <t>做工不好。质量一般。不值180 衣服质量一般。不值180。安德玛质量没有champion好。怪不得叫美国安踏。做工粗糙</t>
  </si>
  <si>
    <t>后感 期待不能太高，将就的感觉吧</t>
  </si>
  <si>
    <t>质量不行，售后不行 只过了两个月开关按键就坏了，不能用。亚马逊海外购商品超过一个月是没有任何质保的，我觉得还是需要谨慎购买的</t>
  </si>
  <si>
    <t>不建议购买 看到包装心就拔凉拔凉的。老板起码标签贴正一点吧。</t>
  </si>
  <si>
    <t>象印的品牌、怎么会这样。 快递很快收到、质量问题、用上变压器、无法接通电源、退货了。</t>
  </si>
  <si>
    <t>合适 颜色偏深，选得不好，但是很合身i，长短适宜</t>
  </si>
  <si>
    <t>宝宝辅食餐具 朋友送了我家宝宝一套。用着还不错，勺子很软。遇到胡萝卜累的勺子上会上色。又买了一套送自己闺蜜。</t>
  </si>
  <si>
    <t>横放还是竖放 大家都横放还是竖放，看产品图和硬盘的橡胶垫，是竖放的？有没有专业的大神评论一下。</t>
  </si>
  <si>
    <t>好看 很软很好穿</t>
  </si>
  <si>
    <t>性价比很好的存储盘 大品牌质量过硬有保障，没有出现评论里面的那些问题，通电5次0小时新盘无疑，作为数据存储盘性价比很高，值得推荐！</t>
  </si>
  <si>
    <t>好评 好评好评  日亚靠谱  质量很好喜欢</t>
  </si>
  <si>
    <t>perfect perfect</t>
  </si>
  <si>
    <t>相当好 心仪已久，这次价格很合适，鼻尖稍粗，不管了，入手。</t>
  </si>
  <si>
    <t>挺好的 老婆158厘米高 104斤，买的S码，合适，而且说挺舒服的</t>
  </si>
  <si>
    <t>很漂亮 难得买到合适的牛仔衣，上身效果很好</t>
  </si>
  <si>
    <t>质量 很好用，大小合适，重量也正好，小朋友用起来方便。缺点就是底部没有防滑圈</t>
  </si>
  <si>
    <t>太棒了，价格只有淘宝的一半，会回购 太棒了，价格只有淘宝的一半，会回购。囤了两盒，不知够不够，确实能解决吸奶器引起的乳头脆弱触痛。</t>
  </si>
  <si>
    <t>感觉很棒 买了4个，感觉很棒。</t>
  </si>
  <si>
    <t>不错不错 物美价廉</t>
  </si>
  <si>
    <t>美美的我很喜欢 看买家秀感觉特别美就买了，实物也算吻合，颜色适合搭配冬天的衣服，相拼的毛毛感觉温暖。不是特别厚的鞋子，对怕冷星人来说在上海应该也够了。底比较厚可以抵抗脚底的寒气。平时36/37，冬天的鞋子喜欢大一些的，这双37更偏大一点，正适合穿羊毛袜在里面脚趾还可以活动避免冻僵……我到底是有多怕冷……魔术贴不解开也可以穿脱，那个更多是装饰吧</t>
  </si>
  <si>
    <t>超棒 我的脚比较神奇，38,39都能穿。彪马鞋子偏大半码，所以我买37.5的正合适。</t>
  </si>
  <si>
    <t>不掉毛 没有掉毛现象。衣服不长，对矮个子很友好。穿着舒服。买了两个颜色。</t>
  </si>
  <si>
    <t>很漂亮的表 杰伦同款啊，很不错，大小合适</t>
  </si>
  <si>
    <t>600量 一直吃这个牌子的。一岁后吃600量。</t>
  </si>
  <si>
    <t>花瓣碗 外形好看，勺子对刚学会吃饭的宝宝来说很好用，除了不能高温消毒都挺好的</t>
  </si>
  <si>
    <t>不错 第一次在海外购买东西，看了评价还担心发来的东西有问题，实际情况这些都没有发生。首先通关速度很快，从美亚发货到收货不到十五天时间，收到货也是箱子包装的，没有破。奶瓶跟预期的一样，没有问题，还没有在热水煮，大家说的味道很大还不知道</t>
  </si>
  <si>
    <t>鞋子质量非常好 物流比想象中快了好多，鞋子质量非常好，稍微大了一点点，但不影响穿</t>
  </si>
  <si>
    <t>包装不错 包装不错，笔试用了下还可以，上墨器要另购。EF精细正好</t>
  </si>
  <si>
    <t>东西不错，价格实惠 东西蛮好的，很柔软，唯一不足的是标配两孔奶嘴，价格真心便宜</t>
  </si>
  <si>
    <t>做工精致 乍一看就一只普通铁锅，握在手里你就知道日本人的做工就是好。锅很有分量，原先一只想着可能很轻，但是这只锅应该用料很足，所以握在手里还是有一定分量的。价格比国内买便宜多了，某宝真坑！</t>
  </si>
  <si>
    <t>不咋地 质量不好</t>
  </si>
  <si>
    <t>不满意 奶嘴估计就不是原装的，扣上盖子，奶头竟然有弯曲现象。倒是没有什么异味！还有物流，都到收货地址了，竟然莫名其妙又被返回郑州，再发回来，害我迟好几天收到货，最生气的是有客服给我打电话，问我详细信息，说过了竟然还是被返回郑州，然后再联系客服，电话一直无人接听，甚是生气。最后亚马逊单子上竟然又显示18号就收到货了，实际21号收到的货。劝诫亲们，想买的考虑好再下单。</t>
  </si>
  <si>
    <t>衣服有薄绒，下摆较窄，最坑的是，头大一点的人怕是穿不进这个帽衫 这个是为头小的人设计的吗</t>
  </si>
  <si>
    <t>毛被挤坏了 到货时三只有两只的毛被挤倒了，新的牙刷整的跟废弃的似的，无语</t>
  </si>
  <si>
    <t>不好 袖子超长，衣长偏长。</t>
  </si>
  <si>
    <t>Wear it Well 还不错，一周左右收到，刚打开表不走捧一下按钮就行，声音大</t>
  </si>
  <si>
    <t>不错 功能很多，但是菜单是英文，使用不太方便，所以有些功能也懒得用。本人也就当做电子表用。</t>
  </si>
  <si>
    <t>还要大一点点就好了 包包还要大一点点就好了</t>
  </si>
  <si>
    <t>1 吸力很强，宝宝很难拿下来。</t>
  </si>
  <si>
    <t>包装 宝贝是中国制造的。外包装实在太差了。</t>
  </si>
  <si>
    <t>挺好用的，安装方便 喷头不错，用起来方便，不用调来调去</t>
  </si>
  <si>
    <t>包装太差了 帮朋友下单的，价格不错，就是包装太差劲了</t>
  </si>
  <si>
    <t>很好 很好，比专柜便宜。以前从不去评价，不知道浪费了多少积分，现在知道积分可以换钱，就要好好评价了，后来我就把这段话复制走了，既能赚积分，还省事，走到哪复制到哪，直接发出就可以了，推荐给大家！！</t>
  </si>
  <si>
    <t>质量和价格 质量好，价格适中，非常喜欢！</t>
  </si>
  <si>
    <t>轻巧 很轻，鞋底相对算是比较硬的，另外略有点小，估计得买略大一点的尺码</t>
  </si>
  <si>
    <t>价格非常不错 正在用，非常不错，合计1200不到</t>
  </si>
  <si>
    <t>做工好，电镀工艺强，大水压值得购买 三个档位都实用，每次洗澡都增添了很多乐趣。按摩档真的可以缓解一天的疲劳</t>
  </si>
  <si>
    <t>做工还行 二尺六的腰围，穿着稍微有点紧，面料较薄，适合夏天穿</t>
  </si>
  <si>
    <t>尺码合适，厚款。 182CM、71KG穿31/32正好（试尺码的，选择对了），此款为秋款，质地还行，颜色比图片略深，合身。到货时间约10天，还算快。</t>
  </si>
  <si>
    <t>非常喜欢 宝贝收到了，比想象中的更好</t>
  </si>
  <si>
    <t>基本无敌 好用，便宜，居家旅行必备</t>
  </si>
  <si>
    <t>不错，很好用，很有安全感。 看下了下内存颗粒不错。。美光的</t>
  </si>
  <si>
    <t>好 好穿得很，帮朋友购买的，满意</t>
  </si>
  <si>
    <t>用了一年了。非常适合我的用途（通勤时间听人声） 这个耳机我用了一年多了。降噪有效（主要是通勤时间听播客用，如果没有降噪，交通的噪音会让我听不清）。操作很方便，想暂停、调音量、前进后退，都不用掏手机。我这一年多来通勤和做家务的时间有意义多了。  和我的Bose非降噪运动蓝牙耳机相比，优点是链接感觉更稳定、续航时间（好像是20小时）长。我的Bose运动耳机的优点是连接的时候会报设备名，而这个耳机只会说"Phone One connected"（并不是什么了不起的缺点：）  音质方面每个人感觉是不一样的。我买过各种耳机，好像什么都比不上当年第一付PX-100。这款耳机我主要用来听人声，它有个人声模式，所以非常适合我用了。音乐模式的音质嘛，还是觉得是偏清晰的。不过没有小馒头(momentum on-ear)那么刺耳。我个人非常不喜欢小馒头的声音。</t>
  </si>
  <si>
    <t>300s 总体来说还是不错的  只是made  in  china</t>
  </si>
  <si>
    <t>很舒服的牛仔裤 有一点弹性，穿着很舒服。170/60kg买W31/L30的刚好</t>
  </si>
  <si>
    <t>依然Asics 还可以，应该是正品</t>
  </si>
  <si>
    <t>好刷头 这次价格很划算，凑单买了水杯，这刷头价格简直了，很不错</t>
  </si>
  <si>
    <t>， 没看到货 4cm太宽了直接退了</t>
  </si>
  <si>
    <t>好 做室内鞋超级合适 很好</t>
  </si>
  <si>
    <t>0 做工很精细，现在还没有装上，希望用着可以。</t>
  </si>
  <si>
    <t>不建议购买 买来就用了一次，就坏了，不建议购买，虽然亚马逊退了部分钱，但不建议购买。两颗星吧，都给亚马逊客服。</t>
  </si>
  <si>
    <t>科技以换壳为本 除了颜值,k99完爆,k99完爆,k99完爆,重要的事情说三遍!</t>
  </si>
  <si>
    <t>尺码偏小 我看尺码表8.5D的对应国内42，但是鞋盒里贴了个43的标，即便如此鞋的前半部比较瘦，挤脚，我平时都穿42的鞋子</t>
  </si>
  <si>
    <t>彻底的反人类设计的失败品。 这双鞋完全是反人类的设计，非常硬。是这个品牌下的彻底的败笔。才穿了半天，我觉得我的整个脚都废了。脚背痛的要死。我在想如果长期穿这双鞋导致致残的话，我是否可以起诉这家公司，反人类的设计就是等于谋财害命。请大家不要抱着侥幸心理来购买这双鞋。</t>
  </si>
  <si>
    <t>很好很好 178，60kg小码紧身合适，价格不贵，加上运费才二百出头，比国内专卖店便宜一半，建议买。</t>
  </si>
  <si>
    <t>中频太差了 煲了这么久，还没koss五十块的耳机中频坚实。只能拿来打游戏了。</t>
  </si>
  <si>
    <t>很合身 这个T恤很合适。175,86kg.平时喜欢穿宽松的，感觉很不错。料子穿着比较舒服，洗了几次，有些发白了。。。显旧。</t>
  </si>
  <si>
    <t>小巧轻便的平底锅 锅小巧轻便，的却不沾，值得买。</t>
  </si>
  <si>
    <t>解析力高，空间定位准确漂亮。略有颗粒感，没有皮包 听合唱时，各声部定位准确，一个声音歌唱的全过程都能保持在一个位置，立体感、层次感很好。 在原来2000元级别的h4音箱是达不到的，呵呵，烧耳机还是比烧音箱要更便宜一些啊。  但感觉人声有一点点颗粒感——没听过高水平的现场清唱，不知道是真的声音就带点点颗粒感，还是耳机本身不够完美——也许煲一煲会好些吧。  用一个大盒子装着，没有便携的包，实在不方便。 今天下班，一路带着听歌回家，感觉还是有点轻微压头——幸好没买860啊。</t>
  </si>
  <si>
    <t>一般 上海潮湿 会有霉点产生</t>
  </si>
  <si>
    <t>不是很舒服 皮质太硬</t>
  </si>
  <si>
    <t>质量非常棒 这个实在很棒！从运货到家才几天时间，而且还是顺丰到货。确实是好货，而且今天安装的师傅也说质量很好，自带三角阀！</t>
  </si>
  <si>
    <t>手感很好 物美价廉</t>
  </si>
  <si>
    <t>还不错 39码胖脚，选的6uk 很合适。质量怎样看不出来，越南产的。到手350</t>
  </si>
  <si>
    <t>好 很不错</t>
  </si>
  <si>
    <t>设计巧妙 1. 合上盖后，才可操作； 2. 可调节切片厚度； 3. 可切丁（dice）。</t>
  </si>
  <si>
    <t>货真价实 真的很超值，又便宜！更重要的是从美丽坚寄来的！</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</si>
  <si>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</si>
  <si>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好东西 不错，挺重的，犹豫好久，终于下单了</t>
  </si>
  <si>
    <t>好用 非常好，漂亮又实用</t>
  </si>
  <si>
    <t>非常好看 37-38的胖脚，稍微长一点点，5UK的话宽度可能会有点紧。好看又舒适，就是不知道穿脏了该怎么打理？</t>
  </si>
  <si>
    <t>替换刷头，很好 英国海外购，prime会员好福利</t>
  </si>
  <si>
    <t>鞋很赞 一如既往的合脚，舒服，码数标准。</t>
  </si>
  <si>
    <t>很好，软软的 口味清新，薄荷味淡淡的，娃娃非常喜欢，接受度喝高，价格不算太贵，用着放心！</t>
  </si>
  <si>
    <t>很不错的靴子 亚马逊服务很好!运输也很快!海淘找亚马逊很省事。靴子稍微偏大一点点，如果有7码应该正好。</t>
  </si>
  <si>
    <t>划算 三件7折买的，划算，比在日本买还便宜</t>
  </si>
  <si>
    <t>很好 有点味道，煮了下好了，挺好的，宝宝刚出牙，所以特喜欢抱着啃</t>
  </si>
  <si>
    <t>合适 平时就穿43的运动鞋，泰国产的，包裹性很好，看中G-TEX的，跟有点高的，对喜欢内增高的很友好</t>
  </si>
  <si>
    <t>很好 五天送到，够快。穿上很秀气，显得脚小，靴子内里一层中等厚度的绒，初冬应该没问题，37的脚买的4.5uk,正好。</t>
  </si>
  <si>
    <t>透气，做工好 透气，做工好，很薄！</t>
  </si>
  <si>
    <t>合适 买比正常小一号正合适</t>
  </si>
  <si>
    <t>上衣 面料很好，穿起来很舒服</t>
  </si>
  <si>
    <t>正品 不错喜欢，价格实惠，正品质量好</t>
  </si>
  <si>
    <t>就一个自带外包装保护措施太差了 漂洋过海就一个自带的外包装，拿到手外包装就烂的不行了，幸好滤芯是硬的，其他东西早就烂掉了。</t>
  </si>
  <si>
    <t>漂洋过海买了个made in China 不是真皮的是pu  本来还以为是真皮</t>
  </si>
  <si>
    <t>一般吧 洗完后比较硬，因为不是纯棉的，有点像劳保裤的感觉</t>
  </si>
  <si>
    <t>与图片严重不一样 我收到的和图片不是一样的 大家收到货的是图片上的样子吗</t>
  </si>
  <si>
    <t>尺码偏差太大。 平常穿29码，下单买了29码的，本想偏大一点还能接受，结果大很多。裤腿是直筒型的，裤脚也很大。根本没办法穿~~~</t>
  </si>
  <si>
    <t>实物与照片不符！丑！ 没有俯拍照就隐藏了这双鞋最大的缺陷，收到实物真的丑！</t>
  </si>
  <si>
    <t>尚未摸清楚怎样直接插手机录歌 雪怪有着非常漂亮的外表，简单易操作，拾音效果也很灵敏，只能在连电脑录歌，只是目前还没研究出来怎么样连手机录歌</t>
  </si>
  <si>
    <t>还行 是纯棉的，不过要想有高的要求，还是路过就好，主要是便宜</t>
  </si>
  <si>
    <t>不错 东西很好，没有毛刺，不过磨的不是很细，建议大月龄孩子用</t>
  </si>
  <si>
    <t>不细心，鞋带都是脏的 有一只鞋鞋带是脏的，黑色的，鞋子感觉有点硬，在官网对照以前海淘的新百伦码数选的，还是大了点，其他还好</t>
  </si>
  <si>
    <t>越穿越舒服！ 刚穿上有点卡脚，越穿越舒服！</t>
  </si>
  <si>
    <t>第一次在亚马逊购物 早上刚收到的，插电脑试了一下，感觉不错，传文件还没试，下午再试试，挺好的，这个价格很合适了。</t>
  </si>
  <si>
    <t>真的不错，适合产后 真的不错，特别适合产后，腹部感觉压力，大腿臀部都无压力不卷边。至于效果还需要坚持才知道</t>
  </si>
  <si>
    <t>贴身 一直穿这款 腰部比较舒适</t>
  </si>
  <si>
    <t>牙膏是按压式的，比较新颖，孩子感兴趣，刷牙也很自觉 孩子很喜欢用，就是运费太高（50元）不太划算。</t>
  </si>
  <si>
    <t>穿着舒服 大小合适，穿着舒服，按照平时耐克的尺码选就行</t>
  </si>
  <si>
    <t>不错 还不错老婆挺喜欢的</t>
  </si>
  <si>
    <t>物美价廉 上次买了一双鞋偏小，这次特意买大一号，正好合适，质量不错。</t>
  </si>
  <si>
    <t>长草很久，活动折扣价买入，比实体店和海淘要便宜一点点，期待装好后的沐浴体验。 长草很久，活动折扣价买入，比实体店和海淘要便宜一点点，期待装好后的沐浴体验。</t>
  </si>
  <si>
    <t>评价 今天刚收到，试穿了一下，非常合适舒适，漂亮柔软。物超所值！</t>
  </si>
  <si>
    <t>不错不错 还可以</t>
  </si>
  <si>
    <t>看着不错 试了一下变色明显也软</t>
  </si>
  <si>
    <t>合适 大小合适，买了两顶哎</t>
  </si>
  <si>
    <t>厚实 鞋子厚实，但比该品牌休闲鞋同样尺码的鞋子稍大。准备去纽约州冬季使用，然后追评！</t>
  </si>
  <si>
    <t>大小刚刚好，穿着蛮舒服 平时穿27的裤子，这个内裤大号，挺好，就是包装不敢恭维，就一个塑料袋的。黑色有点褪色，其他挺好。</t>
  </si>
  <si>
    <t>质量不错 质量不错，但是女儿不太喜欢。</t>
  </si>
  <si>
    <t>好好 以前从不去评价，不知道浪费了多少积分，现在知道积分可以换钱，就要好好评价了，后来我就把这段话复制走了，既能赚积分，还省事，走到哪复制到哪，直接发出就可以了，推荐给大家！</t>
  </si>
  <si>
    <t>确实不错 包装很好，效果不错，很好。</t>
  </si>
  <si>
    <t>WD ELEMENTS 便携式外置硬盘 – USB 3.0 黑色 4TB...物有所值,超级好 本月21日下单,昨日(27日)晚即到货,海外购物之物流迅速出乎意料之外.打开包装,崭新如照片所示,连接电脑(我的电脑Win7旗舰版),立即显示盘符位置,试存文件成功,再试存入两部影片(共5G多),50秒内完毕;试播之,非常流畅,好像电脑本身内置硬盘一样!赞一个先!优质产品,物有所值,快递给力,用户满意.</t>
  </si>
  <si>
    <t>买了三条 非常舒服料子很薄透气</t>
  </si>
  <si>
    <t>象印保温杯 虽然杯底有轻微不平，可能是生产过程中带来的，但保温效果很好。顺丰快递不错，商品保护得不错，满意。</t>
  </si>
  <si>
    <t>黑五下单，实惠得难以想象 去年黑五第一次海淘，也可能是第一次买到这么划算的电子产品。2T的容量，却有1T的纤薄，比4T的适合我很多。Win10 USB3.0接口下传输几个G的大文件或者视频，速度基本上稳定在110~130M/s，学校XP的老系统也能正常无驱动识别。使用到目前为止工作正常。 最开心的是这个价格，去年忐忑地看着双十一过去，某东某宝搞完各种活动(实际上算上各种券各种活动价格也稳定在600以上，和平常差不多，感觉没有实惠多少，还各种抢不到券收不到验证码各种心累)，根据往年亚马逊买家的评论等到黑五才来看美亚……结果400多的价格，直接就能下单，加上关税和运费，500多到手，算是很满意的了。 收到的时候，外包装是包了泡沫纸的小硬纸盒，纸盒里面有固定卡位，看起来比较简单不放心，但实际上也没有出现损坏之类的情况。包装嘛，够用就好。 最后，因为没有送移动硬盘包，强烈建议到手后自己要添置一个，平常轻拿轻放，保护数据安全，延长使用寿命。</t>
  </si>
  <si>
    <t>有刺鼻气味 洗了一次还是味道非常大</t>
  </si>
  <si>
    <t>电池没电表盖打不开；售后服务点很难找 户外使用感觉很好。 已经有大半年不亮了，怀疑是电池没电，想找售后服务点很难；后盖很严实，很难打开自己更换电池。</t>
  </si>
  <si>
    <t>做工、大小都不错，但这材料不爽，像地摊 做工、大小都不错，但这材料不爽，像地摊</t>
  </si>
  <si>
    <t>面料不行，长了点 本人165-65，穿s码数，大小合适，就是有点长，面料一般般，不建议购买，</t>
  </si>
  <si>
    <t>没收到产品 没有收到这个产品...是不是漏发了</t>
  </si>
  <si>
    <t>不建议购买 跟我的Sonicare不匹配，做工粗糙，试了4个，有一个根本插不进去，其他3个都留有一定的缝隙，只能将就用用看，不建议购买</t>
  </si>
  <si>
    <t>满意，除了袖子长了2公分。 我173，65公斤，胸围96，除了袖子长了2公分，其他都比较合适，这个价位这个质量，很满意了。</t>
  </si>
  <si>
    <t>没有配备上墨器 还是不错的笔。。。。</t>
  </si>
  <si>
    <t>还行 这条裤子明显没有李维斯之类精细，相对来说很粗犷。165，62.裤子稍微长一点。毕竟腿短。</t>
  </si>
  <si>
    <t>好 刚收到，试了下，挺重的</t>
  </si>
  <si>
    <t>衣服还行 很亲肤，很薄。。。。</t>
  </si>
  <si>
    <t>非常满意！ 因为妈妈家里用的是燃气热水器，洗澡的淋浴花洒是九牧卫浴，很多年前买的，夏天时候水很难调，不是太烫，就是火灭了变冷水，之前没有发觉，今年带儿子在妈妈这里住，才发现这个问题，儿子总因为水温不好拒绝洗澡，因为在某网站看到这款特价，怀着试试看的心态买了这款，东西到手没觉得很笨重，看着花洒很小，不知道用起来如何，有些忐忑。安装也很简单，今天回来发现爸爸已经安好了，给儿子洗了个澡，儿子开心不得了，说洗澡好舒服，抱着花洒不松手。然后我也试试，果然不错！水温很恒定，不热不冷，热水器也没有熄火。花洒虽小，但水量不小。水打在身上炒鸡舒服！如同以前评论说的：当水打在身上的时候是种美妙的感觉！非常感谢亚马逊能够提供这么好的东西！真是很满意！</t>
  </si>
  <si>
    <t>完美 质量没话说 美版冠军 本人178 80KG 有小肚子 完美驾驭</t>
  </si>
  <si>
    <t>评价 太好了纯棉的不退色非常喜欢喜欢第二次购买，若有S吗还要买白色的</t>
  </si>
  <si>
    <t>舒服 弹性好，贴身穿舒服，158，50KG穿着合适，日亚包装很好，值得表扬！</t>
  </si>
  <si>
    <t>300ml开口太小 300ml感觉开口太小了，还是应该买360ml的</t>
  </si>
  <si>
    <t>不错 这款衣服不错</t>
  </si>
  <si>
    <t>三件都是L，都是大小相差太大了! 黑色与其它两个颜色比较整合适，白色和灰色应该是XL的，包装错了!是否换货？</t>
  </si>
  <si>
    <t>好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</si>
  <si>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很合适很好 164、105 平时30 穿着正好 效果超赞，在小一号应该会勒肚子 值得高兴的是以为裤子买长了，结果裤子长度正合适 买的30/30</t>
  </si>
  <si>
    <t>大爱 买得白了些，但是质量真的太好了，大爱！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</si>
  <si>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值得买 东西用着真的很舒服，值得买</t>
  </si>
  <si>
    <t>很好 一直给宝宝吃这个，方便操作，直邮的也比较放心。</t>
  </si>
  <si>
    <t>尺寸 &lt;div id="video-block-R2BS8XAFFGONMP" class="a-section a-spacing-small a-spacing-top-mini video-block"&gt;&lt;/div&gt;&lt;input type="hidden" name="" value="https://images-cn.ssl-images-amazon.com/images/I/A15MOWQ5xpS.mp4" class="video-url"&gt;&lt;input type="hidden" name="" value="https://images-cn.ssl-images-amazon.com/images/I/91C7cclW1sS.png" class="video-slate-img-url"&gt;&amp;nbsp;给国内朋友来个尺码示范吧 162，65kg 80B 买的M这个真的小了 哭唧唧，本来就不太懂外国人的size 胖妞还是买大一号吧免得运动起来勒胸就很难受了，质量是真的很不错，推荐购买，国内的旗舰店这款我没看到，我买的另一款我看是230Rmb，海外淘还是亚马逊～</t>
  </si>
  <si>
    <t>皮子很好 皮子很舒服，值得购买！</t>
  </si>
  <si>
    <t>舒服贴身 真心舒服。第一次入手，估计以后不会买其它品牌了！</t>
  </si>
  <si>
    <t>不错的货品 给夫人买的，很轻薄，果然发热。很好。</t>
  </si>
  <si>
    <t>这锅没单独包装 这锅是裸奔过来的，没有单独包装，和我买的几件衣服装一个箱子一起寄过来的，之前买过一个炖锅，这次花一百多入手，没几天这涨价到一千多了，非常值得入手的一款煎锅，厚重，期待美味。</t>
  </si>
  <si>
    <t>始终钟意的好 很好，颜值很高，开始纠结颜色鲜艳，想我们有强迫症的看是真的很好看。放置热水18个小时还是热的，一般用的温水，所以能保温好长时间。和虎牌的比较了，这个比虎牌的保温时间长。都很轻便。更钟意象印的。</t>
  </si>
  <si>
    <t>同事推荐的，用起来方便 同事推荐的，不用挤压瓶子，液体会自动滴下来，用起来挺方便</t>
  </si>
  <si>
    <t>穿着比较舒服 比想象的薄，颜色有点深</t>
  </si>
  <si>
    <t>非常喜欢······ 刚开始声音有点胡·······不过现在煲了一下····声音非常好····不愧是监听经典········</t>
  </si>
  <si>
    <t>比预期失望多了 比介绍的差远了，写入速度极其不稳定，用2.0usb一开始写入速度是十多M，最低降到几百K。拷一部电影还不如我那个30块的u盘快，发热还特别厉害。</t>
  </si>
  <si>
    <t>没弹性 全棉印花的面料，没有弹性，就冲网红款买的男款小号女生穿。价格便宜随便穿穿</t>
  </si>
  <si>
    <t>薄款工装裤 1，lee的黑色裤子祖传沾毛； 2，面料就是工装裤那种，薄，可以夏天穿； 3，商品标题是修身，根据2得知根本不； 4，快递速度最慢的一次，还要填报关资料</t>
  </si>
  <si>
    <t>容易坏 穿三次 破三双 实在太容易破了</t>
  </si>
  <si>
    <t>原始包装被拆开 收到快递的时候看到最外一层包装是完好的，我就签收了。但是打开后发现里面的原始包装是开的，很像是人为拆开的。无法确定是否被掉过包，也提醒一下大家，签收的时候一定要确定好里外包装。这个一星是打给快递。</t>
  </si>
  <si>
    <t>可以 东西是好东西，就是泡沫袋包装从美国寄过来已经变形了，还好里面瓶子没坏。</t>
  </si>
  <si>
    <t>ag7 东西还是不错的，就是重心不太好。</t>
  </si>
  <si>
    <t>一般 衣服是基础款，棉质。171、67公斤S码刚好。衣服很薄，不是运动款。</t>
  </si>
  <si>
    <t>不错：精致、结实、方便 笔套笔身一体化，旋转笔身即可控制钢笔鼻尖的伸缩。送给朋友，很喜欢。</t>
  </si>
  <si>
    <t>身高170,70公斤，选S码刚好 身高170,70公斤，选S码刚好，衣服有一点线头，中国产。</t>
  </si>
  <si>
    <t>彪马重返篮球的第一双及格篮球鞋 不偏码，鞋楦够宽，对亚洲人友好，初上脚缓震生硬，长穿应该会有改善，袜套口穿脱还比较方便，彪马重返篮球的第一双球鞋，值得入手</t>
  </si>
  <si>
    <t>不错，喜欢 媳妇很喜欢，自从穿了厚木丝袜后，再也不穿淘宝那些三无产品了，身上很舒服，质量也很好，越穿越舒服，</t>
  </si>
  <si>
    <t>完美！ 完美，舒适。我购买的Large，而我仅仅身高157cm，68公斤。完美的购物体验，裤腰有点肥大，方便穿和脱。</t>
  </si>
  <si>
    <t>不读盘 这个硬盘有的电脑不能读盘,无法显示怎么弄</t>
  </si>
  <si>
    <t>还可以吧 还可以。有点薄了。质量嘛这个价位不错了，3件210。</t>
  </si>
  <si>
    <t>还不错，一瓶可以吃三个月 感觉关节灵活些了，不知道是不是心理作用，但还是希望有用</t>
  </si>
  <si>
    <t>很好 美亚没有这个颜色了，只有白的。孩子不喜欢，所有从海外购买的，蛮好用的。颜色也亮，孩子喜欢。</t>
  </si>
  <si>
    <t>音质不错 相对于这个价格，音质不错</t>
  </si>
  <si>
    <t>颜色很棒，正好是我想要的那种灰蓝色 修身款，上身合适，175,70</t>
  </si>
  <si>
    <t>产品很棒！打开无异味！ 产品很棒！打开无异味！</t>
  </si>
  <si>
    <t>很满意 made in Japan 不扎人、尺码正好 170LL</t>
  </si>
  <si>
    <t>衣服很好但尺码偏大 衣服很棒，面料超舒服，国内的话这个价很难买到，性价比超高，但是尺码偏大，买大了，明天放闲鱼上，有喜欢的可卖可换，价格好商量</t>
  </si>
  <si>
    <t>尺码合适。 跟预想的一样，亚马逊海外购买服装类的，只有牛仔裤的尺码标识是准确的。</t>
  </si>
  <si>
    <t>奶瓶造型不错，物有所值 买来送朋友的。捏着很软，拧紧瓶盖很用力挤压瓶子，没有气体跑出。 希望能像网上所说的那样，很牛气轰轰很实用，不会呛到新生儿</t>
  </si>
  <si>
    <t>舒服不压迫 舒服不压迫，料子透气。</t>
  </si>
  <si>
    <t>舒服 很舒服，又回购了一个</t>
  </si>
  <si>
    <t>宝宝每日需要 好评宝宝每日需要的好钙</t>
  </si>
  <si>
    <t>价钱便宜 376到手 还可以吧 总共376元到手 很便宜划算</t>
  </si>
  <si>
    <t>品质很好。 非常合身，品质好。</t>
  </si>
  <si>
    <t>很好。 此奶瓶为凑单海外购免邮而买。相信日本贝亲的牌子。很满意！</t>
  </si>
  <si>
    <t>挺好 第一次买，不知道为什么绿瓶的有盒子而蓝瓶的就是一个瓶儿~不过看字迹和包装感觉挺正规的。</t>
  </si>
  <si>
    <t>美版正品 应急买了几瓶，是正品 不错</t>
  </si>
  <si>
    <t>刷毛参差不齐 这个刷头，便宜是便宜，做工实在不敢恭维。套进牙刷柄会有缝隙，然后关键是刷毛都是参差不齐，也有特别长的刷毛需要修剪。真的觉得也许仿制品做工会更好。</t>
  </si>
  <si>
    <t>外盒脏旧无封条 外盒没有没有封条脏脏皱皱的，瓶子刻度比店里卖的高出一厘米。鉴于亚马逊客服态度恶劣不想纠结，且看下一个海外购单子会是怎样，便可看出商家良心。</t>
  </si>
  <si>
    <t>一般 长112cm，宽3.5cm。包装简陋了就一个快递袋子到的时候都破了。有划痕，味儿还挺大，其他还行</t>
  </si>
  <si>
    <t>气味刺鼻 已经晾了三天了...味道还是刺鼻</t>
  </si>
  <si>
    <t>（郡是）GUNZE 无钢圈文胸 温柔物语・极品、后背清爽 TB1048H MP 淡紫丁香色... 这件内衣尺寸跟国内的尺寸不一样，大的离谱，是中国制造的。而且退回快递费人民币要138元，还不知道能不能退的掉呢？所以买内衣一类的东西一定要小心，以后不会再买这种东西了！亚马逊的国外购大多是中国货！</t>
  </si>
  <si>
    <t>感觉像假的。。。牙刷跟原厂的有很大差距 感觉像假的。。。牙刷跟原厂的有很大差距</t>
  </si>
  <si>
    <t>这个真的很好，唯一的缺点是表面不耐划 这款手表很好，每一个石英表都有一种不同的声音，都是又灵性的。希望它能长时间伴随我。就是表面不耐划。</t>
  </si>
  <si>
    <t>好东西 用着很顺，感觉不错的</t>
  </si>
  <si>
    <t>买了一个 测了一下 256g的  直接查在微软的苏菲6上  复制了8g电影  写的速度在40多一点点 非常稳定 读90左右 as ssd测试写47 看见pdd卖的便宜也不敢买</t>
  </si>
  <si>
    <t>居然无包装漂洋过海，亚马逊也是可以啊 同样是海涛，另一个商品有两层纸箱，这个就直接裸体漂洋过海的到我手里了，盒子已经破损，但能使用，但使用时硬盘有声音，不知道是质量问题还是运输问题，用用看吧。</t>
  </si>
  <si>
    <t>很好的一次购物体验 第一次在亚马逊海外购，非常方便，价格便宜且保真，物流比预想的快，从肯塔基州到新疆加上清关的4天总共10天就到了。平时穿44码的鞋子，这次也选了10ee，稍大，垫个鞋垫应该差不多，这次原配只有一双鞋，没有以往看到的白色半掌鞋垫，可能批次原因吧，这双是17年8月的，鞋盒和内标贴的的位置也和以往看到的图片不同。靴子比想象中的要轻。</t>
  </si>
  <si>
    <t>评价 还不错，就是不知道门为什么不是陶瓷的，不是说陶瓷的耐用点吗</t>
  </si>
  <si>
    <t>快递很好！效率高！ 很开心的一次购物！鞋子很漂亮！脚踝的松紧有点紧，但是不影响穿着！特别适应秋天穿！</t>
  </si>
  <si>
    <t>很好 高170重140非常适合，材料厚了点</t>
  </si>
  <si>
    <t>天美时不错 挺好的 还不错 好喜欢 男人必须要自己的手表</t>
  </si>
  <si>
    <t>不错 老爸非常喜欢，觉得很好用</t>
  </si>
  <si>
    <t>值得回购 含钙口味还这么好，软硬度口感也好，很大一瓶</t>
  </si>
  <si>
    <t>Good tool for lazy people Good cooking tool……方便快捷，适合喜欢热食的宝宝</t>
  </si>
  <si>
    <t>很好的橡皮 两种都试了下 白色的更好用 擦的很干净</t>
  </si>
  <si>
    <t>不错 硬盘多少厚了一点，不够小巧，但是样子很好看，质量也不错</t>
  </si>
  <si>
    <t>真不错 袜子不错 挺舒服</t>
  </si>
  <si>
    <t>心得 如果你身高179，体重68公斤的话，我建议你买30/32这样会比较合适，要不然腰会比较大，裤腿也略宽。我腰围85。买的31/32就宽了。</t>
  </si>
  <si>
    <t>尺码问题 衣服非常好，但是买小了，不能按照正常尺寸买大一号</t>
  </si>
  <si>
    <t>货真价实 相信亚马逊美国海外的，我已经买了几瓶了，物美价廉！</t>
  </si>
  <si>
    <t>皮软 皮很软，脚感也没有想象中硬，除了白色不耐脏，其他都很ok。</t>
  </si>
  <si>
    <t>真心 不错 不错，很简约大气。赞一个</t>
  </si>
  <si>
    <t>值得 175/69，合适，质地细腻柔软，挺好。</t>
  </si>
  <si>
    <t>尺码准确买吧 160，58kg，穿着正好，很舒服，比美国鹰穿着舒服一点</t>
  </si>
  <si>
    <t>很好的商品和购物体验 42.5尺码合适（本来担心会大），十天左右到。 我的脚偏宽偏厚，平时阿迪斯凯奇的运动鞋都是穿42.5。之前买了一双张三疯的42的靴子，有一指空间，这双其乐和那双差不多，外长是一样的，现在穿普通袜子完全包裹，穿一段时间应该会松一点点。</t>
  </si>
  <si>
    <t>值得买 这皮质真不错，淘宝上这价位顶多买个pu的</t>
  </si>
  <si>
    <t>质量很好 我买的很合身，连裤脚都不用再加工。质量很好。</t>
  </si>
  <si>
    <t>合适 尺寸合适，材料就是偏硬一些，舒适性不是很好</t>
  </si>
  <si>
    <t>总体是失望的 尺码偏大，面料粗糙</t>
  </si>
  <si>
    <t>缺少箱子包装 没有在礼盒外面套个箱子，直接在原包装上面贴胶带和快递单，这点做得很不好。本来想作为礼盒送人的，现在不行了。。。。</t>
  </si>
  <si>
    <t>一般 质量一般吧，没有大牌的感觉。</t>
  </si>
  <si>
    <t>出墨不畅，有质量瑕疵。 被名气吸引，买了一支，用了一段时间，感觉出墨不畅，写一段要推一下吸墨器，很不方便，另一个，今天发现此笔有瑕疵，见照片，难道发到中国的就是发瑕疵品吗？类似质量问题之前从美亚上海淘也遇到过，但在美亚上买寄到美国地址就没质量问题。怀疑亚马逊是否歧视？</t>
  </si>
  <si>
    <t>容易坏且没售后的垃圾。 比国内的价格便宜  是有原因的  因为真的只是个垃圾  一个月麦坏了  我要来听音乐也不影响  再一个月左耳坏了  打电话给售后售后贱贱的说不负责  自营的东西让我们联系厂家</t>
  </si>
  <si>
    <t>很喜欢的款式，可惜质量有问题 鞋底穿了三天后发现有质量问题，有一个地方莫名奇妙的出现白色条纹，按压后发现特别软，和其他地方不一样，而且如果穿上鞋，那里会被压缩。怀疑是鞋底生胶内有空洞，且比较接近边缘，踩了三天后就出现了材料疲劳。所以已经退货。</t>
  </si>
  <si>
    <t>没人负责任 亚马逊购物体验最差的一次，一是约定的送货日期没法保证，整整延迟了将近10天，亚马逊也好，第三方也好，中间没有主动跟踪反馈一下；二是打亚马逊客服顺手就推给第三方厂家，自己的问题老是让第三方进行沟通。没人为延误负责，也无法提供税单。亚马逊海外购风险太大。</t>
  </si>
  <si>
    <t>效果未知 太大一颗了，真的难以下咽，嚼碎吃像在吃墙皮！我是孕期吃的好像有点便秘？不确定是不是这钙片导致的。</t>
  </si>
  <si>
    <t>面料很舒适 唯一不好的地方就是洗了以后变长了，估计会越洗越长</t>
  </si>
  <si>
    <t>it is  so surprice 刚开始使用挺好的，后来效果就不明显了，不知道是什么原因，看其他的评论挺好的</t>
  </si>
  <si>
    <t>过大 裤子质量不错 很舒服 但是太大了 16号的 我妈88kg的都能穿下。也还是能接受</t>
  </si>
  <si>
    <t>质量一般般哈 很合适哈 不错 喜欢</t>
  </si>
  <si>
    <t>不错 以前买过Cole Haan，但是尺码没搞懂，买小了。 这次买了2E，感觉不错，最近一直穿。</t>
  </si>
  <si>
    <t>满意 牙膏里最满意的！孩子自己就能挤出来</t>
  </si>
  <si>
    <t>这个品牌的衣服真的非常好 超满意的一次交易。非常棒的体验。本人身高186cm体重180g穿2xl的正好。布料非常柔软。一看就知道是纯棉的。上身非常舒服。而且不褪色，不掉色。下次就买这个牌子的内衣了。感觉比ck还好。</t>
  </si>
  <si>
    <t>很不错的硬盘 就是到货时间有点晚，东西不错，很具性价比，发热也还可以，到目前为止很稳定，希望没问题，没有买到低价有点遗憾。</t>
  </si>
  <si>
    <t>非常好 看到有评论说可以洗掉蛋羹，还以为人家是好洗碗机所以才能洗掉，这几天是试了一次，居然我家一千五的洗碗机也洗掉了，真强大</t>
  </si>
  <si>
    <t>不错的 不错，每次会员日就屯CK内裤，完美贴身，183，82公斤，M号，</t>
  </si>
  <si>
    <t>觉得最有用的一款钙片 高含量的维D3，利于吸收。吃之前在医院检测缺钙吃了一段时间后，再去医院检测，钙含量刚刚达标</t>
  </si>
  <si>
    <t>容量大，质量好的辅食盒 玻璃很好，适合加热，密封性好，容量大</t>
  </si>
  <si>
    <t>质量好 提升叫吃的，没感觉出效果但是大品牌吃了放心</t>
  </si>
  <si>
    <t>打折 很好 和专柜一样 价格便宜一半 号码也合适 平时穿多大就买多大</t>
  </si>
  <si>
    <t>颜色正 骚红色，很大，送表弟的</t>
  </si>
  <si>
    <t>满意 平时穿38的运动，37的皮鞋，买7码，略长一点点，但是不影响走路什么的，鞋子偏瘦长，穿着舒服，型很美。</t>
  </si>
  <si>
    <t>合适 裤子合适，穿着舒适。</t>
  </si>
  <si>
    <t>满意的购物 鞋子质量不错，鞋号偏大，可按平时皮鞋尺码购买。</t>
  </si>
  <si>
    <t>手感舒适，做工精良 已经有一支大型21K M尖，但是由于笔杆较粗，握久了手累。这次看到亚马逊特价，又买了一支标准款MF尖，比大型21K的M尖还顺滑，笔握大小合适，日用刚好。</t>
  </si>
  <si>
    <t>拜亚动力十足 非常喜欢的大耳机</t>
  </si>
  <si>
    <t>中国产的 质量做工还不错，不知道有没有效果，中国产的。搞活动的时候合着50多一条，两条装。</t>
  </si>
  <si>
    <t>合适 非常合适，说一下尺码吧。我国内穿34码的，但是我以前买过这个牌子的鞋子，4码太小，5码又有点大，所以这次不犹豫拿了4.5码，很适合。我的脚属于扁脚，没有什么肉，但也不是瘦长型。 再说鞋子的质量，皮质很柔软，穿上去也不包的很紧，我也属于小腿细的，反正非常喜欢！</t>
  </si>
  <si>
    <t>很不错，做工材质等方面都很好 很不错，做工材质等方面都很好</t>
  </si>
  <si>
    <t>跟我想的一样 很舒服 也好看 码数是自己量了脚长选得 真的刚刚好 鞋垫很舒服 ！直邮用了7天</t>
  </si>
  <si>
    <t>买的时候看好型号,买的时候看好型号,买的时候看好型号! 买的时候看好型号, M的不适合160以下身高的女性朋友. 不然睡着反而会不舒服,因为比较高..  身高160,体重为国人正常状态的女性朋友, 建议购买 s版本的..</t>
  </si>
  <si>
    <t>这次终于买对了 买的38*30的，试穿了一下，合身还略有宽裕，冬天穿的加条秋裤野外工作就不冷了。</t>
  </si>
  <si>
    <t>两只鞋一大一小，有意思 牛皮的，不是一代的牦牛皮。最关键是不能穿，左脚40码，右脚41码，谁能告诉我怎么退货？</t>
  </si>
  <si>
    <t>收到货后发现面目全非 等了半个月，收到货后发现有损坏！</t>
  </si>
  <si>
    <t>价格与质量基本匹配 明显比同品牌牛仔裤的质量要粗糙（墨西哥生产），锁边的针脚较粗、过线密度较低，本款绵料手感不错但洗完表面吸附纤维太多（必须凉干再刷干净）。</t>
  </si>
  <si>
    <t>一般 太小了，实际没图片好看</t>
  </si>
  <si>
    <t>不怎么样 硬塑料磨脚，不舒适！</t>
  </si>
  <si>
    <t>锅子很喜欢、可是碎的一塌糊涂 收到锅子全碎啦.....心疼.请注重下包装.</t>
  </si>
  <si>
    <t>不错 送给弟弟的，他很喜欢，不错！</t>
  </si>
  <si>
    <t>不错 好，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</si>
  <si>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容量偏小，物超所值。 很喜欢，包装很用心。给四星是因为容量偏小。</t>
  </si>
  <si>
    <t>版型特别，肩部宽大、下摆瘦 布料很厚实，但是版型很特别，肩部很宽大、下摆瘦，我瘦176cm、88kg，M号略大</t>
  </si>
  <si>
    <t>保温杯 自饮盖子有单独销售否，在包装盒子里面遗失啦。</t>
  </si>
  <si>
    <t>满意 按照牛仔裤的长度买的，稍微长了点，找裁缝改了下刚合适。</t>
  </si>
  <si>
    <t>有效果 为了保修，8000多买的国行，我是每日使用，现在已用了9个月，效果还是比较明显的，至少稀少的不特别明显了，希望坚持使用后能恢复到以前。</t>
  </si>
  <si>
    <t>内裤 好穿柔软舒适</t>
  </si>
  <si>
    <t>东西很好 包装也很细心 东西很好包装很细心呢</t>
  </si>
  <si>
    <t>正如期待 还未用，看上去同日本用的一样</t>
  </si>
  <si>
    <t>尺码太准 本身是不值五星的，四星可以，但这尺寸实在是太准了，按照腰围买的系上去正好，无需国内品牌那样还需自己打眼，打出来的眼很原装的配不上。</t>
  </si>
  <si>
    <t>好东西 烧水的时间非常快，大约一分钟就0k，质地没有任何问题，相信德国品牌</t>
  </si>
  <si>
    <t>缓解耻骨疼 孕晚期开始用，还不错，稍微缓解耻骨疼，要不然走路都困难了，坚持用应该不错，生完继续用，质量很好……………</t>
  </si>
  <si>
    <t>值得购买 刚刚收到了，各种功能都试过，很好用。价格比国内专柜便宜很多。就是缺少榨汁机和中文说明书、中文菜谱。但是总体来说还是很棒，值得入手</t>
  </si>
  <si>
    <t>标题 线头有些多，做工不是很精致。</t>
  </si>
  <si>
    <t>不错 颜值高、烧水快，值得拥有。</t>
  </si>
  <si>
    <t>很好，推荐购买 质量不错，日版很好！170高，160斤，xl合身</t>
  </si>
  <si>
    <t>尺码标准不合适 国外的尺码和国内有很大差距，以后不敢买了，浪费钱啊！</t>
  </si>
  <si>
    <t>第一次买蛋白粉 之前一直没有试过蛋白粉 最近想练一下肌肉 所以买了一罐 才用了几次 包装有封口 感觉不错</t>
  </si>
  <si>
    <t>好评 买的时候是冬天，虽然还没穿，但是看起来质量不错，该家的丝袜打底从来没有失望过</t>
  </si>
  <si>
    <t>尺码 挺好的，挺合身 偏修身 我174 110斤，穿上就是这样的感觉</t>
  </si>
  <si>
    <t>很好 很喜欢 尺寸和样子都OK 很好 很喜欢 尺寸和样子都OK</t>
  </si>
  <si>
    <t>很好的儿童牙膏！ 小孩喜欢，从2岁到4岁一直用这款</t>
  </si>
  <si>
    <t>自营，值得购买！ 收波没问题，一秒都不差！</t>
  </si>
  <si>
    <t>经典 经典款，平时穿37，这个码合适。</t>
  </si>
  <si>
    <t>172 71 s码很合适 材质不是全棉，版型还是不错的，有点胸肌穿会好看点，例如彭于晏的身材</t>
  </si>
  <si>
    <t>棉含量过低，舒适度很差 棉含量过低，舒适度很差，有点像纸摩擦皮肤的赶脚，对舒适度高的朋友不建议</t>
  </si>
  <si>
    <t>味道有点重 为啥奶瓶外面没塑料包装的？味道有点重 用热水泡了好多次</t>
  </si>
  <si>
    <t>色差好大，舒适性一般 到手的和显示器看的差太多了，适合老年人的。</t>
  </si>
  <si>
    <t>海外购假货 今天去手表店管电子，发现手表内部非常粗糙！一看就知道是假货！</t>
  </si>
  <si>
    <t>商品质量有问题！！第一次使用就漏了 差评差评差评差评差评</t>
  </si>
  <si>
    <t>坏的有点快 18年九月份购入 600元，19年五月分就坏了。吸不出水，噪音变很大。国内貌似不能保修</t>
  </si>
  <si>
    <t>蜂蜡皮革——颜色太深 颜色比网页照片要深得多，实物是黑褐色，Dark Brown or more，其实是想要棕色的，质感也没有想象中柔软，做工尚可。尺码很准，41码刚好，US8.5略大。</t>
  </si>
  <si>
    <t>松了 29码的裤子，买了32，还是松了，不知道能不能自己打孔，嘤嘤嘤。质量应该还可以，有点味道。</t>
  </si>
  <si>
    <t>穿着舒适，保暖，尺码略大 身高167,58KG，穿M码合适，袖子还长不少，衣服里面有薄绒，性价比不高。</t>
  </si>
  <si>
    <t>衬衫 衣服长短还行，就是胸围大了</t>
  </si>
  <si>
    <t>笔很细 笔身的颜色很漂亮，制作精细，不过笔很细，也轻，适合女性</t>
  </si>
  <si>
    <t>相比国内的硬盘价格便宜一些 买的第三个了，相比国内的硬盘价格便宜一些，数据线都可以通用</t>
  </si>
  <si>
    <t>值得入手 衣服很棒，176cm，68kg，稍微有点紧，袖子长度刚好。就是不知要选大一号会不袖子太长了</t>
  </si>
  <si>
    <t>款型漂亮！捡了个便宜！ 哈哈～无意中听到北京交通台的介绍，第一次在亚马逊注册并网购。“星期五”下单购买的，六天就从国外到货了，价格～款型～服务～相当满意！！！</t>
  </si>
  <si>
    <t>ddrops600IU给两岁孩子用很好 600IU，适合大点的孩子，一直吃这个牌子的D3，滴起来很方便</t>
  </si>
  <si>
    <t>质量很好，款式不错 非常轻，穿着不累 平时穿5（38），这双选了4.5，非常合适</t>
  </si>
  <si>
    <t>太贵 不过东西还是很不错，比一般秋裤暖和</t>
  </si>
  <si>
    <t>非常舒适的内衣 非常不错的内衣，轻薄，适合夏季穿，上身没有感觉，不紧不松，按正常尺码选，非常舒服。感觉以前买的有钢圈的真是太束缚胸了，这款真的太好了。中国制造。不是运动内衣，就是日常穿，没有塑形功能，就是舒适型。</t>
  </si>
  <si>
    <t>很好 178，72kg穿L很合适。这个布料很厚，喜欢</t>
  </si>
  <si>
    <t>好喜欢champion 女生戴有点大，但很好看</t>
  </si>
  <si>
    <t>挺满意的 整体满意，170 52kg的手腕 刚好调整到最短卡位合适佩戴，黑色很好看，700多加关税90很划算！免邮费，从美国到手上六天！蛮快的！做工精美，轻巧，比那些所谓智能手表实在多了！</t>
  </si>
  <si>
    <t>面料舒适，衣长稍大 67kg175cm，S号比较合适，衣长较长，材质不错很舒服。</t>
  </si>
  <si>
    <t>质量很好 质量很好</t>
  </si>
  <si>
    <t>衣服很好看 很不错啊！大小也正好！</t>
  </si>
  <si>
    <t>喜欢 容量大</t>
  </si>
  <si>
    <t>值得购买 按之前大家说的买小一号太正确了，180/80kg穿M正好。这件衣服料子相比UA另一款polo衫要薄一些，体感滑爽，颜色正，176不含税入手，值得购买。</t>
  </si>
  <si>
    <t>送男朋友的，没看 送男朋友的 没看。应该还可以</t>
  </si>
  <si>
    <t>编大一些，没有中间码，37的就0K! 还不错，不缩水!</t>
  </si>
  <si>
    <t>好用 宝宝刚添辅食的时候买的，那个时候觉得不好用，因为磨不细，现在宝宝9个多月了，才觉得这个好用，携带方便，研磨方便，建议宝宝添加辅食一段时间后再买，初期还是买个辅食机吧，磨得细一点</t>
  </si>
  <si>
    <t>轻巧 很轻巧，但底部似乎是薄薄一层，有点担心</t>
  </si>
  <si>
    <t>表 我喜欢</t>
  </si>
  <si>
    <t>非常好 初烧没有前端，拿笔记本推的。乐器清晰明亮，层次感很好，很柔和。柔软的女声听起来非常舒服，让人心里痒痒的，贴耳，男声味道就要差一点。低频下潜不算太深，量适中，应该和我拿笔记本推的有关系。总体很满意</t>
  </si>
  <si>
    <t>太大了，根本没办法穿 太大了，已经买了最小号了，还是长很多，最可恨的是海外购很多没有尺码对照表，商品介绍也不够详细</t>
  </si>
  <si>
    <t>性价比很高，很好看， &lt;div id="video-block-R143NCOKSZKDS9" class="a-section a-spacing-small a-spacing-top-mini video-block"&gt;&lt;/div&gt;&lt;input type="hidden" name="" value="https://images-cn.ssl-images-amazon.com/images/I/B1y1iXoFKiS.mp4" class="video-url"&gt;&lt;input type="hidden" name="" value="https://images-cn.ssl-images-amazon.com/images/I/81iEe56n8HS.png" class="video-slate-img-url"&gt;&amp;nbsp;一个月不到脱胶，第一次洗，褪色很厉害。</t>
  </si>
  <si>
    <t>大了不少 34的居然跟国内36一样大</t>
  </si>
  <si>
    <t>希望实物与图片一樣 不喜歡 表面材質 不如图片 的质感</t>
  </si>
  <si>
    <t>一般 被吹上天的魔法，确极其差</t>
  </si>
  <si>
    <t>其中一只鞋面有瑕疵 物流很快。鞋子应该是新的，大小也合适，样子也满意。但其中左脚鞋面明显局部大面积划痕。本来挺期待，打开包装也感觉是一双崭新的鞋子，结果发现其中一只有问题，海外购退换货太麻烦。我爱亚马逊，希望亚马逊也能爱我！</t>
  </si>
  <si>
    <t>尺寸、颜色 衣服蛮合身的，价格比专卖点便宜不少！</t>
  </si>
  <si>
    <t>真是干一行懂一行 喜欢 ！刚入手</t>
  </si>
  <si>
    <t>产地居然是广东！ 东西看起来还好，但是产地是广东，很不爽（｀Δ'）！</t>
  </si>
  <si>
    <t>参考尺寸 1米78，190斤，买的16.5/32-33，肩宽袖长合适，肚子略肥宽松，基本蛮合适。供参考。</t>
  </si>
  <si>
    <t>好用，好看 一次性买了好几支，专门给儿子买的，不错，颜色好看</t>
  </si>
  <si>
    <t>长度 不错非常好  腰围3尺</t>
  </si>
  <si>
    <t>超值且好用！ 非常好用！而且这个版本不需要转换器！牙套人士每次刷牙都要用，冲洗得超级无敌干净～！而且亚马逊买比淘宝便宜太多了！超值！</t>
  </si>
  <si>
    <t>质量还行，细节一般 质量还行，两个一模一样的对比来看稍微有点差异，属于做工不严谨。</t>
  </si>
  <si>
    <t>性价比一半 不要要求太高 尺码正好 中规中矩</t>
  </si>
  <si>
    <t>临睡前2片，起作用，促进睡眠质量 临睡前一次2片，对我起作用，也没什么不适。</t>
  </si>
  <si>
    <t>不喜欢用 刚开始不用它，所以还是不喜欢</t>
  </si>
  <si>
    <t>不错，性价比高。 很顺滑，很好用。</t>
  </si>
  <si>
    <t>CK内裤 超级好穿，穿就如没穿般感觉，真好！</t>
  </si>
  <si>
    <t>简单大气 颜色比图片浅一些，但还是好看。感觉舒适性没7好。</t>
  </si>
  <si>
    <t>合适舒适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</si>
  <si>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还不错 给男朋友买的，做工很好，价格算便宜</t>
  </si>
  <si>
    <t>不错 说明书都是英语，准备到网上搜视频看一下怎么设置</t>
  </si>
  <si>
    <t>非常满意！ 尺码很合适，质量很棒！</t>
  </si>
  <si>
    <t>物超所值 尺码标准，面料和剪裁都很好，抗皱，物超所值</t>
  </si>
  <si>
    <t>好 第一次买安德玛的鞋，很好很轻</t>
  </si>
  <si>
    <t>舒适，轻便 255的瘦脚，选了6.5UK，由于前撑宽，感觉偏大些，很舒适。</t>
  </si>
  <si>
    <t>非常满意 颜色漂亮，保温很好，很轻，容量也比较适合女士用。送给老婆的，老婆很喜欢。就是漆面比较软。</t>
  </si>
  <si>
    <t>卡西欧男士手表 简约好看，轻巧耐戴。随便搭配都OK。</t>
  </si>
  <si>
    <t>好 外出遮阳</t>
  </si>
  <si>
    <t>经典款！ 之前用过prw2500系列，骑行时最大用处还是看时间，后面出了。现在去了这个经典款，够用了。</t>
  </si>
  <si>
    <t>保温效果非常好，适合带个营养餐 颜值控，且很轻。入一年了，用了十来次，比如营养粥，桃胶，银耳汤什么的，早上装的，下午还是温的，另外自带焖烧功能，粥会更稠，建议装多点汤，其他以此类推。</t>
  </si>
  <si>
    <t>质量较差 本人170CM61KG买S号大小合适，下摆偏长，衣服手感粗糙较硬，第一次手洗褪色严重，确实是便宜无好货。</t>
  </si>
  <si>
    <t>偏小 这双鞋偏小，看不出来为什么买这么贵的。</t>
  </si>
  <si>
    <t>太大 身高181，体重92，xxL太大，L就够。材质也一般，式样不如图片好看。</t>
  </si>
  <si>
    <t>有质量问题 日历不在正中，表盘与分钟刻度之间有间隙，感觉上当。</t>
  </si>
  <si>
    <t>差 确实和地摊货差不多，我到赛特实体店看过材质和工艺差太多了</t>
  </si>
  <si>
    <t>质量有问题啊 穿了一星期，脱胶，这什么质量。感觉和假的一样。</t>
  </si>
  <si>
    <t>一般 肩带容易松开，里面没有专门放手机的夹层。</t>
  </si>
  <si>
    <t>勺子没找到，在哪里 我没看到哪里有勺子呀.</t>
  </si>
  <si>
    <t>偏大 有点松啊，感觉应该买小一号，没什么效果</t>
  </si>
  <si>
    <t>75B 34b 刚拿到上身试了还不错，不知道洗洗会如何。标价46刀</t>
  </si>
  <si>
    <t>哑光黑，大一些。 比光年红色同样6UK的大了一丢丢，皮也更软，几乎不磨脚了。哑光面，低调的酷。</t>
  </si>
  <si>
    <t>質量非常好 皮帶的質量很好，很結實，穿上後一直使用，腰後沒有任何的變形。皮帶沒有任何的異味。快遞的速度比預估的提前了大約一周。非常滿意的腰帶，值得推薦。</t>
  </si>
  <si>
    <t>都不错的 都不错的，就是声音有些大</t>
  </si>
  <si>
    <t>用的放心 用的放心。这个不能沾水或者受潮外面的薄膜会容。正常使用是能完全分解的，用得比较放心。</t>
  </si>
  <si>
    <t>质量好很满意 收到的鞋子质量很好，稍大了一点。比较信任亚马逊原来一直在这里购物，可惜现在感觉少了很多选择……。亚马逊给我感觉最不方便的是鞋，衣服的码数、测量值没有都给出来，不好选择就不敢买</t>
  </si>
  <si>
    <t>品质好 恩耳机才入手，快递快。耳机效果非常好</t>
  </si>
  <si>
    <t>大小合适，面料舒适 4月30日下单，5月7号就送到了，物流非常快，身高174cm，体重70kg，买的L码，大小合适，颜色很正，莫代尔面料透气性好，容易干。</t>
  </si>
  <si>
    <t>音质好，发货快 音质不错，而且这款发货极快，到手也很快！价格也实惠！很满意，另外早几天买的耳机现在都才刚发货！</t>
  </si>
  <si>
    <t>正经氦气盘 盘是正经氦气盘，全盘扫描，没有坏道，运行无噪音。从大洋彼岸飘过半个地球，到手无伤，大赞！</t>
  </si>
  <si>
    <t>好 货真价实</t>
  </si>
  <si>
    <t>老人家用说好 质量杠杠的，老人家说特保温</t>
  </si>
  <si>
    <t>喜欢，就如看到的 合适，膝盖处处理有点味道。</t>
  </si>
  <si>
    <t>尺寸 穿着很舒服保暖内里有薄绒样式也很好看👍</t>
  </si>
  <si>
    <t>贴身舒服和身体融为一体 这是第三次买这个牌子了，一如既往地舒服合体，以后会一直买这个牌子，真是太好了。</t>
  </si>
  <si>
    <t>舒服 衣服全棉的，穿着很舒服。</t>
  </si>
  <si>
    <t>大爱的自驾神器 特别好，以前在日亚买过一个丢了，好在中亚这边开通直邮补了货，价格很合适，有事没事还经常给退个税。感觉比象印的大容量用得更顺手，可能是使用习惯的问题。保温方面都没得挑，自驾出门是最适合的使用场景。</t>
  </si>
  <si>
    <t>非常不错 材质非常舒服；173cm/78kg选的m号，看来老美体型都很魁梧袖宽很合适，腰围比较宽松但算合适；就是下单到收货竟然都快两个月实在是。。。</t>
  </si>
  <si>
    <t>强系列 不同意破 质量很好 颜色非常自然</t>
  </si>
  <si>
    <t>太小 和尺码表不符，送给老婆了</t>
  </si>
  <si>
    <t>an quan ke kao 一直用的牌子，很好。</t>
  </si>
  <si>
    <t>CK牛仔裤 料子不错，不缩水，不退色，物超所值！</t>
  </si>
  <si>
    <t>值得再次购买 很好，很舒服</t>
  </si>
  <si>
    <t>很棒很棒 非常喜欢 颜色很美 质量好  等待时间不太长 日亚包装不错</t>
  </si>
  <si>
    <t>不建议购买 我在亚马逊买美行的champion买了很多件..冬装全都不满意夏装还能穿..我来说说这条裤子..  抓绒..但是掉绒严重..  质量蛮低的..  裤脚松..  稍微偏宽了这裤子..  建议是入手日版的..  美版质量不敢保证..  虽然我不知道是不是打着美版的名号再甩盗版..但质量真的不高..</t>
  </si>
  <si>
    <t>材质一般 材质堪忧 不会回购系列</t>
  </si>
  <si>
    <t>就值这个价了 大了很多，是有弹性的面料</t>
  </si>
  <si>
    <t>味大 味道比较大，它们家的电水壶也是这个问题。</t>
  </si>
  <si>
    <t>可以退货吗 衣服大胖了，又长，不能穿</t>
  </si>
  <si>
    <t>裤腿太宽了 裤腿够宽穿得跟个裙子一样。。。反正买来也穿不了也懒得退了。垃圾，不会再买。。。</t>
  </si>
  <si>
    <t>包装太不负责任 东西可以，但包装太过了，什么都没有，盒子外壳都开着口子，真的赶日亚差很多</t>
  </si>
  <si>
    <t>运输速度还是可以 运输速度还可以，7月31号下单，6号出关8号到手。硬盘质量就那样呗，买了好几块，第一次美亚。硬盘948，税了118，到手价1111.18。包装可以不怕运输过程摔碰。四星怕你骄傲</t>
  </si>
  <si>
    <t>不锈钢材质有水渍不好看 很好用，不锈钢材质有水渍不好看</t>
  </si>
  <si>
    <t>( 郡是 ) Gunze 打底裤 hotmagi 164 100斤 买了一套 L码的裤子大了又长了 应该m码就合适了 宽松版型，比较亲肤柔软。</t>
  </si>
  <si>
    <t>裤子臀围腰围很大 裤子臀围腰围很大，好在腰部有系带。小腿偏紧，很薄、略透，价钱不贵，懒得退货。包裹外面脏兮兮的，唉……</t>
  </si>
  <si>
    <t>对口臭有效果 很厉害，口臭减少了很多了，大爱</t>
  </si>
  <si>
    <t>大小合适 83kg，175CM穿M码合适，紧身效果也蛮好</t>
  </si>
  <si>
    <t>性价比超高 大衣质量有品牌保证，一冬天穿下来没有起球、沾毛，不到600性价比超高的</t>
  </si>
  <si>
    <t>这款不错，就是大了点 麻烦咨询一下，现在显示屏换好滤芯长按也不显示了，应该怎么办</t>
  </si>
  <si>
    <t>bravo，nespresso！ 总共花了540人民币，从下单到收货用了九天时间，我在广西南宁，从广州入关后转发的顺丰。机器真的很迷你！总体来说很满意，唯一不爽的是水箱小了点，估计做三四杯lungo就见底了。德龙代工，做工很精细。这个价格淘宝是买不到的。还有就是没有中文说明书，得自己去官网上下载。完全兼容国内220伏电压，送了14个胶囊，好评献上！漫长的等待是完全值得的！</t>
  </si>
  <si>
    <t>顶级产品值得拥有 速度很快，可能是民用品中的顶级产品</t>
  </si>
  <si>
    <t>值！ 以前有一个 精工自动卷，经常是用的时候它停了。太麻烦。 于是，决定买G-shock。反复比较。感觉这个小方块，性价比高，不娇气。丢了也不心疼，坏了也不心疼。 特意带着游泳，结果杠杠滴！ 从下单到接到快递，大约1个星期左右，比想象的要快。下次决定还用亚马逊。</t>
  </si>
  <si>
    <t>就是网站说明有些少 别人正在使用，吃了后说效果好。说明没有中文</t>
  </si>
  <si>
    <t>超值 竟然是可抽拉的水龙头，不错</t>
  </si>
  <si>
    <t>比较好的保健品 不错，比较好的保健药品，妈妈说好。</t>
  </si>
  <si>
    <t>好 挺不错的哦，挺好的。</t>
  </si>
  <si>
    <t>不错 不错！价格和质量速度都不错！</t>
  </si>
  <si>
    <t>买过很多次了 这个买过有二十几个了，宝宝只吃这种，咬坏无数。</t>
  </si>
  <si>
    <t>一张搭配图 羊皮的很舒服，附搭配一张~</t>
  </si>
  <si>
    <t>好看 纠结了很久，最终决定还是买26厘米的锅，到手后觉得大小正合适，适合3-5口人，灰色的颜色也很高级。包装虽然很简陋，但锅没有问题，等学习菜谱实际使用后，再来追加评论</t>
  </si>
  <si>
    <t>大爱的咖啡机 咖啡机还不错，在国内找了几家咖啡胶囊的供应链，每天方便快捷喝到咖啡了。</t>
  </si>
  <si>
    <t>供后面的朋友参考 大小正好，3.5UK相当于国内的36码。</t>
  </si>
  <si>
    <t>可以水洗的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</si>
  <si>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挺好的 蛮好的，合适，挺舒服的</t>
  </si>
  <si>
    <t>给父母买的。 海购很不错，比国内3M的要好不少呀。</t>
  </si>
  <si>
    <t>偏大 质量很好，背部设计很漂亮，尺码比预想的大，送人了，海购的服装还没有买对过尺码，都是大，我得好好思考一下了。</t>
  </si>
  <si>
    <t>挺好 喜欢</t>
  </si>
  <si>
    <t>很好正品 略瘦</t>
  </si>
  <si>
    <t>名不副实 大小倒是正合适 但明显不是皮的 而且划痕严重 这个牌子头一次买 以后不会了 要不是娃娃喜欢 搭上邮费也得退货</t>
  </si>
  <si>
    <t>娃不喜欢吃，这款是里面软糖，外面一层糖粒，娃总说特酸 娃不喜欢吃，这款是里面软糖，外面一层糖粒，娃总说特酸</t>
  </si>
  <si>
    <t>剂量标注很鸡贼 东西挺好，剂量标注很鸡贼，大写的1200mg实际上是两片的量，讨厌这样的厂商</t>
  </si>
  <si>
    <t>质量一般 裤子有开线，感觉不怎么样</t>
  </si>
  <si>
    <t>质量不好 洗过一次，竟然脱线，这质量我也不知道要怎么吐槽了。</t>
  </si>
  <si>
    <t>太失望了，同尺码大小差太多 太失望了，同一个牌子，同一个尺码，第一次买来穿大了，第二次买来穿小了，而且特别小，你们尺码到底怎么弄的？</t>
  </si>
  <si>
    <t>不知道这款和Max的区别在哪 德亚送货比美亚慢些，这款洗碗块用下来还可以，但是不知道和Max的区别在哪?</t>
  </si>
  <si>
    <t>薄款，号码偏小 Prime四天到手，是薄款。看了评论比平时买大一个号正好，喜欢宽松的可以买大两个号。。。不过本身也不是宽松版</t>
  </si>
  <si>
    <t>鞋是好鞋 穿着非常舒服，鞋底软，鞋帮软，轻便，比黄靴要舒服的多。鞋本身有一点不足，鞋垫有点滑，怕穿穿磨破了。另外，我买的这双有缺陷，右脚鞋舌是歪的。。。漏出来的话非常影响美观。</t>
  </si>
  <si>
    <t>轻便好用 非常轻便好用 馄饨皮 细面不在话下 再配个压圆面条的配件更好</t>
  </si>
  <si>
    <t>LEE的牛仔裤挺喜欢 以前穿李维斯的牛仔裤，这次买了LEE的这款牛仔裤，版型很喜欢，试穿了下挺不错，不过冬天穿感觉稍微薄了些。</t>
  </si>
  <si>
    <t>好 颜值担当，为厨房增色！非常好用，烧水很快！总之买对了！</t>
  </si>
  <si>
    <t>好评。 820ml比预想的要大。日亚的包裹真心包得结实。 打开后杯口略有异味，需要放置几天。</t>
  </si>
  <si>
    <t>非常好 很喜欢，这是我向往了很多年的宝贝</t>
  </si>
  <si>
    <t>好 裤子很不错👍</t>
  </si>
  <si>
    <t>第三次买了 再购入品一如既往</t>
  </si>
  <si>
    <t>买完胖三斤(you know what I mean) 之前是凑热闹买的，没想到真的好用啊，原来我与甜品师之间只差了一个厨师机，现在按网上的方子做蛋糕，基本零失败 下一步要开始探索面包们了，希望别再胖三斤</t>
  </si>
  <si>
    <t>非常好，强烈推荐 非常好，分分钟秒杀国内一众品牌，低噪音，干湿都能打，速度快，细腻，容易清洗。太好的使用体验，强烈推荐！</t>
  </si>
  <si>
    <t>质量不错 只要自己量好腰围对照一下就可以了配送速度很快 十天从美国到上海很快 产品质量非常棒 赞一个</t>
  </si>
  <si>
    <t>真的很大一瓶 真的很大一瓶，能吃3个月，相比国内的简直是白菜价</t>
  </si>
  <si>
    <t>赞 东西很漂亮，物超所值。</t>
  </si>
  <si>
    <t>愉快的购物 物流速度日本至上海7天到货，到目前为止是最用心的细致的包装，因此对日本服务的态度和细节会继续购买！</t>
  </si>
  <si>
    <t>非常好 很好用，mac和win都可用</t>
  </si>
  <si>
    <t>插电脑也能听，方便 12号下的单，22号就送到。听着感觉很好。 手机听需要调到接近8成的音量，电脑听调到6成就可以。 和普通耳机比，需要把音频输出功率大一些，音量需调大也正常的。 后续接耳放也试试，不过估计主观差别不会超过5%</t>
  </si>
  <si>
    <t>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</si>
  <si>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容量超大、速度够快 作为一个收集狂，此款外置硬盘容量的确超大，传输速度也是传统硬盘中比较快的了，足够了。</t>
  </si>
  <si>
    <t>奶瓶棒棒的 不错的奶瓶，听说国内的贝亲是回收玻璃做的，不知道传言真伪，保险期间还是日本直邮吧</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</si>
  <si>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</si>
  <si>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囤货～ 囤货～</t>
  </si>
  <si>
    <t>值得购买 170，60kg，s码合适，不喜欢紧身效果的可以买大一码</t>
  </si>
  <si>
    <t>还不错，第一次在亚马逊海外购 非常不错的一款硬盘！</t>
  </si>
  <si>
    <t>T恤衫质量很好 T恤衫棉质含量很高，洗过不褪色，手感舒适，上身效果好。和国内实体店同牌子的比较，包含关税及其他费用后，总价格差不多。</t>
  </si>
  <si>
    <t>尺码合适 泰国产的，做工不错，平时穿跑鞋也是43码，尺码合适。</t>
  </si>
  <si>
    <t>大 没版型 我185 80公斤买180大！没版型</t>
  </si>
  <si>
    <t>诡异的水壶 这水壶有点诡异。半壶水烧开了不跳，非得满壶烧开了才跳。</t>
  </si>
  <si>
    <t>价格合适，做工一般 打着的时候买的，收到后没那么开心，背面装表链的地方，两边都是划痕，装表耳细心一点不好吗？···然后表盘周边6点钟位置有个磕痕，强迫症表示越看越难受，毕竟价格在这呢，就这么带着吧。误差还未测。</t>
  </si>
  <si>
    <t>不喜欢 品质太差，有损品牌形象，建议下架！</t>
  </si>
  <si>
    <t>第一次寄来的居然是坏的！ 第一次寄来的居然是坏的！</t>
  </si>
  <si>
    <t>没有读卡器的 没有读卡器，恶心啊，是不是故意的</t>
  </si>
  <si>
    <t>质量好 合身，料子舒服</t>
  </si>
  <si>
    <t>尺寸刚好 180/75尺寸刚好</t>
  </si>
  <si>
    <t>还不错 东西看着是不错，不过既然是Made in china为什么还这么贵？</t>
  </si>
  <si>
    <t>产品规格有错 表带是20mm，不是22mm</t>
  </si>
  <si>
    <t>感觉声音很纯净 就是对于没有带线感觉很麻烦 - 买线可能很贵，要200吧？ 不过还好，我不知从哪里翻出一根线，正好合适：一头是3.5mm的可接电脑，另一头是两根可接音箱的线，这真是神奇。不过如果你想买这款音箱，还是要了解一下它的用线：不是普通3.5mm的耳机线啊！</t>
  </si>
  <si>
    <t>物有所值 使用了这一小段时间后，感觉还是不错的，希望不出问题。</t>
  </si>
  <si>
    <t>日常补充必备 这个品牌吃了好多年了</t>
  </si>
  <si>
    <t>非常好，喜欢。 第一次，挺好，非常满意。</t>
  </si>
  <si>
    <t>999应该是全球最便宜了吧 之前也没买过千元价位的耳机。感觉声音还欠缺一点点的身临其境的感觉，应该是新耳机的原因吧。总体好评，很清晰，纯净，带着很保暖，哈哈，很舒服。够大··</t>
  </si>
  <si>
    <t>很满意的保温杯 非常好，老公很喜欢，一直信赖亚马逊</t>
  </si>
  <si>
    <t>东西很好，平台官僚依旧 硬盘质量非常好，性价比绝对高，比香港买还便宜，不急着用和可以忍受物流的话绝对推荐购买。 但不得不说的是亚马逊平台之官僚依旧，与几年前我发誓绝对不用的时候没有改进，看看物流你永远查不到实际状况，给你的信息永远是几个星期以后送到，你永远不能投诉就是这么官僚！货收到几天了物流信息还是10几天后你将会收到货！</t>
  </si>
  <si>
    <t>尺码正合适 很好，很薄，夏天穿正好，就是太慢了，三周吧，黑五就是优惠</t>
  </si>
  <si>
    <t>很好，送得很快 很好，送得很快，很漂亮</t>
  </si>
  <si>
    <t>m-176-70合适 M号，176，70。很合身做工不错，内衬薄绒</t>
  </si>
  <si>
    <t>帅鞋 鞋轻，上脚相当帅，尺码准确，但鞋型瘦，本人脚瘦，刚好，脚胖者慎入或要大一码才行。</t>
  </si>
  <si>
    <t>国内L号国外M号 爸穿着合适，好看，国内L号国外M号，没毛病</t>
  </si>
  <si>
    <t>这鞋子不错哦 说预计18天到，11天就到了，出乎意料的惊喜，这个款式国内的旗舰店没有，真的很漂亮，十分满意，也很合脚平时穿42的，9us码正合适。</t>
  </si>
  <si>
    <t>是我想要的手表 这块表除表带材质不是很好以外，其实非常好，可以用价廉物美来形容，但是我看了说明书以后，对防水深度感到怀疑，到底是防水100米还是50米？看着像矛和盾并存的！</t>
  </si>
  <si>
    <t>满意的包 这是买的这个牌子第二个包了。大小比较合适，放iPad很好。侧面还能放瓶水。信号屏蔽没啥意思，防盗倒是很好的功能，背在背后会很放心。新款底子改成平的后，放置舒服多了，而且增加了外袋防盗功能，更放心。上一个包的背带太硬，已经磨破露出铁丝，新款背带软了些舒适了些。总之很满意的背包</t>
  </si>
  <si>
    <t>完美 完美  速度12天  物流快 超预期  东西完美  没想到是带钢板的！！</t>
  </si>
  <si>
    <t>超值的音响 解析超值，声音脱箱感超值，人声超值，低音在15平的房间足够，背板发热正常，</t>
  </si>
  <si>
    <t>可以 还可以，凑活买了用的，稍窄了点，男的用建议买宽点的</t>
  </si>
  <si>
    <t>很好 小巧精致 做工不错</t>
  </si>
  <si>
    <t>男牛仔裤 质量很好，尺寸合适，物流嘛就不要指望了，稍有线头自己处理一下，总之比实体店要实惠多了。</t>
  </si>
  <si>
    <t>厚实质量不错 衣服很厚实保暖，质量不错</t>
  </si>
  <si>
    <t>很慢 最快写入速度9M。与商家宣传的差远了。</t>
  </si>
  <si>
    <t>偏窄 鞋形偏窄，脚宽的慎重购买</t>
  </si>
  <si>
    <t>还不错，挺好 质量不错，就是小了一码！</t>
  </si>
  <si>
    <t>尺码 尺码偏大，联系选小</t>
  </si>
  <si>
    <t>号偏大 太长了号码不配</t>
  </si>
  <si>
    <t>质量太差了 面料不好，透明，尺码太大，没法穿，亚马逊买的没有退货的勇气。</t>
  </si>
  <si>
    <t>大小不太合适。 本人186/78KG，买的L码，质量还不错。厚实并且柔软。肩宽，胸围，衣长都十分适合，但是袖长太短了，露了小半只胳膊。如果想袖长够用就得买大一号，但是其他指标就大太多了。总体来说应该是给偏胖的人设计的。（配套的裤子也是如此）</t>
  </si>
  <si>
    <t>不错 这款手表简洁，大方，适合喜欢简约型的人佩戴。价格便宜，如果想彰显身份地位，这款手表不是最佳选择，但如果想用着简单自然，这款手表还是不错的。</t>
  </si>
  <si>
    <t>划算 娃会使用了，好东西。</t>
  </si>
  <si>
    <t>厚度合适，长度合适。就是有点紧 170cm 81kg s码袖子正好，长度正好，上身有些紧。大家可以参考购买。</t>
  </si>
  <si>
    <t>鞋硬，脚底很凉 足足等了二十天，要买小一码的正好，鞋子很硬，而且鞋底好凉啊，河北现在天气根本不脚冷，但是这双鞋好凉。其他的没啥 样子挺好看的</t>
  </si>
  <si>
    <t>很喜欢 价格合适，样子很经典，穿着舒服，很喜欢。</t>
  </si>
  <si>
    <t>推荐 还是比较满意的，之后入了大马勺</t>
  </si>
  <si>
    <t>不错，水量大 不错，水量大</t>
  </si>
  <si>
    <t>还行 基本上和描述的差不多</t>
  </si>
  <si>
    <t>包装太差，滤芯有水雾 英亚和德亚的包装一言难尽，其实根本没有包装，原盒发过来，盒子破了，还好里面的滤芯完好。确如大家评论，里面有水雾</t>
  </si>
  <si>
    <t>非常好 很好，长度宽度都很合适</t>
  </si>
  <si>
    <t>非常好 连拍速度嗖嗖的，信得过啊</t>
  </si>
  <si>
    <t>轻薄舒适 170㎝，70㎏，S码，合身，轻薄舒适，比一般的卫衣暖和，超值。</t>
  </si>
  <si>
    <t>质感，时尚，大气！ 我的小家，史上最重的煎锅啊啊啊啊，锅底印着USA，整个感觉，真心不错。马上护锅，圣诞、新年、春节，牛排煎起来！</t>
  </si>
  <si>
    <t>外观 很可爱，喜欢。</t>
  </si>
  <si>
    <t>东西不错，看着很结实 不用买大或者买小，正好的号码！ 我41的脚  买7.5DM正好</t>
  </si>
  <si>
    <t>颜值使用感并存 从下单到签收只用了七天 价格便宜使用方便 _(:з」∠)_ 备考汪必备佳品</t>
  </si>
  <si>
    <t>漂亮的鞋子 鞋子非常好！售后服务也非常棒。值得信赖的购物平台。</t>
  </si>
  <si>
    <t>合适，舒服 ck的内衣还是不错的</t>
  </si>
  <si>
    <t>还可以 平常穿M码的衣服这次s码比较合适，衣服质量中规中矩。</t>
  </si>
  <si>
    <t>赞 料子很好很厚，记得买的是XS，发来是S，女生165，50kg以下的尺寸，S太大，穿还是可以的，绿色很正，无色差！</t>
  </si>
  <si>
    <t>不错 质地很好，布料稍微厚一点，但是样式很好看，172，120斤穿s的正合适，德亚直邮值得信赖</t>
  </si>
  <si>
    <t>还不错 32的裤子，86的腰围，32买小了，只能用最长那个孔。应该买34的。</t>
  </si>
  <si>
    <t>很可爱 孩子用合适 很可爱 孩子喜欢用 偏贵</t>
  </si>
  <si>
    <t>不错，待上身 &lt;div id="video-block-REHTN3ZO0ZM0S"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src="https://images-cn.ssl-images-amazon.com/images/I/91R1J0YOoxS.mp4" style="position: absolute; left: 0px; top: 0px; overflow: hidden; height: 1px; width: 1px;"&gt;&lt;/video&gt;&lt;/div&gt;&lt;div id="airy-slate-preload" style="background-color: rgb(0, 0, 0); background-image: url(&amp;quot;https://images-cn.ssl-images-amazon.com/images/I/71qu12bhpnS.png&amp;quot;);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center;"&gt;0:08&lt;/div&gt;&lt;div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35.1197%;"&gt;&lt;/div&gt;&lt;div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value="https://images-cn.ssl-images-amazon.com/images/I/91R1J0YOoxS.mp4" class="video-url"&gt;&lt;input type="hidden" name="" value="https://images-cn.ssl-images-amazon.com/images/I/71qu12bhpnS.png" class="video-slate-img-url"&gt;&amp;nbsp;挺好的，还没穿，但是手感很棒，包裹很好</t>
  </si>
  <si>
    <t>音箱垫子 音箱垫子效果很不错！</t>
  </si>
  <si>
    <t>太大 所有人都说后面不好看，我160CM105斤，穿S还很大</t>
  </si>
  <si>
    <t>一般 原本买给老公穿的，结果大了，给父亲当家居服吧。</t>
  </si>
  <si>
    <t>料子一般 这个衣服料子不太好，</t>
  </si>
  <si>
    <t>差评 差评，最多一颗星，鞋面表皮开裂，质量有问题！美亚不负责！</t>
  </si>
  <si>
    <t>掉毛啊 美版冠军质量也太差了 洪都拉斯产的 跟国内产的质量相差太远了。洗完后第一次穿搞到整身都是毛 特别是袖口的螺纹布比阿狗阿猫掉毛还厉害 一摸整手都是毛 这么差的质量还是去祸害美国佬吧  这么看冠军的质量比优衣库之类的差多了  日版不知道质量会不会这么差</t>
  </si>
  <si>
    <t>差评！ 不仅质量差，而且货不对板。</t>
  </si>
  <si>
    <t>38码数这次买37码刚刚好，很喜欢 本人脚长240，脚宽正常，平时买鞋多为38码数，但是考虑到之前买过Dr. Martens单鞋38码数大得不行，空荡荡。所以这次买了37，光脚刚刚好，不紧不顶脚， 但是不能穿厚袜子，可以穿薄的长筒袜，鞋口很难进靴子都这样吧？总体来说鞋子质感很好，比较硬，重，脚不胖得人码数买小一码，即可，价格比天猫便宜400+，喜欢的朋友大胆入手。以上，希望对大家有帮助。</t>
  </si>
  <si>
    <t>都好，就是没有吸墨器..... 挺好写的，笔画很粗，书写流畅，BUT吸墨器为什么不给配一个呢？？吸墨器这种东西难道不是必备</t>
  </si>
  <si>
    <t>还可以 尺码标准，手感偏硬，冬季穿还可以</t>
  </si>
  <si>
    <t>还算可以了。下次就有尺码经验了。 质量还可以，第一双ecco,凭感觉买的还能穿，鞋面舒适还行，鞋底有点硬，不知道是不是新鞋的原因，可能踩踩会好点。生产日期不知在哪看￣ ￣)σ。下次买biom.最后，快递真暴力，盒子四分五裂。</t>
  </si>
  <si>
    <t>性价比不错 来的货一包两件，好像说明并没有注明，顿感超值。纯棉材质，挺舒服的。应该会再买。</t>
  </si>
  <si>
    <t>注意孔距 注意这款在35mm的孔上安装不了，需要自己打磨一下</t>
  </si>
  <si>
    <t>容量大，传输速度快 硬盘订购到收货，一共用了大约七八天，速度可以接受，硬盘自带软件不能再WIN2008上使用，在WIN7及其以上版本问题不大，赠送了微软2年的云盘</t>
  </si>
  <si>
    <t>还行 鞋子款式不错，就是有点小</t>
  </si>
  <si>
    <t>太大啦 正好xl做活动，每件三十rmb/件吧。纯棉材质，非常非常好穿，但是腿根部孔太大啦。体重120左右女生估计m或者l就可以了。不过漂洋过海的，退货也麻烦。</t>
  </si>
  <si>
    <t>很不错的宝贝 第一次海淘，整体比较满意，prime会员很好用。18日下单24日就收到了，比某东，某猫便宜差不多一半，一次非常好的购物体验！</t>
  </si>
  <si>
    <t>S码 身高176体重65KG 买的S码还是稍微大一点点 还是可以的</t>
  </si>
  <si>
    <t>挺合用！ 买来用了好长时间了，外面是布艺的，手感不错，用起来也挺好！</t>
  </si>
  <si>
    <t>总体可以 还没有上身，洗了之后布料有点发硬</t>
  </si>
  <si>
    <t>洗牙神器。 不愧为世界第一洗牙品牌，多次回购，非常好。</t>
  </si>
  <si>
    <t>质量很不错 挺轻便也很实用，总体来说很不错</t>
  </si>
  <si>
    <t>很好 面料很硬，做工精致。都说版型很肥大，选小了一号，穿起来感觉略瘦了一些，建议按平常穿的号选。</t>
  </si>
  <si>
    <t>还不错 还不错，还不错，就是太贵</t>
  </si>
  <si>
    <t>性价比高 这款不用令牙齿变形哟！买了好多个了！喜欢这个牌子！</t>
  </si>
  <si>
    <t>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</si>
  <si>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很棒 由于经常买champion的衣服，知道适合的尺码。我178 150斤，适合M，但袖子有点长（美国的卫衣好像都这样），衣服里面不是线圈，是绒的。</t>
  </si>
  <si>
    <t>满意 在L与M间纠结了很久，最后入了L。内胆合身，拿掉内胆的话，外套偏大。功用有待检验，相信品牌的力量。</t>
  </si>
  <si>
    <t>基本的满意 包装确实太。。。还好里面还有损坏和划痕，罗马尼亚生产的，菜谱还得摸索摸索才是，打了一次泥，变速的手感不错</t>
  </si>
  <si>
    <t>不错的腕表 手表感觉挺好的，物流也挺快，棒棒哒</t>
  </si>
  <si>
    <t>性价比高 非常舒服，正版鞋，</t>
  </si>
  <si>
    <t>快递快 快递很快，给娃娃备用的</t>
  </si>
  <si>
    <t>质感很好，码子偏小 日版的champion质量真心好，知道偏小特意买大一码，已经是最大码了还是略小，180cm75kg，买的XL有点短，XXL应该正好可以没这个码。</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</si>
</sst>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4.0</v>
      </c>
      <c r="B2" s="1" t="s">
        <v>3</v>
      </c>
      <c r="C2" t="str">
        <f>IFERROR(__xludf.DUMMYFUNCTION("GOOGLETRANSLATE(B2, ""zh"", ""en"")"),"Good, not from the previous evaluation, I do not know how many wasted points, points can change money now know, they should look carefully evaluated, then I put these words to copy to go, both to earn points, but also save trouble, went to which copy wher"&amp;"e, most importantly, do not seriously review, do not think how much worse word, made directly on it")</f>
        <v>Good,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made directly on it</v>
      </c>
    </row>
    <row r="3">
      <c r="A3" s="1">
        <v>4.0</v>
      </c>
      <c r="B3" s="1" t="s">
        <v>4</v>
      </c>
      <c r="C3" t="str">
        <f>IFERROR(__xludf.DUMMYFUNCTION("GOOGLETRANSLATE(B3, ""zh"", ""en"")"),"Left foot cortex is not the same ah ~ not the same comfort ...... cortex is not the same left foot, left foot cortex hard, soft foot,")</f>
        <v>Left foot cortex is not the same ah ~ not the same comfort ...... cortex is not the same left foot, left foot cortex hard, soft foot,</v>
      </c>
    </row>
    <row r="4">
      <c r="A4" s="1">
        <v>4.0</v>
      </c>
      <c r="B4" s="1" t="s">
        <v>5</v>
      </c>
      <c r="C4" t="str">
        <f>IFERROR(__xludf.DUMMYFUNCTION("GOOGLETRANSLATE(B4, ""zh"", ""en"")"),"Bi Jie red teeth need converters, most of the plastic more brittle, easy feeling bad. . When used in a great movement. But red teeth very comfortable, is to use up trouble")</f>
        <v>Bi Jie red teeth need converters, most of the plastic more brittle, easy feeling bad. . When used in a great movement. But red teeth very comfortable, is to use up trouble</v>
      </c>
    </row>
    <row r="5">
      <c r="A5" s="1">
        <v>4.0</v>
      </c>
      <c r="B5" s="1" t="s">
        <v>6</v>
      </c>
      <c r="C5" t="str">
        <f>IFERROR(__xludf.DUMMYFUNCTION("GOOGLETRANSLATE(B5, ""zh"", ""en"")"),"Very good, cost-effective materials work well, less than six hundred, much cheaper than the counter, not to wear, shoes and softer.")</f>
        <v>Very good, cost-effective materials work well, less than six hundred, much cheaper than the counter, not to wear, shoes and softer.</v>
      </c>
    </row>
    <row r="6">
      <c r="A6" s="1">
        <v>5.0</v>
      </c>
      <c r="B6" s="1" t="s">
        <v>7</v>
      </c>
      <c r="C6" t="str">
        <f>IFERROR(__xludf.DUMMYFUNCTION("GOOGLETRANSLATE(B6, ""zh"", ""en"")"),", very good")</f>
        <v>, very good</v>
      </c>
    </row>
    <row r="7">
      <c r="A7" s="1">
        <v>5.0</v>
      </c>
      <c r="B7" s="1" t="s">
        <v>8</v>
      </c>
      <c r="C7" t="str">
        <f>IFERROR(__xludf.DUMMYFUNCTION("GOOGLETRANSLATE(B7, ""zh"", ""en"")"),"Once a package price is good scouring the sea")</f>
        <v>Once a package price is good scouring the sea</v>
      </c>
    </row>
    <row r="8">
      <c r="A8" s="1">
        <v>5.0</v>
      </c>
      <c r="B8" s="1" t="s">
        <v>9</v>
      </c>
      <c r="C8" t="str">
        <f>IFERROR(__xludf.DUMMYFUNCTION("GOOGLETRANSLATE(B8, ""zh"", ""en"")"),"Good value for money at this price, can only give five-star praise, and if it is possible to sell more than 300 four-star. Very light, warm okay.")</f>
        <v>Good value for money at this price, can only give five-star praise, and if it is possible to sell more than 300 four-star. Very light, warm okay.</v>
      </c>
    </row>
    <row r="9">
      <c r="A9" s="1">
        <v>5.0</v>
      </c>
      <c r="B9" s="1" t="s">
        <v>10</v>
      </c>
      <c r="C9" t="str">
        <f>IFERROR(__xludf.DUMMYFUNCTION("GOOGLETRANSLATE(B9, ""zh"", ""en"")"),"Nice jacket very comfortable to wear body look good, workmanship is very good, spring and autumn clothes, buy s number, anyway, not a little fat, otherwise they can not wear, if you buy should also be m, s number relatively close. 68 Weight 170 Height.")</f>
        <v>Nice jacket very comfortable to wear body look good, workmanship is very good, spring and autumn clothes, buy s number, anyway, not a little fat, otherwise they can not wear, if you buy should also be m, s number relatively close. 68 Weight 170 Height.</v>
      </c>
    </row>
    <row r="10">
      <c r="A10" s="1">
        <v>5.0</v>
      </c>
      <c r="B10" s="1" t="s">
        <v>11</v>
      </c>
      <c r="C10" t="str">
        <f>IFERROR(__xludf.DUMMYFUNCTION("GOOGLETRANSLATE(B10, ""zh"", ""en"")"),"This is the most cost-effective price. Very very happy.")</f>
        <v>This is the most cost-effective price. Very very happy.</v>
      </c>
    </row>
    <row r="11">
      <c r="A11" s="1">
        <v>5.0</v>
      </c>
      <c r="B11" s="1" t="s">
        <v>12</v>
      </c>
      <c r="C11" t="str">
        <f>IFERROR(__xludf.DUMMYFUNCTION("GOOGLETRANSLATE(B11, ""zh"", ""en"")"),"perf imperfect good, worthy of the price")</f>
        <v>perf imperfect good, worthy of the price</v>
      </c>
    </row>
    <row r="12">
      <c r="A12" s="1">
        <v>5.0</v>
      </c>
      <c r="B12" s="1" t="s">
        <v>13</v>
      </c>
      <c r="C12" t="str">
        <f>IFERROR(__xludf.DUMMYFUNCTION("GOOGLETRANSLATE(B12, ""zh"", ""en"")"),"Suitable version is very good, fit. 183㎝84kg, waist 34.")</f>
        <v>Suitable version is very good, fit. 183㎝84kg, waist 34.</v>
      </c>
    </row>
    <row r="13">
      <c r="A13" s="1">
        <v>5.0</v>
      </c>
      <c r="B13" s="1" t="s">
        <v>14</v>
      </c>
      <c r="C13" t="str">
        <f>IFERROR(__xludf.DUMMYFUNCTION("GOOGLETRANSLATE(B13, ""zh"", ""en"")"),"It is authentic? like very much. Give the child a gift.")</f>
        <v>It is authentic? like very much. Give the child a gift.</v>
      </c>
    </row>
    <row r="14">
      <c r="A14" s="1">
        <v>5.0</v>
      </c>
      <c r="B14" s="1" t="s">
        <v>15</v>
      </c>
      <c r="C14" t="str">
        <f>IFERROR(__xludf.DUMMYFUNCTION("GOOGLETRANSLATE(B14, ""zh"", ""en"")"),"Small and convenient cup is small, does not like to laugh small capacity, but the insulation effect is very good, give it away is also very good winter, ha ha!")</f>
        <v>Small and convenient cup is small, does not like to laugh small capacity, but the insulation effect is very good, give it away is also very good winter, ha ha!</v>
      </c>
    </row>
    <row r="15">
      <c r="A15" s="1">
        <v>5.0</v>
      </c>
      <c r="B15" s="1" t="s">
        <v>16</v>
      </c>
      <c r="C15" t="str">
        <f>IFERROR(__xludf.DUMMYFUNCTION("GOOGLETRANSLATE(B15, ""zh"", ""en"")"),"Warm soft and comfortable, very much. Warm soft and comfortable, very much.")</f>
        <v>Warm soft and comfortable, very much. Warm soft and comfortable, very much.</v>
      </c>
    </row>
    <row r="16">
      <c r="A16" s="1">
        <v>5.0</v>
      </c>
      <c r="B16" s="1" t="s">
        <v>17</v>
      </c>
      <c r="C16" t="str">
        <f>IFERROR(__xludf.DUMMYFUNCTION("GOOGLETRANSLATE(B16, ""zh"", ""en"")"),"Good usually wear 36, 37 shoes, this pair buy 6.5 yards just right")</f>
        <v>Good usually wear 36, 37 shoes, this pair buy 6.5 yards just right</v>
      </c>
    </row>
    <row r="17">
      <c r="A17" s="1">
        <v>5.0</v>
      </c>
      <c r="B17" s="1" t="s">
        <v>18</v>
      </c>
      <c r="C17" t="str">
        <f>IFERROR(__xludf.DUMMYFUNCTION("GOOGLETRANSLATE(B17, ""zh"", ""en"")"),"Suitable very good, the price is good and worth buying")</f>
        <v>Suitable very good, the price is good and worth buying</v>
      </c>
    </row>
    <row r="18">
      <c r="A18" s="1">
        <v>5.0</v>
      </c>
      <c r="B18" s="1" t="s">
        <v>19</v>
      </c>
      <c r="C18" t="str">
        <f>IFERROR(__xludf.DUMMYFUNCTION("GOOGLETRANSLATE(B18, ""zh"", ""en"")"),"northface jacket good good, very comfortable inside and outside, inside white is not white, natural white good")</f>
        <v>northface jacket good good, very comfortable inside and outside, inside white is not white, natural white good</v>
      </c>
    </row>
    <row r="19">
      <c r="A19" s="1">
        <v>5.0</v>
      </c>
      <c r="B19" s="1" t="s">
        <v>20</v>
      </c>
      <c r="C19" t="str">
        <f>IFERROR(__xludf.DUMMYFUNCTION("GOOGLETRANSLATE(B19, ""zh"", ""en"")"),"118 to buy a set of easy to use, children like to use.")</f>
        <v>118 to buy a set of easy to use, children like to use.</v>
      </c>
    </row>
    <row r="20">
      <c r="A20" s="1">
        <v>5.0</v>
      </c>
      <c r="B20" s="1" t="s">
        <v>21</v>
      </c>
      <c r="C20" t="str">
        <f>IFERROR(__xludf.DUMMYFUNCTION("GOOGLETRANSLATE(B20, ""zh"", ""en"")"),"Like texture is very good price to buy very good, German direct shipment system than estimated earlier for a week, just a business trip can take with casual wear is very appropriate, large dial, suitable for large-bodied man points. I have not tried water"&amp;" resistant, but the whole body is very heavy, texture")</f>
        <v>Like texture is very good price to buy very good, German direct shipment system than estimated earlier for a week, just a business trip can take with casual wear is very appropriate, large dial, suitable for large-bodied man points. I have not tried water resistant, but the whole body is very heavy, texture</v>
      </c>
    </row>
    <row r="21">
      <c r="A21" s="1">
        <v>5.0</v>
      </c>
      <c r="B21" s="1" t="s">
        <v>22</v>
      </c>
      <c r="C21" t="str">
        <f>IFERROR(__xludf.DUMMYFUNCTION("GOOGLETRANSLATE(B21, ""zh"", ""en"")"),"Mug can not see the water level, can not see the water level of insulation, unhappy people and at the same time did not buy another plastic cups insulation effect compared to the water level does not come out to see where we are, but baby can not speak. A"&amp;"lso now tend to use the cup to the baby to drink cool white open, and so will be able to speak their own water to drink light represents a time and then right. The advantage is insulation and watertight, and behind the straw near the junction with a hole "&amp;"in the lid, but do not understand the design principles of the open hole well")</f>
        <v>Mug can not see the water level, can not see the water level of insulation, unhappy people and at the same time did not buy another plastic cups insulation effect compared to the water level does not come out to see where we are, but baby can not speak. Also now tend to use the cup to the baby to drink cool white open, and so will be able to speak their own water to drink light represents a time and then right. The advantage is insulation and watertight, and behind the straw near the junction with a hole in the lid, but do not understand the design principles of the open hole well</v>
      </c>
    </row>
    <row r="22">
      <c r="A22" s="1">
        <v>5.0</v>
      </c>
      <c r="B22" s="1" t="s">
        <v>23</v>
      </c>
      <c r="C22" t="str">
        <f>IFERROR(__xludf.DUMMYFUNCTION("GOOGLETRANSLATE(B22, ""zh"", ""en"")"),"Very easy to use, buy buy buy, dancing is very easy to use, buy buy buy, dance together")</f>
        <v>Very easy to use, buy buy buy, dancing is very easy to use, buy buy buy, dance together</v>
      </c>
    </row>
    <row r="23">
      <c r="A23" s="1">
        <v>5.0</v>
      </c>
      <c r="B23" s="1" t="s">
        <v>24</v>
      </c>
      <c r="C23" t="str">
        <f>IFERROR(__xludf.DUMMYFUNCTION("GOOGLETRANSLATE(B23, ""zh"", ""en"")"),"Insulation effect of this cup good quality, very light, very good insulation effect, put water 15 hours is still relatively hot, high cost.")</f>
        <v>Insulation effect of this cup good quality, very light, very good insulation effect, put water 15 hours is still relatively hot, high cost.</v>
      </c>
    </row>
    <row r="24">
      <c r="A24" s="1">
        <v>5.0</v>
      </c>
      <c r="B24" s="1" t="s">
        <v>25</v>
      </c>
      <c r="C24" t="str">
        <f>IFERROR(__xludf.DUMMYFUNCTION("GOOGLETRANSLATE(B24, ""zh"", ""en"")"),"Toothbrush head well, you can not have more than a year to buy a toothbrush, very durable, it should be genuine and correct")</f>
        <v>Toothbrush head well, you can not have more than a year to buy a toothbrush, very durable, it should be genuine and correct</v>
      </c>
    </row>
    <row r="25">
      <c r="A25" s="1">
        <v>5.0</v>
      </c>
      <c r="B25" s="1" t="s">
        <v>26</v>
      </c>
      <c r="C25" t="str">
        <f>IFERROR(__xludf.DUMMYFUNCTION("GOOGLETRANSLATE(B25, ""zh"", ""en"")"),"Westerners fat foot shoes is the default fat L code, M code is more suitable for Chinese people, or five-star general")</f>
        <v>Westerners fat foot shoes is the default fat L code, M code is more suitable for Chinese people, or five-star general</v>
      </c>
    </row>
    <row r="26">
      <c r="A26" s="1">
        <v>5.0</v>
      </c>
      <c r="B26" s="1" t="s">
        <v>27</v>
      </c>
      <c r="C26" t="str">
        <f>IFERROR(__xludf.DUMMYFUNCTION("GOOGLETRANSLATE(B26, ""zh"", ""en"")"),"Very fit the usual 43 yards, 8 yards this election, quite right! Equivalent to 42 yards, one yard smaller than normal, remember! Because they belong to tidal shoes, relatively thin upper package, this is different from the running shoes, hiking shoes, fun"&amp;"ctional shoes, business shoes with not quite the same, the comparison with the model, since the upper thin and soft reasons. In short this election is very appropriate.")</f>
        <v>Very fit the usual 43 yards, 8 yards this election, quite right! Equivalent to 42 yards, one yard smaller than normal, remember! Because they belong to tidal shoes, relatively thin upper package, this is different from the running shoes, hiking shoes, functional shoes, business shoes with not quite the same, the comparison with the model, since the upper thin and soft reasons. In short this election is very appropriate.</v>
      </c>
    </row>
    <row r="27">
      <c r="A27" s="1">
        <v>5.0</v>
      </c>
      <c r="B27" s="1" t="s">
        <v>28</v>
      </c>
      <c r="C27" t="str">
        <f>IFERROR(__xludf.DUMMYFUNCTION("GOOGLETRANSLATE(B27, ""zh"", ""en"")"),"Leather, genuine, comfortable! clarks of good quality, as always, has been in the Amazon to buy clarks shoes")</f>
        <v>Leather, genuine, comfortable! clarks of good quality, as always, has been in the Amazon to buy clarks shoes</v>
      </c>
    </row>
    <row r="28">
      <c r="A28" s="1">
        <v>2.0</v>
      </c>
      <c r="B28" s="1" t="s">
        <v>29</v>
      </c>
      <c r="C28" t="str">
        <f>IFERROR(__xludf.DUMMYFUNCTION("GOOGLETRANSLATE(B28, ""zh"", ""en"")"),"I usually just stood for backup files, but more than three months inexplicable bad buy just stood back up, there is no bump, hit the physical collision, three months on the bad, then talk about the tough warranty history now first contact Amazon, Amazon c"&amp;"ustomer service attitude is very good (although not very efficient), but adamant that is scouring the sea products, Amazon is not responsible for after-sales. (The amount is not responsible to help you to the United States) only allows you to contact Seag"&amp;"ate customer service to get the warranty. Then to contact Seagate (Seagate Chinese after-sales area is really rubbish garbage in the battle), WW telephone surge chamber even, the attitude is also very bad (you do not buy what I give you this sale, to cont"&amp;"act their own country of origin of sale), but also a variety of origin ask myself investigation, I do not know. Then contact the agents of the Greater China region, can ask the commission to help the intersection of warranty, the results of a proxy using "&amp;"the email cordial greeting I was not stupid, people well done! ! ! ! E-mail contact Seagate back again, ask the warranty can not be in Hong Kong, the result was not (I installed an easy in American? To the point hard points okay). Anyway, overall it is th"&amp;"at Seagate supports only the origin of the quality and warranty last only reluctantly sent to the United States, with luck and send them over, and then come back with Haitao transport, cost a total of about 170, took 18 days, and finally completed the war"&amp;"ranty. In fact, so think about it so bad, after all, can be repaired, but the data did not, alas, no warranty or later will not buy, and when to expect Amazon to buy overseas also supported the quality of it, after all, hold the hands of the transport cha"&amp;"nnel, even if the customer Contact themselves, if they can take the Amazon logistics is also a good ah. .")</f>
        <v>I usually just stood for backup files, but more than three months inexplicable bad buy just stood back up, there is no bump, hit the physical collision, three months on the bad, then talk about the tough warranty history now first contact Amazon, Amazon customer service attitude is very good (although not very efficient), but adamant that is scouring the sea products, Amazon is not responsible for after-sales. (The amount is not responsible to help you to the United States) only allows you to contact Seagate customer service to get the warranty. Then to contact Seagate (Seagate Chinese after-sales area is really rubbish garbage in the battle), WW telephone surge chamber even, the attitude is also very bad (you do not buy what I give you this sale, to contact their own country of origin of sale), but also a variety of origin ask myself investigation, I do not know. Then contact the agents of the Greater China region, can ask the commission to help the intersection of warranty, the results of a proxy using the email cordial greeting I was not stupid, people well done! ! ! ! E-mail contact Seagate back again, ask the warranty can not be in Hong Kong, the result was not (I installed an easy in American? To the point hard points okay). Anyway, overall it is that Seagate supports only the origin of the quality and warranty last only reluctantly sent to the United States, with luck and send them over, and then come back with Haitao transport, cost a total of about 170, took 18 days, and finally completed the warranty. In fact, so think about it so bad, after all, can be repaired, but the data did not, alas, no warranty or later will not buy, and when to expect Amazon to buy overseas also supported the quality of it, after all, hold the hands of the transport channel, even if the customer Contact themselves, if they can take the Amazon logistics is also a good ah. .</v>
      </c>
    </row>
    <row r="29">
      <c r="A29" s="1">
        <v>3.0</v>
      </c>
      <c r="B29" s="1" t="s">
        <v>30</v>
      </c>
      <c r="C29" t="str">
        <f>IFERROR(__xludf.DUMMYFUNCTION("GOOGLETRANSLATE(B29, ""zh"", ""en"")"),"I larger height 180, weight 87 kg, size is too large XL")</f>
        <v>I larger height 180, weight 87 kg, size is too large XL</v>
      </c>
    </row>
    <row r="30">
      <c r="A30" s="1">
        <v>3.0</v>
      </c>
      <c r="B30" s="1" t="s">
        <v>31</v>
      </c>
      <c r="C30" t="str">
        <f>IFERROR(__xludf.DUMMYFUNCTION("GOOGLETRANSLATE(B30, ""zh"", ""en"")"),"Hard, hard texture in general, the general texture")</f>
        <v>Hard, hard texture in general, the general texture</v>
      </c>
    </row>
    <row r="31">
      <c r="A31" s="1">
        <v>3.0</v>
      </c>
      <c r="B31" s="1" t="s">
        <v>32</v>
      </c>
      <c r="C31" t="str">
        <f>IFERROR(__xludf.DUMMYFUNCTION("GOOGLETRANSLATE(B31, ""zh"", ""en"")"),"Have a great big tall 171cm, 89kg, bust 107Cm, M No. broad and long")</f>
        <v>Have a great big tall 171cm, 89kg, bust 107Cm, M No. broad and long</v>
      </c>
    </row>
    <row r="32">
      <c r="A32" s="1">
        <v>1.0</v>
      </c>
      <c r="B32" s="1" t="s">
        <v>33</v>
      </c>
      <c r="C32" t="str">
        <f>IFERROR(__xludf.DUMMYFUNCTION("GOOGLETRANSLATE(B32, ""zh"", ""en"")"),"Smelly! Smelly!")</f>
        <v>Smelly! Smelly!</v>
      </c>
    </row>
    <row r="33">
      <c r="A33" s="1">
        <v>1.0</v>
      </c>
      <c r="B33" s="1" t="s">
        <v>34</v>
      </c>
      <c r="C33" t="str">
        <f>IFERROR(__xludf.DUMMYFUNCTION("GOOGLETRANSLATE(B33, ""zh"", ""en"")"),"Cover mouth was torn, did not dare eat the carton packaging is not torn traces, but opened the jar caps, sealed inside plastic film turned out to be torn state, I do not dare eat. Complement: Amazon customer service response is very fast, very humane trea"&amp;"tment options.")</f>
        <v>Cover mouth was torn, did not dare eat the carton packaging is not torn traces, but opened the jar caps, sealed inside plastic film turned out to be torn state, I do not dare eat. Complement: Amazon customer service response is very fast, very humane treatment options.</v>
      </c>
    </row>
    <row r="34">
      <c r="A34" s="1">
        <v>4.0</v>
      </c>
      <c r="B34" s="1" t="s">
        <v>35</v>
      </c>
      <c r="C34" t="str">
        <f>IFERROR(__xludf.DUMMYFUNCTION("GOOGLETRANSLATE(B34, ""zh"", ""en"")"),"Not put lanyard child quite like, is not hanging lanyard")</f>
        <v>Not put lanyard child quite like, is not hanging lanyard</v>
      </c>
    </row>
    <row r="35">
      <c r="A35" s="1">
        <v>4.0</v>
      </c>
      <c r="B35" s="1" t="s">
        <v>36</v>
      </c>
      <c r="C35" t="str">
        <f>IFERROR(__xludf.DUMMYFUNCTION("GOOGLETRANSLATE(B35, ""zh"", ""en"")"),"Big 115 pounds to buy L big size foreigners could not wear a lot of comparison")</f>
        <v>Big 115 pounds to buy L big size foreigners could not wear a lot of comparison</v>
      </c>
    </row>
    <row r="36">
      <c r="A36" s="1">
        <v>4.0</v>
      </c>
      <c r="B36" s="1" t="s">
        <v>37</v>
      </c>
      <c r="C36" t="str">
        <f>IFERROR(__xludf.DUMMYFUNCTION("GOOGLETRANSLATE(B36, ""zh"", ""en"")"),"Suitable pants 174cm 75KG 82cm microprojectile, straight, the quality can be.")</f>
        <v>Suitable pants 174cm 75KG 82cm microprojectile, straight, the quality can be.</v>
      </c>
    </row>
    <row r="37">
      <c r="A37" s="1">
        <v>4.0</v>
      </c>
      <c r="B37" s="1" t="s">
        <v>38</v>
      </c>
      <c r="C37" t="str">
        <f>IFERROR(__xludf.DUMMYFUNCTION("GOOGLETRANSLATE(B37, ""zh"", ""en"")"),"Compare your small sharp scissors usually brought food")</f>
        <v>Compare your small sharp scissors usually brought food</v>
      </c>
    </row>
    <row r="38">
      <c r="A38" s="1">
        <v>5.0</v>
      </c>
      <c r="B38" s="1" t="s">
        <v>39</v>
      </c>
      <c r="C38" t="str">
        <f>IFERROR(__xludf.DUMMYFUNCTION("GOOGLETRANSLATE(B38, ""zh"", ""en"")"),"Headset sound quality is very good, very satisfied with online shopping. AIU to buy the first time, is expected to Jinan 15 days, 10 days actually received, very fast, postage is 30 yuan parity. Packaging design scientific, intact. Headset sound quality i"&amp;"s very good, very satisfied with online shopping.")</f>
        <v>Headset sound quality is very good, very satisfied with online shopping. AIU to buy the first time, is expected to Jinan 15 days, 10 days actually received, very fast, postage is 30 yuan parity. Packaging design scientific, intact. Headset sound quality is very good, very satisfied with online shopping.</v>
      </c>
    </row>
    <row r="39">
      <c r="A39" s="1">
        <v>5.0</v>
      </c>
      <c r="B39" s="1" t="s">
        <v>40</v>
      </c>
      <c r="C39" t="str">
        <f>IFERROR(__xludf.DUMMYFUNCTION("GOOGLETRANSLATE(B39, ""zh"", ""en"")"),"Large volume of water, shower comfortable. Really good, a lot of water, beat very comfortable on the body, massage model is very strong, the only downside is that it is waste, without realizing that water-saving features! Recommended to buy.")</f>
        <v>Large volume of water, shower comfortable. Really good, a lot of water, beat very comfortable on the body, massage model is very strong, the only downside is that it is waste, without realizing that water-saving features! Recommended to buy.</v>
      </c>
    </row>
    <row r="40">
      <c r="A40" s="1">
        <v>5.0</v>
      </c>
      <c r="B40" s="1" t="s">
        <v>41</v>
      </c>
      <c r="C40" t="str">
        <f>IFERROR(__xludf.DUMMYFUNCTION("GOOGLETRANSLATE(B40, ""zh"", ""en"")"),"No quality, is too large, it really is foreign yardage")</f>
        <v>No quality, is too large, it really is foreign yardage</v>
      </c>
    </row>
    <row r="41">
      <c r="A41" s="1">
        <v>5.0</v>
      </c>
      <c r="B41" s="1" t="s">
        <v>42</v>
      </c>
      <c r="C41" t="str">
        <f>IFERROR(__xludf.DUMMYFUNCTION("GOOGLETRANSLATE(B41, ""zh"", ""en"")"),"Quality control is poor, can not write, it is recommended to look at other things to buy for the first time in the Amazon, the same results as the previous one, the goods received by December 14, began to write and almost 30 G, mv, No. 25 U disk around it"&amp;" has been unable to write, and can only be read, can not be deleted, not format. Today, contact customer returns, customer service told me direct a refund, probably 7-10 days returned to the original card. Customer service very understanding, U disk and r"&amp;"eturn the United States return shipping is too high, bear this cost by Amazon.com. I have to say that Amazon's service is really in place. Fifth vote for customer service very rough appearance, plastic feel serious. Read and write speed is very poor and u"&amp;"nstable.")</f>
        <v>Quality control is poor, can not write, it is recommended to look at other things to buy for the first time in the Amazon, the same results as the previous one, the goods received by December 14, began to write and almost 30 G, mv, No. 25 U disk around it has been unable to write, and can only be read, can not be deleted, not format. Today, contact customer returns, customer service told me direct a refund, probably 7-10 days returned to the original card. Customer service very understanding, U disk and return the United States return shipping is too high, bear this cost by Amazon.com. I have to say that Amazon's service is really in place. Fifth vote for customer service very rough appearance, plastic feel serious. Read and write speed is very poor and unstable.</v>
      </c>
    </row>
    <row r="42">
      <c r="A42" s="1">
        <v>5.0</v>
      </c>
      <c r="B42" s="1" t="s">
        <v>43</v>
      </c>
      <c r="C42" t="str">
        <f>IFERROR(__xludf.DUMMYFUNCTION("GOOGLETRANSLATE(B42, ""zh"", ""en"")"),"Good Very good, nice")</f>
        <v>Good Very good, nice</v>
      </c>
    </row>
    <row r="43">
      <c r="A43" s="1">
        <v>5.0</v>
      </c>
      <c r="B43" s="1" t="s">
        <v>44</v>
      </c>
      <c r="C43" t="str">
        <f>IFERROR(__xludf.DUMMYFUNCTION("GOOGLETRANSLATE(B43, ""zh"", ""en"")"),"This beautifully retro legendary coffee-kind many beautiful than the picture! Mail came from Germany almost 10 days, packed tight, and no damage, even the packaging is very complete! The key compared to total domestic Lynx cheap at half the price, prime m"&amp;"embers free international shipping is really a bargain!")</f>
        <v>This beautifully retro legendary coffee-kind many beautiful than the picture! Mail came from Germany almost 10 days, packed tight, and no damage, even the packaging is very complete! The key compared to total domestic Lynx cheap at half the price, prime members free international shipping is really a bargain!</v>
      </c>
    </row>
    <row r="44">
      <c r="A44" s="1">
        <v>5.0</v>
      </c>
      <c r="B44" s="1" t="s">
        <v>45</v>
      </c>
      <c r="C44" t="str">
        <f>IFERROR(__xludf.DUMMYFUNCTION("GOOGLETRANSLATE(B44, ""zh"", ""en"")"),"Comfortable fit for the first time just wear a ring so fit, like this one! Summer wear really comfortable. To buy other colors.")</f>
        <v>Comfortable fit for the first time just wear a ring so fit, like this one! Summer wear really comfortable. To buy other colors.</v>
      </c>
    </row>
    <row r="45">
      <c r="A45" s="1">
        <v>5.0</v>
      </c>
      <c r="B45" s="1" t="s">
        <v>46</v>
      </c>
      <c r="C45" t="str">
        <f>IFERROR(__xludf.DUMMYFUNCTION("GOOGLETRANSLATE(B45, ""zh"", ""en"")"),"Than expected even better than playing not bad to wear more! ! ! After you buy it!")</f>
        <v>Than expected even better than playing not bad to wear more! ! ! After you buy it!</v>
      </c>
    </row>
    <row r="46">
      <c r="A46" s="1">
        <v>5.0</v>
      </c>
      <c r="B46" s="1" t="s">
        <v>47</v>
      </c>
      <c r="C46" t="str">
        <f>IFERROR(__xludf.DUMMYFUNCTION("GOOGLETRANSLATE(B46, ""zh"", ""en"")"),"Lines weave and former socks really reasonable price is different, but the same thickness ratio of domestic to be cheaper, and previous lines weave socks really different")</f>
        <v>Lines weave and former socks really reasonable price is different, but the same thickness ratio of domestic to be cheaper, and previous lines weave socks really different</v>
      </c>
    </row>
    <row r="47">
      <c r="A47" s="1">
        <v>5.0</v>
      </c>
      <c r="B47" s="1" t="s">
        <v>48</v>
      </c>
      <c r="C47" t="str">
        <f>IFERROR(__xludf.DUMMYFUNCTION("GOOGLETRANSLATE(B47, ""zh"", ""en"")"),"Water, well, not from the previous evaluation, I do not know how many wasted points, points can change money now know, they should look carefully evaluated, then I put these words to copy to go, both to earn points, but also save time, copy where they go,"&amp;" the most important thing is, do not seriously review, do not think how much worse word, sent directly to it, recommend it to everyone!")</f>
        <v>Water, well,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v>
      </c>
    </row>
    <row r="48">
      <c r="A48" s="1">
        <v>5.0</v>
      </c>
      <c r="B48" s="1" t="s">
        <v>49</v>
      </c>
      <c r="C48" t="str">
        <f>IFERROR(__xludf.DUMMYFUNCTION("GOOGLETRANSLATE(B48, ""zh"", ""en"")"),"very good very good genuine price hard to come by. German quality worthy of trust. He has made a good play dragon fruit smoothies delicate say")</f>
        <v>very good very good genuine price hard to come by. German quality worthy of trust. He has made a good play dragon fruit smoothies delicate say</v>
      </c>
    </row>
    <row r="49">
      <c r="A49" s="1">
        <v>5.0</v>
      </c>
      <c r="B49" s="1" t="s">
        <v>50</v>
      </c>
      <c r="C49" t="str">
        <f>IFERROR(__xludf.DUMMYFUNCTION("GOOGLETRANSLATE(B49, ""zh"", ""en"")"),"Value for money Cool! All-metal, feel good, compact, easy to carry, smooth writing. The question is, how to change this pen refill it?")</f>
        <v>Value for money Cool! All-metal, feel good, compact, easy to carry, smooth writing. The question is, how to change this pen refill it?</v>
      </c>
    </row>
    <row r="50">
      <c r="A50" s="1">
        <v>5.0</v>
      </c>
      <c r="B50" s="1" t="s">
        <v>51</v>
      </c>
      <c r="C50" t="str">
        <f>IFERROR(__xludf.DUMMYFUNCTION("GOOGLETRANSLATE(B50, ""zh"", ""en"")"),"Sound quality is famous, winning many not unreasonable, the sound is very positive, what's popular basic good enough, good front and amp can be heard very clear sound, even with the sound, the price even twice as high a , it can be very hard to find the r"&amp;"ight match, whether it is big or cottage, plus Amazon's price, it is worth it, yes, the human voice as well knot")</f>
        <v>Sound quality is famous, winning many not unreasonable, the sound is very positive, what's popular basic good enough, good front and amp can be heard very clear sound, even with the sound, the price even twice as high a , it can be very hard to find the right match, whether it is big or cottage, plus Amazon's price, it is worth it, yes, the human voice as well knot</v>
      </c>
    </row>
    <row r="51">
      <c r="A51" s="1">
        <v>5.0</v>
      </c>
      <c r="B51" s="1" t="s">
        <v>52</v>
      </c>
      <c r="C51" t="str">
        <f>IFERROR(__xludf.DUMMYFUNCTION("GOOGLETRANSLATE(B51, ""zh"", ""en"")"),"This is nice pants Slim Yeah! Cloth a little thin and flexible, the number is in the United States to buy the same. The number of domestic comparison, then, the domestic number is slightly smaller.")</f>
        <v>This is nice pants Slim Yeah! Cloth a little thin and flexible, the number is in the United States to buy the same. The number of domestic comparison, then, the domestic number is slightly smaller.</v>
      </c>
    </row>
    <row r="52">
      <c r="A52" s="1">
        <v>5.0</v>
      </c>
      <c r="B52" s="1" t="s">
        <v>53</v>
      </c>
      <c r="C52" t="str">
        <f>IFERROR(__xludf.DUMMYFUNCTION("GOOGLETRANSLATE(B52, ""zh"", ""en"")"),"Very good, very good as expected, did not want to buy when the adult section of my code number, so bought the 245cm big boy 6.5M, just right")</f>
        <v>Very good, very good as expected, did not want to buy when the adult section of my code number, so bought the 245cm big boy 6.5M, just right</v>
      </c>
    </row>
    <row r="53">
      <c r="A53" s="1">
        <v>5.0</v>
      </c>
      <c r="B53" s="1" t="s">
        <v>54</v>
      </c>
      <c r="C53" t="str">
        <f>IFERROR(__xludf.DUMMYFUNCTION("GOOGLETRANSLATE(B53, ""zh"", ""en"")"),"Mr. suitable good wearing a very appropriate, very much")</f>
        <v>Mr. suitable good wearing a very appropriate, very much</v>
      </c>
    </row>
    <row r="54">
      <c r="A54" s="1">
        <v>5.0</v>
      </c>
      <c r="B54" s="1" t="s">
        <v>55</v>
      </c>
      <c r="C54" t="str">
        <f>IFERROR(__xludf.DUMMYFUNCTION("GOOGLETRANSLATE(B54, ""zh"", ""en"")"),"Amazon family trust overseas purchase Swisse of calcium and vitamin D combination of equipment, from Australia")</f>
        <v>Amazon family trust overseas purchase Swisse of calcium and vitamin D combination of equipment, from Australia</v>
      </c>
    </row>
    <row r="55">
      <c r="A55" s="1">
        <v>5.0</v>
      </c>
      <c r="B55" s="1" t="s">
        <v>56</v>
      </c>
      <c r="C55" t="str">
        <f>IFERROR(__xludf.DUMMYFUNCTION("GOOGLETRANSLATE(B55, ""zh"", ""en"")"),"Great. The third double play at home is not bad. Very good, about Dad, Dad liked.")</f>
        <v>Great. The third double play at home is not bad. Very good, about Dad, Dad liked.</v>
      </c>
    </row>
    <row r="56">
      <c r="A56" s="1">
        <v>5.0</v>
      </c>
      <c r="B56" s="1" t="s">
        <v>57</v>
      </c>
      <c r="C56" t="str">
        <f>IFERROR(__xludf.DUMMYFUNCTION("GOOGLETRANSLATE(B56, ""zh"", ""en"")"),"The drive can read and write speed continuous speed pricey, 4K badly, as particulates and out speed, it is estimated that time also used the replacement of the")</f>
        <v>The drive can read and write speed continuous speed pricey, 4K badly, as particulates and out speed, it is estimated that time also used the replacement of the</v>
      </c>
    </row>
    <row r="57">
      <c r="A57" s="1">
        <v>5.0</v>
      </c>
      <c r="B57" s="1" t="s">
        <v>58</v>
      </c>
      <c r="C57" t="str">
        <f>IFERROR(__xludf.DUMMYFUNCTION("GOOGLETRANSLATE(B57, ""zh"", ""en"")"),"Good 95 2 shakuhachi waist belt a little bit short, it can also be used, manufactured Tunisia")</f>
        <v>Good 95 2 shakuhachi waist belt a little bit short, it can also be used, manufactured Tunisia</v>
      </c>
    </row>
    <row r="58">
      <c r="A58" s="1">
        <v>5.0</v>
      </c>
      <c r="B58" s="1" t="s">
        <v>59</v>
      </c>
      <c r="C58" t="str">
        <f>IFERROR(__xludf.DUMMYFUNCTION("GOOGLETRANSLATE(B58, ""zh"", ""en"")"),"Satisfaction waist a little big, upper body good results, there is a drawstring trousers can be tightened, very nice.")</f>
        <v>Satisfaction waist a little big, upper body good results, there is a drawstring trousers can be tightened, very nice.</v>
      </c>
    </row>
    <row r="59">
      <c r="A59" s="1">
        <v>5.0</v>
      </c>
      <c r="B59" s="1" t="s">
        <v>60</v>
      </c>
      <c r="C59" t="str">
        <f>IFERROR(__xludf.DUMMYFUNCTION("GOOGLETRANSLATE(B59, ""zh"", ""en"")"),"Insulation, good quality has been used, insulation.")</f>
        <v>Insulation, good quality has been used, insulation.</v>
      </c>
    </row>
    <row r="60">
      <c r="A60" s="1">
        <v>2.0</v>
      </c>
      <c r="B60" s="1" t="s">
        <v>61</v>
      </c>
      <c r="C60" t="str">
        <f>IFERROR(__xludf.DUMMYFUNCTION("GOOGLETRANSLATE(B60, ""zh"", ""en"")"),"Too big nor too thick material general feeling is also felt too thick, I height 178CM, weight 75KG, buy M code appropriate length was too loose")</f>
        <v>Too big nor too thick material general feeling is also felt too thick, I height 178CM, weight 75KG, buy M code appropriate length was too loose</v>
      </c>
    </row>
    <row r="61">
      <c r="A61" s="1">
        <v>3.0</v>
      </c>
      <c r="B61" s="1" t="s">
        <v>62</v>
      </c>
      <c r="C61" t="str">
        <f>IFERROR(__xludf.DUMMYFUNCTION("GOOGLETRANSLATE(B61, ""zh"", ""en"")"),"Can also be sent out of the box found a bump on the upper Amazon back 50, will not return ... the usual 44.5 feet, feet slightly fat, wearing a slightly 9.5 mill small toe, subsequent purchase of reference person")</f>
        <v>Can also be sent out of the box found a bump on the upper Amazon back 50, will not return ... the usual 44.5 feet, feet slightly fat, wearing a slightly 9.5 mill small toe, subsequent purchase of reference person</v>
      </c>
    </row>
    <row r="62">
      <c r="A62" s="1">
        <v>1.0</v>
      </c>
      <c r="B62" s="1" t="s">
        <v>63</v>
      </c>
      <c r="C62" t="str">
        <f>IFERROR(__xludf.DUMMYFUNCTION("GOOGLETRANSLATE(B62, ""zh"", ""en"")"),"Overseas purchase, is the return of pit 30w * 30L, this number usually wear jeans fit, who knows these pants pants huge, I was willing to buy Slim's, can not wear. To return, shipping about $ 125 only return 81 into four, hey, pit ah, nothing with.")</f>
        <v>Overseas purchase, is the return of pit 30w * 30L, this number usually wear jeans fit, who knows these pants pants huge, I was willing to buy Slim's, can not wear. To return, shipping about $ 125 only return 81 into four, hey, pit ah, nothing with.</v>
      </c>
    </row>
    <row r="63">
      <c r="A63" s="1">
        <v>1.0</v>
      </c>
      <c r="B63" s="1" t="s">
        <v>64</v>
      </c>
      <c r="C63" t="str">
        <f>IFERROR(__xludf.DUMMYFUNCTION("GOOGLETRANSLATE(B63, ""zh"", ""en"")"),"Not long on the bad rubbish in the fighter, garbage Amazon, China can not be sold warranty, a few months broken, and told him to contact the warranty, no matter what, do not buy junk! ! !")</f>
        <v>Not long on the bad rubbish in the fighter, garbage Amazon, China can not be sold warranty, a few months broken, and told him to contact the warranty, no matter what, do not buy junk! ! !</v>
      </c>
    </row>
    <row r="64">
      <c r="A64" s="1">
        <v>4.0</v>
      </c>
      <c r="B64" s="1" t="s">
        <v>65</v>
      </c>
      <c r="C64" t="str">
        <f>IFERROR(__xludf.DUMMYFUNCTION("GOOGLETRANSLATE(B64, ""zh"", ""en"")"),"Well well, the baby does not seem like very much, always used to throw.")</f>
        <v>Well well, the baby does not seem like very much, always used to throw.</v>
      </c>
    </row>
    <row r="65">
      <c r="A65" s="1">
        <v>4.0</v>
      </c>
      <c r="B65" s="1" t="s">
        <v>66</v>
      </c>
      <c r="C65" t="str">
        <f>IFERROR(__xludf.DUMMYFUNCTION("GOOGLETRANSLATE(B65, ""zh"", ""en"")"),"Buy cheap boyfriend height of just US version of the S number 177 wins in 125 weight fabrics are generally cheaper casual Pei-ling does not matter crazy play ball feeling can only wear one year")</f>
        <v>Buy cheap boyfriend height of just US version of the S number 177 wins in 125 weight fabrics are generally cheaper casual Pei-ling does not matter crazy play ball feeling can only wear one year</v>
      </c>
    </row>
    <row r="66">
      <c r="A66" s="1">
        <v>4.0</v>
      </c>
      <c r="B66" s="1" t="s">
        <v>67</v>
      </c>
      <c r="C66" t="str">
        <f>IFERROR(__xludf.DUMMYFUNCTION("GOOGLETRANSLATE(B66, ""zh"", ""en"")"),"OK barrel should be of a resin, not an image that looks like a metal, lighter, are lighter than Parker series Choate, and coarse nib. Suitable as a pen.")</f>
        <v>OK barrel should be of a resin, not an image that looks like a metal, lighter, are lighter than Parker series Choate, and coarse nib. Suitable as a pen.</v>
      </c>
    </row>
    <row r="67">
      <c r="A67" s="1">
        <v>4.0</v>
      </c>
      <c r="B67" s="1" t="s">
        <v>68</v>
      </c>
      <c r="C67" t="str">
        <f>IFERROR(__xludf.DUMMYFUNCTION("GOOGLETRANSLATE(B67, ""zh"", ""en"")"),"Than the domestic version of the British number two big numbers too! ! I 183, to buy the XL 84 is big enough to be a further small number")</f>
        <v>Than the domestic version of the British number two big numbers too! ! I 183, to buy the XL 84 is big enough to be a further small number</v>
      </c>
    </row>
    <row r="68">
      <c r="A68" s="1">
        <v>4.0</v>
      </c>
      <c r="B68" s="1" t="s">
        <v>69</v>
      </c>
      <c r="C68" t="str">
        <f>IFERROR(__xludf.DUMMYFUNCTION("GOOGLETRANSLATE(B68, ""zh"", ""en"")"),"Amazon's quality control is flawed is the low price of, upon receipt of the upper two feet have creases, it should be tried on traces of dirty soles, has the inside heel of the foot with severe scratches. Amazon's overseas purchase very convenient, but th"&amp;"e quality control is really flawed, in the same period bought several single issues have emerged, and good customer service is to force.")</f>
        <v>Amazon's quality control is flawed is the low price of, upon receipt of the upper two feet have creases, it should be tried on traces of dirty soles, has the inside heel of the foot with severe scratches. Amazon's overseas purchase very convenient, but the quality control is really flawed, in the same period bought several single issues have emerged, and good customer service is to force.</v>
      </c>
    </row>
    <row r="69">
      <c r="A69" s="1">
        <v>5.0</v>
      </c>
      <c r="B69" s="1" t="s">
        <v>70</v>
      </c>
      <c r="C69" t="str">
        <f>IFERROR(__xludf.DUMMYFUNCTION("GOOGLETRANSLATE(B69, ""zh"", ""en"")"),"Very light and comfortable, lightweight, good color style delicate feet, which is very thin velvet wear for autumn and early winter, it is recommended to buy.")</f>
        <v>Very light and comfortable, lightweight, good color style delicate feet, which is very thin velvet wear for autumn and early winter, it is recommended to buy.</v>
      </c>
    </row>
    <row r="70">
      <c r="A70" s="1">
        <v>5.0</v>
      </c>
      <c r="B70" s="1" t="s">
        <v>71</v>
      </c>
      <c r="C70" t="str">
        <f>IFERROR(__xludf.DUMMYFUNCTION("GOOGLETRANSLATE(B70, ""zh"", ""en"")"),"Amazon purchased products overseas trust full bottle, four months amount")</f>
        <v>Amazon purchased products overseas trust full bottle, four months amount</v>
      </c>
    </row>
    <row r="71">
      <c r="A71" s="1">
        <v>5.0</v>
      </c>
      <c r="B71" s="1" t="s">
        <v>72</v>
      </c>
      <c r="C71" t="str">
        <f>IFERROR(__xludf.DUMMYFUNCTION("GOOGLETRANSLATE(B71, ""zh"", ""en"")"),"Like texture class, better than Sori Yanagi texture, the only drawback is that there is no matching drain basket, if there is perfect")</f>
        <v>Like texture class, better than Sori Yanagi texture, the only drawback is that there is no matching drain basket, if there is perfect</v>
      </c>
    </row>
    <row r="72">
      <c r="A72" s="1">
        <v>5.0</v>
      </c>
      <c r="B72" s="1" t="s">
        <v>73</v>
      </c>
      <c r="C72" t="str">
        <f>IFERROR(__xludf.DUMMYFUNCTION("GOOGLETRANSLATE(B72, ""zh"", ""en"")"),"Quality is good, but not particularly good quality and comfortable, but not particularly comfortable, not comfortable bravo")</f>
        <v>Quality is good, but not particularly good quality and comfortable, but not particularly comfortable, not comfortable bravo</v>
      </c>
    </row>
    <row r="73">
      <c r="A73" s="1">
        <v>5.0</v>
      </c>
      <c r="B73" s="1" t="s">
        <v>74</v>
      </c>
      <c r="C73" t="str">
        <f>IFERROR(__xludf.DUMMYFUNCTION("GOOGLETRANSLATE(B73, ""zh"", ""en"")"),"Is much cheaper than domestic authentic, logistics is too slow, the same day of receipt of the afternoon on the windowsill charge! China Overseas Citizen's official website does not support the purchase verification, look at packaging should be genuine! M"&amp;"anual, warranty card are Chinese! Watch and strap are great, his son wearing a very handsome, very like!")</f>
        <v>Is much cheaper than domestic authentic, logistics is too slow, the same day of receipt of the afternoon on the windowsill charge! China Overseas Citizen's official website does not support the purchase verification, look at packaging should be genuine! Manual, warranty card are Chinese! Watch and strap are great, his son wearing a very handsome, very like!</v>
      </c>
    </row>
    <row r="74">
      <c r="A74" s="1">
        <v>5.0</v>
      </c>
      <c r="B74" s="1" t="s">
        <v>75</v>
      </c>
      <c r="C74" t="str">
        <f>IFERROR(__xludf.DUMMYFUNCTION("GOOGLETRANSLATE(B74, ""zh"", ""en"")"),"Thumbs reasonable design, comfortable")</f>
        <v>Thumbs reasonable design, comfortable</v>
      </c>
    </row>
    <row r="75">
      <c r="A75" s="1">
        <v>5.0</v>
      </c>
      <c r="B75" s="1" t="s">
        <v>76</v>
      </c>
      <c r="C75" t="str">
        <f>IFERROR(__xludf.DUMMYFUNCTION("GOOGLETRANSLATE(B75, ""zh"", ""en"")"),"Temperature effect, it can not open any faucet installation easy family had a bath, a huge open-water temperature changes. With this it is basically no problem. High on the hot and cold water outlet spacing compatibility, even this is my home hot and cold"&amp;" water outlet injustice are compatible. That comes with a great shower water, the tube is also very hard, they are not well adapted, changed the last shower before to solve the problem. Shower outlet that care must be taken when installing, do not twist t"&amp;"he dead, people has always been able to swing around, and is sealed by the seal!")</f>
        <v>Temperature effect, it can not open any faucet installation easy family had a bath, a huge open-water temperature changes. With this it is basically no problem. High on the hot and cold water outlet spacing compatibility, even this is my home hot and cold water outlet injustice are compatible. That comes with a great shower water, the tube is also very hard, they are not well adapted, changed the last shower before to solve the problem. Shower outlet that care must be taken when installing, do not twist the dead, people has always been able to swing around, and is sealed by the seal!</v>
      </c>
    </row>
    <row r="76">
      <c r="A76" s="1">
        <v>5.0</v>
      </c>
      <c r="B76" s="1" t="s">
        <v>77</v>
      </c>
      <c r="C76" t="str">
        <f>IFERROR(__xludf.DUMMYFUNCTION("GOOGLETRANSLATE(B76, ""zh"", ""en"")"),"PUMA PUMA Basket Heart Patent Wn. Suitable autumn and winter wear, not imagined that, more beautiful than the picture in kind")</f>
        <v>PUMA PUMA Basket Heart Patent Wn. Suitable autumn and winter wear, not imagined that, more beautiful than the picture in kind</v>
      </c>
    </row>
    <row r="77">
      <c r="A77" s="1">
        <v>5.0</v>
      </c>
      <c r="B77" s="1" t="s">
        <v>78</v>
      </c>
      <c r="C77" t="str">
        <f>IFERROR(__xludf.DUMMYFUNCTION("GOOGLETRANSLATE(B77, ""zh"", ""en"")"),"Very good good texture, detail a little better than Thermos")</f>
        <v>Very good good texture, detail a little better than Thermos</v>
      </c>
    </row>
    <row r="78">
      <c r="A78" s="1">
        <v>5.0</v>
      </c>
      <c r="B78" s="1" t="s">
        <v>79</v>
      </c>
      <c r="C78" t="str">
        <f>IFERROR(__xludf.DUMMYFUNCTION("GOOGLETRANSLATE(B78, ""zh"", ""en"")"),"Suitable size really a lot size is too large, usually domestic L code, the S code is enough, I 174, weight 160, waist 84, bust 98")</f>
        <v>Suitable size really a lot size is too large, usually domestic L code, the S code is enough, I 174, weight 160, waist 84, bust 98</v>
      </c>
    </row>
    <row r="79">
      <c r="A79" s="1">
        <v>5.0</v>
      </c>
      <c r="B79" s="1" t="s">
        <v>80</v>
      </c>
      <c r="C79" t="str">
        <f>IFERROR(__xludf.DUMMYFUNCTION("GOOGLETRANSLATE(B79, ""zh"", ""en"")"),"Cheers me about this is a single number at 14 June 2018, and June 30 received the goods, I bought this thing with a stir bar. Words and the words on the blade on the blade in this site is not the same given. Cover better buckle. You lack see in the pictur"&amp;"e of the product in another piece of blue paper.")</f>
        <v>Cheers me about this is a single number at 14 June 2018, and June 30 received the goods, I bought this thing with a stir bar. Words and the words on the blade on the blade in this site is not the same given. Cover better buckle. You lack see in the picture of the product in another piece of blue paper.</v>
      </c>
    </row>
    <row r="80">
      <c r="A80" s="1">
        <v>5.0</v>
      </c>
      <c r="B80" s="1" t="s">
        <v>81</v>
      </c>
      <c r="C80" t="str">
        <f>IFERROR(__xludf.DUMMYFUNCTION("GOOGLETRANSLATE(B80, ""zh"", ""en"")"),"Perfect good style, very tide, very stylish")</f>
        <v>Perfect good style, very tide, very stylish</v>
      </c>
    </row>
    <row r="81">
      <c r="A81" s="1">
        <v>5.0</v>
      </c>
      <c r="B81" s="1" t="s">
        <v>82</v>
      </c>
      <c r="C81" t="str">
        <f>IFERROR(__xludf.DUMMYFUNCTION("GOOGLETRANSLATE(B81, ""zh"", ""en"")"),"Suitable pretty good, just do not know the specific content of cotton.")</f>
        <v>Suitable pretty good, just do not know the specific content of cotton.</v>
      </c>
    </row>
    <row r="82">
      <c r="A82" s="1">
        <v>5.0</v>
      </c>
      <c r="B82" s="1" t="s">
        <v>83</v>
      </c>
      <c r="C82" t="str">
        <f>IFERROR(__xludf.DUMMYFUNCTION("GOOGLETRANSLATE(B82, ""zh"", ""en"")"),"Cost-effective, good workmanship, cost-effective, good workmanship")</f>
        <v>Cost-effective, good workmanship, cost-effective, good workmanship</v>
      </c>
    </row>
    <row r="83">
      <c r="A83" s="1">
        <v>5.0</v>
      </c>
      <c r="B83" s="1" t="s">
        <v>84</v>
      </c>
      <c r="C83" t="str">
        <f>IFERROR(__xludf.DUMMYFUNCTION("GOOGLETRANSLATE(B83, ""zh"", ""en"")"),"Super heavy pot a pot, feel good")</f>
        <v>Super heavy pot a pot, feel good</v>
      </c>
    </row>
    <row r="84">
      <c r="A84" s="1">
        <v>5.0</v>
      </c>
      <c r="B84" s="1" t="s">
        <v>85</v>
      </c>
      <c r="C84" t="str">
        <f>IFERROR(__xludf.DUMMYFUNCTION("GOOGLETRANSLATE(B84, ""zh"", ""en"")"),"Pretty pretty, wings can be rotated, not too easy to do key chain, Bag should be good.")</f>
        <v>Pretty pretty, wings can be rotated, not too easy to do key chain, Bag should be good.</v>
      </c>
    </row>
    <row r="85">
      <c r="A85" s="1">
        <v>5.0</v>
      </c>
      <c r="B85" s="1" t="s">
        <v>86</v>
      </c>
      <c r="C85" t="str">
        <f>IFERROR(__xludf.DUMMYFUNCTION("GOOGLETRANSLATE(B85, ""zh"", ""en"")"),"Just the body, 170,65 kg M number.")</f>
        <v>Just the body, 170,65 kg M number.</v>
      </c>
    </row>
    <row r="86">
      <c r="A86" s="1">
        <v>5.0</v>
      </c>
      <c r="B86" s="1" t="s">
        <v>87</v>
      </c>
      <c r="C86" t="str">
        <f>IFERROR(__xludf.DUMMYFUNCTION("GOOGLETRANSLATE(B86, ""zh"", ""en"")"),"Satisfaction shopping package perfect, complete related materials; watch film completely, the wave-normal use; logistics quickly, arrived a week.")</f>
        <v>Satisfaction shopping package perfect, complete related materials; watch film completely, the wave-normal use; logistics quickly, arrived a week.</v>
      </c>
    </row>
    <row r="87">
      <c r="A87" s="1">
        <v>5.0</v>
      </c>
      <c r="B87" s="1" t="s">
        <v>88</v>
      </c>
      <c r="C87" t="str">
        <f>IFERROR(__xludf.DUMMYFUNCTION("GOOGLETRANSLATE(B87, ""zh"", ""en"")"),"Big 12-inch pot is very large this can directly instead of frying pan, heat insulation jacket is sent, but a little big, you need to look at reducing their own sets of estimated iron handle it is not big enough. Overall satisfaction.")</f>
        <v>Big 12-inch pot is very large this can directly instead of frying pan, heat insulation jacket is sent, but a little big, you need to look at reducing their own sets of estimated iron handle it is not big enough. Overall satisfaction.</v>
      </c>
    </row>
    <row r="88">
      <c r="A88" s="1">
        <v>5.0</v>
      </c>
      <c r="B88" s="1" t="s">
        <v>89</v>
      </c>
      <c r="C88" t="str">
        <f>IFERROR(__xludf.DUMMYFUNCTION("GOOGLETRANSLATE(B88, ""zh"", ""en"")"),"Big brands are reliable and genuine love of fine texture and comfortable, close-fitting clothes have to do this")</f>
        <v>Big brands are reliable and genuine love of fine texture and comfortable, close-fitting clothes have to do this</v>
      </c>
    </row>
    <row r="89">
      <c r="A89" s="1">
        <v>5.0</v>
      </c>
      <c r="B89" s="1" t="s">
        <v>90</v>
      </c>
      <c r="C89" t="str">
        <f>IFERROR(__xludf.DUMMYFUNCTION("GOOGLETRANSLATE(B89, ""zh"", ""en"")"),"Is also good, the speed can also go to the overall good, acceptable thickness, and my original 2T almost thick, length becomes shorter")</f>
        <v>Is also good, the speed can also go to the overall good, acceptable thickness, and my original 2T almost thick, length becomes shorter</v>
      </c>
    </row>
    <row r="90">
      <c r="A90" s="1">
        <v>2.0</v>
      </c>
      <c r="B90" s="1" t="s">
        <v>91</v>
      </c>
      <c r="C90" t="str">
        <f>IFERROR(__xludf.DUMMYFUNCTION("GOOGLETRANSLATE(B90, ""zh"", ""en"")"),"Lee Men's Tom Tipping Ls V navy blue Medium ... great clothes, at least two big numbers, can not wear, give as gifts friends, return troublesome and expensive cost.")</f>
        <v>Lee Men's Tom Tipping Ls V navy blue Medium ... great clothes, at least two big numbers, can not wear, give as gifts friends, return troublesome and expensive cost.</v>
      </c>
    </row>
    <row r="91">
      <c r="A91" s="1">
        <v>3.0</v>
      </c>
      <c r="B91" s="1" t="s">
        <v>92</v>
      </c>
      <c r="C91" t="str">
        <f>IFERROR(__xludf.DUMMYFUNCTION("GOOGLETRANSLATE(B91, ""zh"", ""en"")"),"Hiss suddenly opened, hot charging portion. Headphone use, without any exception, today wanted to use to open the burst of hissing noise, then charging part in hot, the kind of moment. Direct and rapid shutdown afraid of the bombing. Quality tests, he wou"&amp;"ld not again. Disappointed ... for the first time to buy earmuffs no such problem, buy a Bluetooth line, would have such a sense of danger.")</f>
        <v>Hiss suddenly opened, hot charging portion. Headphone use, without any exception, today wanted to use to open the burst of hissing noise, then charging part in hot, the kind of moment. Direct and rapid shutdown afraid of the bombing. Quality tests, he would not again. Disappointed ... for the first time to buy earmuffs no such problem, buy a Bluetooth line, would have such a sense of danger.</v>
      </c>
    </row>
    <row r="92">
      <c r="A92" s="1">
        <v>3.0</v>
      </c>
      <c r="B92" s="1" t="s">
        <v>93</v>
      </c>
      <c r="C92" t="str">
        <f>IFERROR(__xludf.DUMMYFUNCTION("GOOGLETRANSLATE(B92, ""zh"", ""en"")"),"general. Advantage of insulation, watertight. The disadvantages are: Mrs. paint surface is too easy out. Children back about half an hour (no bumps, most do not care), but still there are a lot of friction marks. and! Stickers have flesh, uneven almost ro"&amp;"tten.")</f>
        <v>general. Advantage of insulation, watertight. The disadvantages are: Mrs. paint surface is too easy out. Children back about half an hour (no bumps, most do not care), but still there are a lot of friction marks. and! Stickers have flesh, uneven almost rotten.</v>
      </c>
    </row>
    <row r="93">
      <c r="A93" s="1">
        <v>1.0</v>
      </c>
      <c r="B93" s="1" t="s">
        <v>94</v>
      </c>
      <c r="C93" t="str">
        <f>IFERROR(__xludf.DUMMYFUNCTION("GOOGLETRANSLATE(B93, ""zh"", ""en"")"),"Not satisfied with the buy is also on the shoebox 41.5 41.5 40.5 opened the box the shoes do not know what to tell the truth engaged in a star do not want to")</f>
        <v>Not satisfied with the buy is also on the shoebox 41.5 41.5 40.5 opened the box the shoes do not know what to tell the truth engaged in a star do not want to</v>
      </c>
    </row>
    <row r="94">
      <c r="A94" s="1">
        <v>1.0</v>
      </c>
      <c r="B94" s="1" t="s">
        <v>95</v>
      </c>
      <c r="C94" t="str">
        <f>IFERROR(__xludf.DUMMYFUNCTION("GOOGLETRANSLATE(B94, ""zh"", ""en"")"),"Overturned, overturned knockoff! Packaging and printing a look that is fake, he said the German Amazon shipments, estimated from a small workshop and domestic cottage! Do not advise everyone fooled, security is not the same as what is.")</f>
        <v>Overturned, overturned knockoff! Packaging and printing a look that is fake, he said the German Amazon shipments, estimated from a small workshop and domestic cottage! Do not advise everyone fooled, security is not the same as what is.</v>
      </c>
    </row>
    <row r="95">
      <c r="A95" s="1">
        <v>1.0</v>
      </c>
      <c r="B95" s="1" t="s">
        <v>96</v>
      </c>
      <c r="C95" t="str">
        <f>IFERROR(__xludf.DUMMYFUNCTION("GOOGLETRANSLATE(B95, ""zh"", ""en"")"),"Received a defective, Amazon shipped merchandise does not check it? Full of joy to open the watch, put on a look is found defective, the right lighting bolt missing, also served. If not, then really I do not want anyone to rush to buy time. No way, the fi"&amp;"rst to return, and then re-buy.")</f>
        <v>Received a defective, Amazon shipped merchandise does not check it? Full of joy to open the watch, put on a look is found defective, the right lighting bolt missing, also served. If not, then really I do not want anyone to rush to buy time. No way, the first to return, and then re-buy.</v>
      </c>
    </row>
    <row r="96">
      <c r="A96" s="1">
        <v>4.0</v>
      </c>
      <c r="B96" s="1" t="s">
        <v>97</v>
      </c>
      <c r="C96" t="str">
        <f>IFERROR(__xludf.DUMMYFUNCTION("GOOGLETRANSLATE(B96, ""zh"", ""en"")"),"Good good good is relatively heavy boots to wear one day more tired then turned fur care little trouble")</f>
        <v>Good good good is relatively heavy boots to wear one day more tired then turned fur care little trouble</v>
      </c>
    </row>
    <row r="97">
      <c r="A97" s="1">
        <v>4.0</v>
      </c>
      <c r="B97" s="1" t="s">
        <v>98</v>
      </c>
      <c r="C97" t="str">
        <f>IFERROR(__xludf.DUMMYFUNCTION("GOOGLETRANSLATE(B97, ""zh"", ""en"")"),"Quality in general, is the high brand value more, while I 178,80kg, just right quality in general, is the high brand value more, while I 178,80kg, just right")</f>
        <v>Quality in general, is the high brand value more, while I 178,80kg, just right quality in general, is the high brand value more, while I 178,80kg, just right</v>
      </c>
    </row>
    <row r="98">
      <c r="A98" s="1">
        <v>4.0</v>
      </c>
      <c r="B98" s="1" t="s">
        <v>99</v>
      </c>
      <c r="C98" t="str">
        <f>IFERROR(__xludf.DUMMYFUNCTION("GOOGLETRANSLATE(B98, ""zh"", ""en"")"),"Attractive upper leg, foot length 27CM work generally buy US8.5, just length, but slightly narrower can wear the instep. On foot pretty obvious, but the workmanship flattered by their own pictures, details of very rough, casual Pei-ling, wearing a look of"&amp;" it. Receive vamp dirty, it should be turned fur little bump protection, it can wipe a damp cloth.")</f>
        <v>Attractive upper leg, foot length 27CM work generally buy US8.5, just length, but slightly narrower can wear the instep. On foot pretty obvious, but the workmanship flattered by their own pictures, details of very rough, casual Pei-ling, wearing a look of it. Receive vamp dirty, it should be turned fur little bump protection, it can wipe a damp cloth.</v>
      </c>
    </row>
    <row r="99">
      <c r="A99" s="1">
        <v>4.0</v>
      </c>
      <c r="B99" s="1" t="s">
        <v>100</v>
      </c>
      <c r="C99" t="str">
        <f>IFERROR(__xludf.DUMMYFUNCTION("GOOGLETRANSLATE(B99, ""zh"", ""en"")"),"Satisfaction height 179, weight 76,33W32L, just right.")</f>
        <v>Satisfaction height 179, weight 76,33W32L, just right.</v>
      </c>
    </row>
    <row r="100">
      <c r="A100" s="1">
        <v>4.0</v>
      </c>
      <c r="B100" s="1" t="s">
        <v>101</v>
      </c>
      <c r="C100" t="str">
        <f>IFERROR(__xludf.DUMMYFUNCTION("GOOGLETRANSLATE(B100, ""zh"", ""en"")"),"Okay November 15 Kusakabe single, has dragged on for a week has not shipped, contact the customer service, that night on the ship. November 26 received, shelf life as of March 2019, okay.")</f>
        <v>Okay November 15 Kusakabe single, has dragged on for a week has not shipped, contact the customer service, that night on the ship. November 26 received, shelf life as of March 2019, okay.</v>
      </c>
    </row>
    <row r="101">
      <c r="A101" s="1">
        <v>5.0</v>
      </c>
      <c r="B101" s="1" t="s">
        <v>102</v>
      </c>
      <c r="C101" t="str">
        <f>IFERROR(__xludf.DUMMYFUNCTION("GOOGLETRANSLATE(B101, ""zh"", ""en"")"),"Good quality, pay attention to the size of the good-looking, good quality, the right size, 173cm, 68kg, L code (Nichia)")</f>
        <v>Good quality, pay attention to the size of the good-looking, good quality, the right size, 173cm, 68kg, L code (Nichia)</v>
      </c>
    </row>
    <row r="102">
      <c r="A102" s="1">
        <v>5.0</v>
      </c>
      <c r="B102" s="1" t="s">
        <v>103</v>
      </c>
      <c r="C102" t="str">
        <f>IFERROR(__xludf.DUMMYFUNCTION("GOOGLETRANSLATE(B102, ""zh"", ""en"")"),"very satisfied. It is to wait too long, and five days later than expected. Mk underwear quality is certainly no problem is the logistics delayed for five days.")</f>
        <v>very satisfied. It is to wait too long, and five days later than expected. Mk underwear quality is certainly no problem is the logistics delayed for five days.</v>
      </c>
    </row>
    <row r="103">
      <c r="A103" s="1">
        <v>5.0</v>
      </c>
      <c r="B103" s="1" t="s">
        <v>104</v>
      </c>
      <c r="C103" t="str">
        <f>IFERROR(__xludf.DUMMYFUNCTION("GOOGLETRANSLATE(B103, ""zh"", ""en"")"),"B-type pen nib is good, but the product information section on the tip of the model is not significant. The pen for signing, daily writing Chinese characters with the best F nib.")</f>
        <v>B-type pen nib is good, but the product information section on the tip of the model is not significant. The pen for signing, daily writing Chinese characters with the best F nib.</v>
      </c>
    </row>
    <row r="104">
      <c r="A104" s="1">
        <v>5.0</v>
      </c>
      <c r="B104" s="1" t="s">
        <v>105</v>
      </c>
      <c r="C104" t="str">
        <f>IFERROR(__xludf.DUMMYFUNCTION("GOOGLETRANSLATE(B104, ""zh"", ""en"")"),"Headphone Bang Bang Amazon and more good things than dogs East is also very good and a treasure of conscience")</f>
        <v>Headphone Bang Bang Amazon and more good things than dogs East is also very good and a treasure of conscience</v>
      </c>
    </row>
    <row r="105">
      <c r="A105" s="1">
        <v>5.0</v>
      </c>
      <c r="B105" s="1" t="s">
        <v>106</v>
      </c>
      <c r="C105" t="str">
        <f>IFERROR(__xludf.DUMMYFUNCTION("GOOGLETRANSLATE(B105, ""zh"", ""en"")"),"Great good good good good good")</f>
        <v>Great good good good good good</v>
      </c>
    </row>
    <row r="106">
      <c r="A106" s="1">
        <v>5.0</v>
      </c>
      <c r="B106" s="1" t="s">
        <v>107</v>
      </c>
      <c r="C106" t="str">
        <f>IFERROR(__xludf.DUMMYFUNCTION("GOOGLETRANSLATE(B106, ""zh"", ""en"")"),"Satisfied very satisfied, I feel Puma shoe size slightly larger number, usually wear 38's, this was just the right pad insoles, shoes and thin, good and comfortable to wear")</f>
        <v>Satisfied very satisfied, I feel Puma shoe size slightly larger number, usually wear 38's, this was just the right pad insoles, shoes and thin, good and comfortable to wear</v>
      </c>
    </row>
    <row r="107">
      <c r="A107" s="1">
        <v>5.0</v>
      </c>
      <c r="B107" s="1" t="s">
        <v>108</v>
      </c>
      <c r="C107" t="str">
        <f>IFERROR(__xludf.DUMMYFUNCTION("GOOGLETRANSLATE(B107, ""zh"", ""en"")"),"I used to praise the general look, to see the effect of the use of")</f>
        <v>I used to praise the general look, to see the effect of the use of</v>
      </c>
    </row>
    <row r="108">
      <c r="A108" s="1">
        <v>5.0</v>
      </c>
      <c r="B108" s="1" t="s">
        <v>109</v>
      </c>
      <c r="C108" t="str">
        <f>IFERROR(__xludf.DUMMYFUNCTION("GOOGLETRANSLATE(B108, ""zh"", ""en"")"),"Products of good quality, appropriate code number, the number of high-speed logistics efficiency. Products of good quality, appropriate code number, the number of high-speed logistics efficiency.")</f>
        <v>Products of good quality, appropriate code number, the number of high-speed logistics efficiency. Products of good quality, appropriate code number, the number of high-speed logistics efficiency.</v>
      </c>
    </row>
    <row r="109">
      <c r="A109" s="1">
        <v>5.0</v>
      </c>
      <c r="B109" s="1" t="s">
        <v>110</v>
      </c>
      <c r="C109" t="str">
        <f>IFERROR(__xludf.DUMMYFUNCTION("GOOGLETRANSLATE(B109, ""zh"", ""en"")"),"The liberal bias shoes shoes look very good if there is no Velcro design certainly looks better then my feet 36 yards normal wear yardage I bought a little loose individual good can accept")</f>
        <v>The liberal bias shoes shoes look very good if there is no Velcro design certainly looks better then my feet 36 yards normal wear yardage I bought a little loose individual good can accept</v>
      </c>
    </row>
    <row r="110">
      <c r="A110" s="1">
        <v>5.0</v>
      </c>
      <c r="B110" s="1" t="s">
        <v>111</v>
      </c>
      <c r="C110" t="str">
        <f>IFERROR(__xludf.DUMMYFUNCTION("GOOGLETRANSLATE(B110, ""zh"", ""en"")"),"How long pot headphones? Well, usually used to listen to music.")</f>
        <v>How long pot headphones? Well, usually used to listen to music.</v>
      </c>
    </row>
    <row r="111">
      <c r="A111" s="1">
        <v>5.0</v>
      </c>
      <c r="B111" s="1" t="s">
        <v>112</v>
      </c>
      <c r="C111" t="str">
        <f>IFERROR(__xludf.DUMMYFUNCTION("GOOGLETRANSLATE(B111, ""zh"", ""en"")"),"Big brands big brands, the right size, cost-effective!")</f>
        <v>Big brands big brands, the right size, cost-effective!</v>
      </c>
    </row>
    <row r="112">
      <c r="A112" s="1">
        <v>5.0</v>
      </c>
      <c r="B112" s="1" t="s">
        <v>113</v>
      </c>
      <c r="C112" t="str">
        <f>IFERROR(__xludf.DUMMYFUNCTION("GOOGLETRANSLATE(B112, ""zh"", ""en"")"),"Good good very good, it is this feeling thin point!")</f>
        <v>Good good very good, it is this feeling thin point!</v>
      </c>
    </row>
    <row r="113">
      <c r="A113" s="1">
        <v>5.0</v>
      </c>
      <c r="B113" s="1" t="s">
        <v>114</v>
      </c>
      <c r="C113" t="str">
        <f>IFERROR(__xludf.DUMMYFUNCTION("GOOGLETRANSLATE(B113, ""zh"", ""en"")"),"Washed clean good! Easy to use")</f>
        <v>Washed clean good! Easy to use</v>
      </c>
    </row>
    <row r="114">
      <c r="A114" s="1">
        <v>5.0</v>
      </c>
      <c r="B114" s="1" t="s">
        <v>115</v>
      </c>
      <c r="C114" t="str">
        <f>IFERROR(__xludf.DUMMYFUNCTION("GOOGLETRANSLATE(B114, ""zh"", ""en"")"),"Satisfaction slim pants, very suitable for summer wear. Good quality. Cost-effective. 184, XL just")</f>
        <v>Satisfaction slim pants, very suitable for summer wear. Good quality. Cost-effective. 184, XL just</v>
      </c>
    </row>
    <row r="115">
      <c r="A115" s="1">
        <v>5.0</v>
      </c>
      <c r="B115" s="1" t="s">
        <v>116</v>
      </c>
      <c r="C115" t="str">
        <f>IFERROR(__xludf.DUMMYFUNCTION("GOOGLETRANSLATE(B115, ""zh"", ""en"")"),"Good quality shoes counter price comparison 1400 +, scored more than four I am satisfied, I bought UK7.5 code, usually wear Nike shoes around 43.5, showing that the British code is too large a number, in addition to shoes breathable not I feel really good"&amp;" outside nothing to find fault with the")</f>
        <v>Good quality shoes counter price comparison 1400 +, scored more than four I am satisfied, I bought UK7.5 code, usually wear Nike shoes around 43.5, showing that the British code is too large a number, in addition to shoes breathable not I feel really good outside nothing to find fault with the</v>
      </c>
    </row>
    <row r="116">
      <c r="A116" s="1">
        <v>5.0</v>
      </c>
      <c r="B116" s="1" t="s">
        <v>117</v>
      </c>
      <c r="C116" t="str">
        <f>IFERROR(__xludf.DUMMYFUNCTION("GOOGLETRANSLATE(B116, ""zh"", ""en"")"),"Like with the expected price, the price is right, minimalist packaging, overall good")</f>
        <v>Like with the expected price, the price is right, minimalist packaging, overall good</v>
      </c>
    </row>
    <row r="117">
      <c r="A117" s="1">
        <v>5.0</v>
      </c>
      <c r="B117" s="1" t="s">
        <v>118</v>
      </c>
      <c r="C117" t="str">
        <f>IFERROR(__xludf.DUMMYFUNCTION("GOOGLETRANSLATE(B117, ""zh"", ""en"")"),"Comfortable to wear very comfortable to wear, but also to her husband to buy a next time again when there is activity.")</f>
        <v>Comfortable to wear very comfortable to wear, but also to her husband to buy a next time again when there is activity.</v>
      </c>
    </row>
    <row r="118">
      <c r="A118" s="1">
        <v>5.0</v>
      </c>
      <c r="B118" s="1" t="s">
        <v>119</v>
      </c>
      <c r="C118" t="str">
        <f>IFERROR(__xludf.DUMMYFUNCTION("GOOGLETRANSLATE(B118, ""zh"", ""en"")"),"Comfortable, fine workmanship, comfortable to wear, praise")</f>
        <v>Comfortable, fine workmanship, comfortable to wear, praise</v>
      </c>
    </row>
    <row r="119">
      <c r="A119" s="1">
        <v>5.0</v>
      </c>
      <c r="B119" s="1" t="s">
        <v>120</v>
      </c>
      <c r="C119" t="str">
        <f>IFERROR(__xludf.DUMMYFUNCTION("GOOGLETRANSLATE(B119, ""zh"", ""en"")"),"Very comfortable, that is a big point to wear very comfortable, relaxed or comfortable to wear underwear")</f>
        <v>Very comfortable, that is a big point to wear very comfortable, relaxed or comfortable to wear underwear</v>
      </c>
    </row>
    <row r="120">
      <c r="A120" s="1">
        <v>5.0</v>
      </c>
      <c r="B120" s="1" t="s">
        <v>121</v>
      </c>
      <c r="C120" t="str">
        <f>IFERROR(__xludf.DUMMYFUNCTION("GOOGLETRANSLATE(B120, ""zh"", ""en"")"),"Filtered water taste good enough to provide a fitting and installation drawings to accommodate various forms of taps, no evaluation is not installed on the inside and said leakage phenomenon, perfect to install and use. Note that when you install the appr"&amp;"opriate force to rotate the filter until a sound of despair, the rotation is not in place or there will be leakage between the filter and the base of the phenomenon.")</f>
        <v>Filtered water taste good enough to provide a fitting and installation drawings to accommodate various forms of taps, no evaluation is not installed on the inside and said leakage phenomenon, perfect to install and use. Note that when you install the appropriate force to rotate the filter until a sound of despair, the rotation is not in place or there will be leakage between the filter and the base of the phenomenon.</v>
      </c>
    </row>
    <row r="121">
      <c r="A121" s="1">
        <v>5.0</v>
      </c>
      <c r="B121" s="1" t="s">
        <v>122</v>
      </c>
      <c r="C121" t="str">
        <f>IFERROR(__xludf.DUMMYFUNCTION("GOOGLETRANSLATE(B121, ""zh"", ""en"")"),"Fry can be, easy to use! A little bit too sticky, fried food very good low-temperature use. Unworthy pot lid, the lid buy note, this pot was 27.3 cm, an outer diameter of 28 cm.")</f>
        <v>Fry can be, easy to use! A little bit too sticky, fried food very good low-temperature use. Unworthy pot lid, the lid buy note, this pot was 27.3 cm, an outer diameter of 28 cm.</v>
      </c>
    </row>
    <row r="122">
      <c r="A122" s="1">
        <v>5.0</v>
      </c>
      <c r="B122" s="1" t="s">
        <v>123</v>
      </c>
      <c r="C122" t="str">
        <f>IFERROR(__xludf.DUMMYFUNCTION("GOOGLETRANSLATE(B122, ""zh"", ""en"")"),"Very appropriate reference all comments buy, right size, this thin feet for some")</f>
        <v>Very appropriate reference all comments buy, right size, this thin feet for some</v>
      </c>
    </row>
    <row r="123">
      <c r="A123" s="1">
        <v>2.0</v>
      </c>
      <c r="B123" s="1" t="s">
        <v>124</v>
      </c>
      <c r="C123" t="str">
        <f>IFERROR(__xludf.DUMMYFUNCTION("GOOGLETRANSLATE(B123, ""zh"", ""en"")"),"Many scratches logistics so fast shoes, the shoes look very positive, but there are a lot of scratches the surface of the leather, like a second-hand goods, bad mood!")</f>
        <v>Many scratches logistics so fast shoes, the shoes look very positive, but there are a lot of scratches the surface of the leather, like a second-hand goods, bad mood!</v>
      </c>
    </row>
    <row r="124">
      <c r="A124" s="1">
        <v>3.0</v>
      </c>
      <c r="B124" s="1" t="s">
        <v>125</v>
      </c>
      <c r="C124" t="str">
        <f>IFERROR(__xludf.DUMMYFUNCTION("GOOGLETRANSLATE(B124, ""zh"", ""en"")"),"Smell the smell too serious too serious, in my room, a room full of smell")</f>
        <v>Smell the smell too serious too serious, in my room, a room full of smell</v>
      </c>
    </row>
    <row r="125">
      <c r="A125" s="1">
        <v>3.0</v>
      </c>
      <c r="B125" s="1" t="s">
        <v>126</v>
      </c>
      <c r="C125" t="str">
        <f>IFERROR(__xludf.DUMMYFUNCTION("GOOGLETRANSLATE(B125, ""zh"", ""en"")"),"There are such a large gap between why do handle with brush head do not understand why there is so much here gap")</f>
        <v>There are such a large gap between why do handle with brush head do not understand why there is so much here gap</v>
      </c>
    </row>
    <row r="126">
      <c r="A126" s="1">
        <v>3.0</v>
      </c>
      <c r="B126" s="1" t="s">
        <v>127</v>
      </c>
      <c r="C126" t="str">
        <f>IFERROR(__xludf.DUMMYFUNCTION("GOOGLETRANSLATE(B126, ""zh"", ""en"")"),"Usually about by mass 10, there are two leakage, this ratio now accounts for 20%. A little disappointed!")</f>
        <v>Usually about by mass 10, there are two leakage, this ratio now accounts for 20%. A little disappointed!</v>
      </c>
    </row>
    <row r="127">
      <c r="A127" s="1">
        <v>1.0</v>
      </c>
      <c r="B127" s="1" t="s">
        <v>128</v>
      </c>
      <c r="C127" t="str">
        <f>IFERROR(__xludf.DUMMYFUNCTION("GOOGLETRANSLATE(B127, ""zh"", ""en"")"),"Use three months, PC does not work properly inserted U disk can sometimes display but is not recognized immediately displayed on the computer. I do not know how to deal, how the return back.")</f>
        <v>Use three months, PC does not work properly inserted U disk can sometimes display but is not recognized immediately displayed on the computer. I do not know how to deal, how the return back.</v>
      </c>
    </row>
    <row r="128">
      <c r="A128" s="1">
        <v>1.0</v>
      </c>
      <c r="B128" s="1" t="s">
        <v>129</v>
      </c>
      <c r="C128" t="str">
        <f>IFERROR(__xludf.DUMMYFUNCTION("GOOGLETRANSLATE(B128, ""zh"", ""en"")"),"Very bad bad review, I obviously bought a century fame blue rhodium-plated gold, pure business but had to send a picture with the blue pen is not the same to me")</f>
        <v>Very bad bad review, I obviously bought a century fame blue rhodium-plated gold, pure business but had to send a picture with the blue pen is not the same to me</v>
      </c>
    </row>
    <row r="129">
      <c r="A129" s="1">
        <v>1.0</v>
      </c>
      <c r="B129" s="1" t="s">
        <v>130</v>
      </c>
      <c r="C129" t="str">
        <f>IFERROR(__xludf.DUMMYFUNCTION("GOOGLETRANSLATE(B129, ""zh"", ""en"")"),"Poor quality of Kenya's poor workmanship wear once broken")</f>
        <v>Poor quality of Kenya's poor workmanship wear once broken</v>
      </c>
    </row>
    <row r="130">
      <c r="A130" s="1">
        <v>4.0</v>
      </c>
      <c r="B130" s="1" t="s">
        <v>131</v>
      </c>
      <c r="C130" t="str">
        <f>IFERROR(__xludf.DUMMYFUNCTION("GOOGLETRANSLATE(B130, ""zh"", ""en"")"),"L 176 a little bit tight I usually wear clothes bust 98cm L this supply of the Japanese market a little bit tight")</f>
        <v>L 176 a little bit tight I usually wear clothes bust 98cm L this supply of the Japanese market a little bit tight</v>
      </c>
    </row>
    <row r="131">
      <c r="A131" s="1">
        <v>4.0</v>
      </c>
      <c r="B131" s="1" t="s">
        <v>132</v>
      </c>
      <c r="C131" t="str">
        <f>IFERROR(__xludf.DUMMYFUNCTION("GOOGLETRANSLATE(B131, ""zh"", ""en"")"),"I can also use them non-professionals, the quality of this box also dare not discuss, and I can only say that the old speaker contrast is quite different, especially in the low-frequency part of the apparent clear and strong, for non-professional music ap"&amp;"preciation should be sufficient. In the course there is a doubt failed to solve: As yet only onboard sound, even if a speaker can be heard clearly in the silent hissing background noise conditions, the paradox is that no matter how I swap audio connectors"&amp;" are only one specific speaker noise, not only affects the other, are two boxes of quality standards there are so significantly different? I plan on a separate sound card side, while professionals can also look forward to answering questions for me. Ident"&amp;"ified reason, my wife fooling the German standard power supply line 2 into his own line to ground, the results seem to interfere with the chassis speakers can be fed through the ground, but only until the onset after switching on the signal line (Is it so"&amp;"me kind of loop formation or resonance? expect professionals doubts). Was also wondering why this phenomenon has only a speaker, then take my multimeter test two power cords, one of the original ground simply nowhere to be fake. . . Finally, put Original "&amp;"German standard line, the problem is solved. Speaker visible ground to be careful, but I would also like to thank my Flanagan fake power cord, otherwise difficult to ascertain mostly bought sound speakers have to change a fight, really a blessing in disgu"&amp;"ise blessing in disguise. Finally, recognition of the next Amazon, the price is good fast service reassuring, after the preferred shopping")</f>
        <v>I can also use them non-professionals, the quality of this box also dare not discuss, and I can only say that the old speaker contrast is quite different, especially in the low-frequency part of the apparent clear and strong, for non-professional music appreciation should be sufficient. In the course there is a doubt failed to solve: As yet only onboard sound, even if a speaker can be heard clearly in the silent hissing background noise conditions, the paradox is that no matter how I swap audio connectors are only one specific speaker noise, not only affects the other, are two boxes of quality standards there are so significantly different? I plan on a separate sound card side, while professionals can also look forward to answering questions for me. Identified reason, my wife fooling the German standard power supply line 2 into his own line to ground, the results seem to interfere with the chassis speakers can be fed through the ground, but only until the onset after switching on the signal line (Is it some kind of loop formation or resonance? expect professionals doubts). Was also wondering why this phenomenon has only a speaker, then take my multimeter test two power cords, one of the original ground simply nowhere to be fake. . . Finally, put Original German standard line, the problem is solved. Speaker visible ground to be careful, but I would also like to thank my Flanagan fake power cord, otherwise difficult to ascertain mostly bought sound speakers have to change a fight, really a blessing in disguise blessing in disguise. Finally, recognition of the next Amazon, the price is good fast service reassuring, after the preferred shopping</v>
      </c>
    </row>
    <row r="132">
      <c r="A132" s="1">
        <v>4.0</v>
      </c>
      <c r="B132" s="1" t="s">
        <v>133</v>
      </c>
      <c r="C132" t="str">
        <f>IFERROR(__xludf.DUMMYFUNCTION("GOOGLETRANSLATE(B132, ""zh"", ""en"")"),"Yes there is a certain thickness, comfortable to wear. About 10 ° weather'll Go On, then cold to die")</f>
        <v>Yes there is a certain thickness, comfortable to wear. About 10 ° weather'll Go On, then cold to die</v>
      </c>
    </row>
    <row r="133">
      <c r="A133" s="1">
        <v>4.0</v>
      </c>
      <c r="B133" s="1" t="s">
        <v>134</v>
      </c>
      <c r="C133" t="str">
        <f>IFERROR(__xludf.DUMMYFUNCTION("GOOGLETRANSLATE(B133, ""zh"", ""en"")"),"This package should start with good texture. The right size.")</f>
        <v>This package should start with good texture. The right size.</v>
      </c>
    </row>
    <row r="134">
      <c r="A134" s="1">
        <v>4.0</v>
      </c>
      <c r="B134" s="1" t="s">
        <v>135</v>
      </c>
      <c r="C134" t="str">
        <f>IFERROR(__xludf.DUMMYFUNCTION("GOOGLETRANSLATE(B134, ""zh"", ""en"")"),"175,66 partial wear size is not exactly 30 * 32, a little hard cotton, wool stick easily, the version can be")</f>
        <v>175,66 partial wear size is not exactly 30 * 32, a little hard cotton, wool stick easily, the version can be</v>
      </c>
    </row>
    <row r="135">
      <c r="A135" s="1">
        <v>5.0</v>
      </c>
      <c r="B135" s="1" t="s">
        <v>136</v>
      </c>
      <c r="C135" t="str">
        <f>IFERROR(__xludf.DUMMYFUNCTION("GOOGLETRANSLATE(B135, ""zh"", ""en"")"),"Speed ​​stress-free time to buy British Stuart Price. I bought two. Unprecedented good price. Dafa a7r2 for the 4K shooting. SanDisk white sheet is used, there is no speed pressure, and made more resistant and reliable. Asia Logistics is the English comin"&amp;"g from the Netherlands, long time. Just need to wait for a buyer should not be.")</f>
        <v>Speed ​​stress-free time to buy British Stuart Price. I bought two. Unprecedented good price. Dafa a7r2 for the 4K shooting. SanDisk white sheet is used, there is no speed pressure, and made more resistant and reliable. Asia Logistics is the English coming from the Netherlands, long time. Just need to wait for a buyer should not be.</v>
      </c>
    </row>
    <row r="136">
      <c r="A136" s="1">
        <v>5.0</v>
      </c>
      <c r="B136" s="1" t="s">
        <v>137</v>
      </c>
      <c r="C136" t="str">
        <f>IFERROR(__xludf.DUMMYFUNCTION("GOOGLETRANSLATE(B136, ""zh"", ""en"")"),"Creative good product very good product, try the next, like.")</f>
        <v>Creative good product very good product, try the next, like.</v>
      </c>
    </row>
    <row r="137">
      <c r="A137" s="1">
        <v>5.0</v>
      </c>
      <c r="B137" s="1" t="s">
        <v>138</v>
      </c>
      <c r="C137" t="str">
        <f>IFERROR(__xludf.DUMMYFUNCTION("GOOGLETRANSLATE(B137, ""zh"", ""en"")"),"600 Martin buy shoes, really! And display of diagrams, do not issue such plans. I bought the smallest code just engaged in a price, even freight and taxes 600 Martin received one pair of shoes can hardly better, the key is as long as eight days to go. I w"&amp;"as in the United States together with section 799 a month in customs card, the last of the refund, really powerless Tucao. Meyer is now scouring the sea must be the first choice.")</f>
        <v>600 Martin buy shoes, really! And display of diagrams, do not issue such plans. I bought the smallest code just engaged in a price, even freight and taxes 600 Martin received one pair of shoes can hardly better, the key is as long as eight days to go. I was in the United States together with section 799 a month in customs card, the last of the refund, really powerless Tucao. Meyer is now scouring the sea must be the first choice.</v>
      </c>
    </row>
    <row r="138">
      <c r="A138" s="1">
        <v>5.0</v>
      </c>
      <c r="B138" s="1" t="s">
        <v>139</v>
      </c>
      <c r="C138" t="str">
        <f>IFERROR(__xludf.DUMMYFUNCTION("GOOGLETRANSLATE(B138, ""zh"", ""en"")"),"I have been very happy, after seeing a sad commentary. This product is good, the fungus believed to have enough. See specific evaluation comment in the front row. I would say that 1600 would have thought that the price is very good, but see someone Z affo"&amp;"rdable scored 1289 as a Cock wire, I feel very sad ah.")</f>
        <v>I have been very happy, after seeing a sad commentary. This product is good, the fungus believed to have enough. See specific evaluation comment in the front row. I would say that 1600 would have thought that the price is very good, but see someone Z affordable scored 1289 as a Cock wire, I feel very sad ah.</v>
      </c>
    </row>
    <row r="139">
      <c r="A139" s="1">
        <v>5.0</v>
      </c>
      <c r="B139" s="1" t="s">
        <v>140</v>
      </c>
      <c r="C139" t="str">
        <f>IFERROR(__xludf.DUMMYFUNCTION("GOOGLETRANSLATE(B139, ""zh"", ""en"")"),"Centrum vitamins should eat second purchase. well. Especially female friends, older people must eat.")</f>
        <v>Centrum vitamins should eat second purchase. well. Especially female friends, older people must eat.</v>
      </c>
    </row>
    <row r="140">
      <c r="A140" s="1">
        <v>5.0</v>
      </c>
      <c r="B140" s="1" t="s">
        <v>141</v>
      </c>
      <c r="C140" t="str">
        <f>IFERROR(__xludf.DUMMYFUNCTION("GOOGLETRANSLATE(B140, ""zh"", ""en"")"),"Nice rainbow toothpaste toothpaste, children love it.")</f>
        <v>Nice rainbow toothpaste toothpaste, children love it.</v>
      </c>
    </row>
    <row r="141">
      <c r="A141" s="1">
        <v>5.0</v>
      </c>
      <c r="B141" s="1" t="s">
        <v>142</v>
      </c>
      <c r="C141" t="str">
        <f>IFERROR(__xludf.DUMMYFUNCTION("GOOGLETRANSLATE(B141, ""zh"", ""en"")"),"Fortunately, logistics speed to be improved. Yi was full logistics information updates slowly. Fortunately, USB2.0 speed of about 25M, usb3.0 not try. Four feet of film is not a good stick, easy to fall off.")</f>
        <v>Fortunately, logistics speed to be improved. Yi was full logistics information updates slowly. Fortunately, USB2.0 speed of about 25M, usb3.0 not try. Four feet of film is not a good stick, easy to fall off.</v>
      </c>
    </row>
    <row r="142">
      <c r="A142" s="1">
        <v>5.0</v>
      </c>
      <c r="B142" s="1" t="s">
        <v>143</v>
      </c>
      <c r="C142" t="str">
        <f>IFERROR(__xludf.DUMMYFUNCTION("GOOGLETRANSLATE(B142, ""zh"", ""en"")"),"Cost-effective to help a friend take along, and a single loaded the price is still very cost-effective, even made a man")</f>
        <v>Cost-effective to help a friend take along, and a single loaded the price is still very cost-effective, even made a man</v>
      </c>
    </row>
    <row r="143">
      <c r="A143" s="1">
        <v>5.0</v>
      </c>
      <c r="B143" s="1" t="s">
        <v>144</v>
      </c>
      <c r="C143" t="str">
        <f>IFERROR(__xludf.DUMMYFUNCTION("GOOGLETRANSLATE(B143, ""zh"", ""en"")"),"Fabric comfortable fit right, feel 34A should be able to wear")</f>
        <v>Fabric comfortable fit right, feel 34A should be able to wear</v>
      </c>
    </row>
    <row r="144">
      <c r="A144" s="1">
        <v>5.0</v>
      </c>
      <c r="B144" s="1" t="s">
        <v>145</v>
      </c>
      <c r="C144" t="str">
        <f>IFERROR(__xludf.DUMMYFUNCTION("GOOGLETRANSLATE(B144, ""zh"", ""en"")"),"Good to see a pair of shoes like the style, it is toward! 265 feet 42 yards was also little freshman, plus a pair of socks to be perfect, in fact, can be thin 41.5 feet")</f>
        <v>Good to see a pair of shoes like the style, it is toward! 265 feet 42 yards was also little freshman, plus a pair of socks to be perfect, in fact, can be thin 41.5 feet</v>
      </c>
    </row>
    <row r="145">
      <c r="A145" s="1">
        <v>5.0</v>
      </c>
      <c r="B145" s="1" t="s">
        <v>146</v>
      </c>
      <c r="C145" t="str">
        <f>IFERROR(__xludf.DUMMYFUNCTION("GOOGLETRANSLATE(B145, ""zh"", ""en"")"),"Delicious actually scrape together a single buy, taste good, the effect is not to say there is not, after all, just a bottle. But there should be genuine, at least eat at ease.")</f>
        <v>Delicious actually scrape together a single buy, taste good, the effect is not to say there is not, after all, just a bottle. But there should be genuine, at least eat at ease.</v>
      </c>
    </row>
    <row r="146">
      <c r="A146" s="1">
        <v>5.0</v>
      </c>
      <c r="B146" s="1" t="s">
        <v>147</v>
      </c>
      <c r="C146" t="str">
        <f>IFERROR(__xludf.DUMMYFUNCTION("GOOGLETRANSLATE(B146, ""zh"", ""en"")"),"Suitable very good cheap good to wear a lot seems to be wider than the slip-on series")</f>
        <v>Suitable very good cheap good to wear a lot seems to be wider than the slip-on series</v>
      </c>
    </row>
    <row r="147">
      <c r="A147" s="1">
        <v>5.0</v>
      </c>
      <c r="B147" s="1" t="s">
        <v>148</v>
      </c>
      <c r="C147" t="str">
        <f>IFERROR(__xludf.DUMMYFUNCTION("GOOGLETRANSLATE(B147, ""zh"", ""en"")"),"Wanderers like the first cousin of her husband bought from the United States, eaten in the Amazon to buy a")</f>
        <v>Wanderers like the first cousin of her husband bought from the United States, eaten in the Amazon to buy a</v>
      </c>
    </row>
    <row r="148">
      <c r="A148" s="1">
        <v>5.0</v>
      </c>
      <c r="B148" s="1" t="s">
        <v>149</v>
      </c>
      <c r="C148" t="str">
        <f>IFERROR(__xludf.DUMMYFUNCTION("GOOGLETRANSLATE(B148, ""zh"", ""en"")"),"High cost estimates run out of the eight, the base will not, and can match many models")</f>
        <v>High cost estimates run out of the eight, the base will not, and can match many models</v>
      </c>
    </row>
    <row r="149">
      <c r="A149" s="1">
        <v>5.0</v>
      </c>
      <c r="B149" s="1" t="s">
        <v>150</v>
      </c>
      <c r="C149" t="str">
        <f>IFERROR(__xludf.DUMMYFUNCTION("GOOGLETRANSLATE(B149, ""zh"", ""en"")"),"Good is better than sleeping bag handbag feet, baby unfettered. Stare is not afraid to wear very comfortable to play.")</f>
        <v>Good is better than sleeping bag handbag feet, baby unfettered. Stare is not afraid to wear very comfortable to play.</v>
      </c>
    </row>
    <row r="150">
      <c r="A150" s="1">
        <v>5.0</v>
      </c>
      <c r="B150" s="1" t="s">
        <v>151</v>
      </c>
      <c r="C150" t="str">
        <f>IFERROR(__xludf.DUMMYFUNCTION("GOOGLETRANSLATE(B150, ""zh"", ""en"")"),"High cost of good quality, and the store look exactly the same, high cost.")</f>
        <v>High cost of good quality, and the store look exactly the same, high cost.</v>
      </c>
    </row>
    <row r="151">
      <c r="A151" s="1">
        <v>5.0</v>
      </c>
      <c r="B151" s="1" t="s">
        <v>152</v>
      </c>
      <c r="C151" t="str">
        <f>IFERROR(__xludf.DUMMYFUNCTION("GOOGLETRANSLATE(B151, ""zh"", ""en"")"),"Recommended to buy things with, something that is inexpensive. Copy files faster, due to fewer requirements for moving, very consistent with my request.")</f>
        <v>Recommended to buy things with, something that is inexpensive. Copy files faster, due to fewer requirements for moving, very consistent with my request.</v>
      </c>
    </row>
    <row r="152">
      <c r="A152" s="1">
        <v>5.0</v>
      </c>
      <c r="B152" s="1" t="s">
        <v>153</v>
      </c>
      <c r="C152" t="str">
        <f>IFERROR(__xludf.DUMMYFUNCTION("GOOGLETRANSLATE(B152, ""zh"", ""en"")"),"Good sound quality is quite good. Not so difficult to imagine portable player can push ... push pretty good. I do not know whether desktop PC will have better performance. Super high cost, it is strongly recommended")</f>
        <v>Good sound quality is quite good. Not so difficult to imagine portable player can push ... push pretty good. I do not know whether desktop PC will have better performance. Super high cost, it is strongly recommended</v>
      </c>
    </row>
    <row r="153">
      <c r="A153" s="1">
        <v>5.0</v>
      </c>
      <c r="B153" s="1" t="s">
        <v>154</v>
      </c>
      <c r="C153" t="str">
        <f>IFERROR(__xludf.DUMMYFUNCTION("GOOGLETRANSLATE(B153, ""zh"", ""en"")"),"Good quality, price is not cheap. Good work, bags and more, it is suitable for travel.")</f>
        <v>Good quality, price is not cheap. Good work, bags and more, it is suitable for travel.</v>
      </c>
    </row>
    <row r="154">
      <c r="A154" s="1">
        <v>5.0</v>
      </c>
      <c r="B154" s="1" t="s">
        <v>155</v>
      </c>
      <c r="C154" t="str">
        <f>IFERROR(__xludf.DUMMYFUNCTION("GOOGLETRANSLATE(B154, ""zh"", ""en"")"),"I feel pretty good blade that tool white tube inside a little oil, I do not know what it is, take it off all right, and so with them and then look")</f>
        <v>I feel pretty good blade that tool white tube inside a little oil, I do not know what it is, take it off all right, and so with them and then look</v>
      </c>
    </row>
    <row r="155">
      <c r="A155" s="1">
        <v>5.0</v>
      </c>
      <c r="B155" s="1" t="s">
        <v>156</v>
      </c>
      <c r="C155" t="str">
        <f>IFERROR(__xludf.DUMMYFUNCTION("GOOGLETRANSLATE(B155, ""zh"", ""en"")"),"Business calm, logistics fast not believe liked table style, slightly retro look dial yellow business, dial size fit. Some hard leather strap, with the use may become soft, strap can be satisfied three years. Instructions exquisite than the packaging. It "&amp;"is worth wondering is shipped from Britain to China customs clearance in just four days, quick unbelievable.")</f>
        <v>Business calm, logistics fast not believe liked table style, slightly retro look dial yellow business, dial size fit. Some hard leather strap, with the use may become soft, strap can be satisfied three years. Instructions exquisite than the packaging. It is worth wondering is shipped from Britain to China customs clearance in just four days, quick unbelievable.</v>
      </c>
    </row>
    <row r="156">
      <c r="A156" s="1">
        <v>5.0</v>
      </c>
      <c r="B156" s="1" t="s">
        <v>157</v>
      </c>
      <c r="C156" t="str">
        <f>IFERROR(__xludf.DUMMYFUNCTION("GOOGLETRANSLATE(B156, ""zh"", ""en"")"),"Fit, good quality, just put on. Praise! Fit, good quality, just put on. Praise!")</f>
        <v>Fit, good quality, just put on. Praise! Fit, good quality, just put on. Praise!</v>
      </c>
    </row>
    <row r="157">
      <c r="A157" s="1">
        <v>2.0</v>
      </c>
      <c r="B157" s="1" t="s">
        <v>158</v>
      </c>
      <c r="C157" t="str">
        <f>IFERROR(__xludf.DUMMYFUNCTION("GOOGLETRANSLATE(B157, ""zh"", ""en"")"),"Only two stars to two stars only because of transport. Although less than two weeks to come, but can not accept the problems arising during transport. First, watch box is broken. This premise is the courier packaging intact, then the problem lie? Secondly"&amp;" dial no protective film. Open the damaged box, straight into the table disk, no protective film above the standard so I do not know, or I was the only one example, it is extremely accurate. That is two stars to the table, I hope not bad. Also, wish to co"&amp;"mment on the system could be improved. Wang added mapping function, so as to react truthfully problem.")</f>
        <v>Only two stars to two stars only because of transport. Although less than two weeks to come, but can not accept the problems arising during transport. First, watch box is broken. This premise is the courier packaging intact, then the problem lie? Secondly dial no protective film. Open the damaged box, straight into the table disk, no protective film above the standard so I do not know, or I was the only one example, it is extremely accurate. That is two stars to the table, I hope not bad. Also, wish to comment on the system could be improved. Wang added mapping function, so as to react truthfully problem.</v>
      </c>
    </row>
    <row r="158">
      <c r="A158" s="1">
        <v>3.0</v>
      </c>
      <c r="B158" s="1" t="s">
        <v>159</v>
      </c>
      <c r="C158" t="str">
        <f>IFERROR(__xludf.DUMMYFUNCTION("GOOGLETRANSLATE(B158, ""zh"", ""en"")"),"After the box has broken open and found the headset cord is plugged into the headset, but it should be new is, how will cable plugged into the headset, the box gives a feeling of second-hand.")</f>
        <v>After the box has broken open and found the headset cord is plugged into the headset, but it should be new is, how will cable plugged into the headset, the box gives a feeling of second-hand.</v>
      </c>
    </row>
    <row r="159">
      <c r="A159" s="1">
        <v>3.0</v>
      </c>
      <c r="B159" s="1" t="s">
        <v>160</v>
      </c>
      <c r="C159" t="str">
        <f>IFERROR(__xludf.DUMMYFUNCTION("GOOGLETRANSLATE(B159, ""zh"", ""en"")"),"Super cost-effective to buy the British-Dutch shipping, it should be genuine. Domestic less than half the price, very clean brush, bayonet gap is a little larger than the original hard bristles.")</f>
        <v>Super cost-effective to buy the British-Dutch shipping, it should be genuine. Domestic less than half the price, very clean brush, bayonet gap is a little larger than the original hard bristles.</v>
      </c>
    </row>
    <row r="160">
      <c r="A160" s="1">
        <v>3.0</v>
      </c>
      <c r="B160" s="1" t="s">
        <v>161</v>
      </c>
      <c r="C160" t="str">
        <f>IFERROR(__xludf.DUMMYFUNCTION("GOOGLETRANSLATE(B160, ""zh"", ""en"")"),"Insulation Insulation is not less mug, to maintain pressure balance above the lid is not tight, can always rotate. Food supplement for children loading click on the cold.")</f>
        <v>Insulation Insulation is not less mug, to maintain pressure balance above the lid is not tight, can always rotate. Food supplement for children loading click on the cold.</v>
      </c>
    </row>
    <row r="161">
      <c r="A161" s="1">
        <v>1.0</v>
      </c>
      <c r="B161" s="1" t="s">
        <v>162</v>
      </c>
      <c r="C161" t="str">
        <f>IFERROR(__xludf.DUMMYFUNCTION("GOOGLETRANSLATE(B161, ""zh"", ""en"")"),"Europe and America had returned several times to Europe and America and is the man returned to China to sell really quite disgusting, the box a good long blond hair, dark hair on the machine there, certainly not 150,000 times do not say, or He returned at"&amp;" least twice through the machine. This month maturity will not buy members! ! !")</f>
        <v>Europe and America had returned several times to Europe and America and is the man returned to China to sell really quite disgusting, the box a good long blond hair, dark hair on the machine there, certainly not 150,000 times do not say, or He returned at least twice through the machine. This month maturity will not buy members! ! !</v>
      </c>
    </row>
    <row r="162">
      <c r="A162" s="1">
        <v>1.0</v>
      </c>
      <c r="B162" s="1" t="s">
        <v>163</v>
      </c>
      <c r="C162" t="str">
        <f>IFERROR(__xludf.DUMMYFUNCTION("GOOGLETRANSLATE(B162, ""zh"", ""en"")"),"Buy big the hard fabric, buy big, buy enough to estimate normal size. . .")</f>
        <v>Buy big the hard fabric, buy big, buy enough to estimate normal size. . .</v>
      </c>
    </row>
    <row r="163">
      <c r="A163" s="1">
        <v>4.0</v>
      </c>
      <c r="B163" s="1" t="s">
        <v>164</v>
      </c>
      <c r="C163" t="str">
        <f>IFERROR(__xludf.DUMMYFUNCTION("GOOGLETRANSLATE(B163, ""zh"", ""en"")"),"Wins in this cheap little sticky ash, but the price is cheap, Chuan Chuan casually completely ok")</f>
        <v>Wins in this cheap little sticky ash, but the price is cheap, Chuan Chuan casually completely ok</v>
      </c>
    </row>
    <row r="164">
      <c r="A164" s="1">
        <v>4.0</v>
      </c>
      <c r="B164" s="1" t="s">
        <v>165</v>
      </c>
      <c r="C164" t="str">
        <f>IFERROR(__xludf.DUMMYFUNCTION("GOOGLETRANSLATE(B164, ""zh"", ""en"")"),"Psoas a self-test Waist 70, buy L code, a large waist a lot, probably because the hip is not large enough to provide support. Bayao there own sewn up with needle and thread a few centimeters, OK can wear. Height 163, weight 54 kg by reference.")</f>
        <v>Psoas a self-test Waist 70, buy L code, a large waist a lot, probably because the hip is not large enough to provide support. Bayao there own sewn up with needle and thread a few centimeters, OK can wear. Height 163, weight 54 kg by reference.</v>
      </c>
    </row>
    <row r="165">
      <c r="A165" s="1">
        <v>4.0</v>
      </c>
      <c r="B165" s="1" t="s">
        <v>166</v>
      </c>
      <c r="C165" t="str">
        <f>IFERROR(__xludf.DUMMYFUNCTION("GOOGLETRANSLATE(B165, ""zh"", ""en"")"),"Old style is very old-fashioned, for more than forty years old.")</f>
        <v>Old style is very old-fashioned, for more than forty years old.</v>
      </c>
    </row>
    <row r="166">
      <c r="A166" s="1">
        <v>4.0</v>
      </c>
      <c r="B166" s="1" t="s">
        <v>167</v>
      </c>
      <c r="C166" t="str">
        <f>IFERROR(__xludf.DUMMYFUNCTION("GOOGLETRANSLATE(B166, ""zh"", ""en"")"),"It did not fare too poor to 1779 got into a headset or a little distressed, for I was naked envy those into 1299, and later bought two-eleven was very excited, but I get the feeling more than a little, to be honest bespectacled man wearing a bit old fire,"&amp;" this is my first headphone, very much, Sennheiser has always been my favorite brand, and Amazon has always been an important base for electronic products I buy, I believe that is true")</f>
        <v>It did not fare too poor to 1779 got into a headset or a little distressed, for I was naked envy those into 1299, and later bought two-eleven was very excited, but I get the feeling more than a little, to be honest bespectacled man wearing a bit old fire, this is my first headphone, very much, Sennheiser has always been my favorite brand, and Amazon has always been an important base for electronic products I buy, I believe that is true</v>
      </c>
    </row>
    <row r="167">
      <c r="A167" s="1">
        <v>5.0</v>
      </c>
      <c r="B167" s="1" t="s">
        <v>168</v>
      </c>
      <c r="C167" t="str">
        <f>IFERROR(__xludf.DUMMYFUNCTION("GOOGLETRANSLATE(B167, ""zh"", ""en"")"),"Good cost-effective, very fresh, but also repurchase")</f>
        <v>Good cost-effective, very fresh, but also repurchase</v>
      </c>
    </row>
    <row r="168">
      <c r="A168" s="1">
        <v>5.0</v>
      </c>
      <c r="B168" s="1" t="s">
        <v>169</v>
      </c>
      <c r="C168" t="str">
        <f>IFERROR(__xludf.DUMMYFUNCTION("GOOGLETRANSLATE(B168, ""zh"", ""en"")"),"Dial a little table is true, just not the same feeling, the dial a little, not in the habit")</f>
        <v>Dial a little table is true, just not the same feeling, the dial a little, not in the habit</v>
      </c>
    </row>
    <row r="169">
      <c r="A169" s="1">
        <v>5.0</v>
      </c>
      <c r="B169" s="1" t="s">
        <v>170</v>
      </c>
      <c r="C169" t="str">
        <f>IFERROR(__xludf.DUMMYFUNCTION("GOOGLETRANSLATE(B169, ""zh"", ""en"")"),"Comfortable 172cm, 70kg, S code appropriate. Cotton, after washing will be widened, fluff, two years for a change. M code used to wear, too large")</f>
        <v>Comfortable 172cm, 70kg, S code appropriate. Cotton, after washing will be widened, fluff, two years for a change. M code used to wear, too large</v>
      </c>
    </row>
    <row r="170">
      <c r="A170" s="1">
        <v>5.0</v>
      </c>
      <c r="B170" s="1" t="s">
        <v>171</v>
      </c>
      <c r="C170" t="str">
        <f>IFERROR(__xludf.DUMMYFUNCTION("GOOGLETRANSLATE(B170, ""zh"", ""en"")"),"Packaging is very delicate looks good, I liked it,")</f>
        <v>Packaging is very delicate looks good, I liked it,</v>
      </c>
    </row>
    <row r="171">
      <c r="A171" s="1">
        <v>5.0</v>
      </c>
      <c r="B171" s="1" t="s">
        <v>172</v>
      </c>
      <c r="C171" t="str">
        <f>IFERROR(__xludf.DUMMYFUNCTION("GOOGLETRANSLATE(B171, ""zh"", ""en"")"),"A silky smooth genuine Ling US pen nib will have spent a little trace, do not know the beginning, the tip bought M's, too thick, not suitable for writing work, ready to buy F, the pen super good use, value for money.")</f>
        <v>A silky smooth genuine Ling US pen nib will have spent a little trace, do not know the beginning, the tip bought M's, too thick, not suitable for writing work, ready to buy F, the pen super good use, value for money.</v>
      </c>
    </row>
    <row r="172">
      <c r="A172" s="1">
        <v>5.0</v>
      </c>
      <c r="B172" s="1" t="s">
        <v>173</v>
      </c>
      <c r="C172" t="str">
        <f>IFERROR(__xludf.DUMMYFUNCTION("GOOGLETRANSLATE(B172, ""zh"", ""en"")"),"Good capacity when a large purse a mate20 a charging treasure no pressure to go back in front of the European Travel Essentials")</f>
        <v>Good capacity when a large purse a mate20 a charging treasure no pressure to go back in front of the European Travel Essentials</v>
      </c>
    </row>
    <row r="173">
      <c r="A173" s="1">
        <v>5.0</v>
      </c>
      <c r="B173" s="1" t="s">
        <v>174</v>
      </c>
      <c r="C173" t="str">
        <f>IFERROR(__xludf.DUMMYFUNCTION("GOOGLETRANSLATE(B173, ""zh"", ""en"")"),"Cost-effective feels earned a one hundred million! High cost of a watch!")</f>
        <v>Cost-effective feels earned a one hundred million! High cost of a watch!</v>
      </c>
    </row>
    <row r="174">
      <c r="A174" s="1">
        <v>5.0</v>
      </c>
      <c r="B174" s="1" t="s">
        <v>175</v>
      </c>
      <c r="C174" t="str">
        <f>IFERROR(__xludf.DUMMYFUNCTION("GOOGLETRANSLATE(B174, ""zh"", ""en"")"),"good quality. Although the size is too large, but very good quality.")</f>
        <v>good quality. Although the size is too large, but very good quality.</v>
      </c>
    </row>
    <row r="175">
      <c r="A175" s="1">
        <v>5.0</v>
      </c>
      <c r="B175" s="1" t="s">
        <v>176</v>
      </c>
      <c r="C175" t="str">
        <f>IFERROR(__xludf.DUMMYFUNCTION("GOOGLETRANSLATE(B175, ""zh"", ""en"")"),"Inexpensive very good, to the elders to buy the right size, loose and comfortable, and cheap.")</f>
        <v>Inexpensive very good, to the elders to buy the right size, loose and comfortable, and cheap.</v>
      </c>
    </row>
    <row r="176">
      <c r="A176" s="1">
        <v>5.0</v>
      </c>
      <c r="B176" s="1" t="s">
        <v>177</v>
      </c>
      <c r="C176" t="str">
        <f>IFERROR(__xludf.DUMMYFUNCTION("GOOGLETRANSLATE(B176, ""zh"", ""en"")"),"Perfect shopping experience superb experience of the first overseas purchase price is too appropriate quality is also very good without any defect wear thin perfect")</f>
        <v>Perfect shopping experience superb experience of the first overseas purchase price is too appropriate quality is also very good without any defect wear thin perfect</v>
      </c>
    </row>
    <row r="177">
      <c r="A177" s="1">
        <v>5.0</v>
      </c>
      <c r="B177" s="1" t="s">
        <v>178</v>
      </c>
      <c r="C177" t="str">
        <f>IFERROR(__xludf.DUMMYFUNCTION("GOOGLETRANSLATE(B177, ""zh"", ""en"")"),"Experience assured to buy a set of general tax increase to buy 144 boil water appeared scale you can change the front I have almost 40 days for a water purifier")</f>
        <v>Experience assured to buy a set of general tax increase to buy 144 boil water appeared scale you can change the front I have almost 40 days for a water purifier</v>
      </c>
    </row>
    <row r="178">
      <c r="A178" s="1">
        <v>5.0</v>
      </c>
      <c r="B178" s="1" t="s">
        <v>179</v>
      </c>
      <c r="C178" t="str">
        <f>IFERROR(__xludf.DUMMYFUNCTION("GOOGLETRANSLATE(B178, ""zh"", ""en"")"),"90 yuan special buy, wait too long. . . . February 19 when engaging in activities to buy, and the results have been so much more, just wait until March to get something good in the pen also good, very good writing, lightweight, with a too comfortable. It "&amp;"is like other people said the same, pencil particularly smelly. . . . But, after all, is to buy a black pen Well bought a white, very fond of.")</f>
        <v>90 yuan special buy, wait too long. . . . February 19 when engaging in activities to buy, and the results have been so much more, just wait until March to get something good in the pen also good, very good writing, lightweight, with a too comfortable. It is like other people said the same, pencil particularly smelly. . . . But, after all, is to buy a black pen Well bought a white, very fond of.</v>
      </c>
    </row>
    <row r="179">
      <c r="A179" s="1">
        <v>5.0</v>
      </c>
      <c r="B179" s="1" t="s">
        <v>180</v>
      </c>
      <c r="C179" t="str">
        <f>IFERROR(__xludf.DUMMYFUNCTION("GOOGLETRANSLATE(B179, ""zh"", ""en"")"),"Good monitor headphones, sound authentic, I used to go with electric piano, almost no difference put on headphones and listen to directly open sound. If you listen to pop music, vocal please be careful not to buy a monitor headphones will be rendered less")</f>
        <v>Good monitor headphones, sound authentic, I used to go with electric piano, almost no difference put on headphones and listen to directly open sound. If you listen to pop music, vocal please be careful not to buy a monitor headphones will be rendered less</v>
      </c>
    </row>
    <row r="180">
      <c r="A180" s="1">
        <v>5.0</v>
      </c>
      <c r="B180" s="1" t="s">
        <v>181</v>
      </c>
      <c r="C180" t="str">
        <f>IFERROR(__xludf.DUMMYFUNCTION("GOOGLETRANSLATE(B180, ""zh"", ""en"")"),"Well have been wearing this brand, the version is good!")</f>
        <v>Well have been wearing this brand, the version is good!</v>
      </c>
    </row>
    <row r="181">
      <c r="A181" s="1">
        <v>5.0</v>
      </c>
      <c r="B181" s="1" t="s">
        <v>182</v>
      </c>
      <c r="C181" t="str">
        <f>IFERROR(__xludf.DUMMYFUNCTION("GOOGLETRANSLATE(B181, ""zh"", ""en"")"),"Fidelity and cheap worth buying. And recommend to my colleagues bought a barrel. Good taste. Port warehouse cheaper over 40 blocks, but it was assessed that fake, did not dare to buy")</f>
        <v>Fidelity and cheap worth buying. And recommend to my colleagues bought a barrel. Good taste. Port warehouse cheaper over 40 blocks, but it was assessed that fake, did not dare to buy</v>
      </c>
    </row>
    <row r="182">
      <c r="A182" s="1">
        <v>5.0</v>
      </c>
      <c r="B182" s="1" t="s">
        <v>183</v>
      </c>
      <c r="C182" t="str">
        <f>IFERROR(__xludf.DUMMYFUNCTION("GOOGLETRANSLATE(B182, ""zh"", ""en"")"),"Good product packaging is also very good use eh intact.")</f>
        <v>Good product packaging is also very good use eh intact.</v>
      </c>
    </row>
    <row r="183">
      <c r="A183" s="1">
        <v>5.0</v>
      </c>
      <c r="B183" s="1" t="s">
        <v>184</v>
      </c>
      <c r="C183" t="str">
        <f>IFERROR(__xludf.DUMMYFUNCTION("GOOGLETRANSLATE(B183, ""zh"", ""en"")"),"Something really good really good stuff, like pictures, all the details are very good, perfect")</f>
        <v>Something really good really good stuff, like pictures, all the details are very good, perfect</v>
      </c>
    </row>
    <row r="184">
      <c r="A184" s="1">
        <v>5.0</v>
      </c>
      <c r="B184" s="1" t="s">
        <v>185</v>
      </c>
      <c r="C184" t="str">
        <f>IFERROR(__xludf.DUMMYFUNCTION("GOOGLETRANSLATE(B184, ""zh"", ""en"")"),"Very very very good fit, the upper body is very good 👍")</f>
        <v>Very very very good fit, the upper body is very good 👍</v>
      </c>
    </row>
    <row r="185">
      <c r="A185" s="1">
        <v>5.0</v>
      </c>
      <c r="B185" s="1" t="s">
        <v>186</v>
      </c>
      <c r="C185" t="str">
        <f>IFERROR(__xludf.DUMMYFUNCTION("GOOGLETRANSLATE(B185, ""zh"", ""en"")"),"The first three advantages, quality pen is very good, smooth and fluent, writing is very smooth; second, delivery very quickly, time is very short; third, affordable, much cheaper than the store.")</f>
        <v>The first three advantages, quality pen is very good, smooth and fluent, writing is very smooth; second, delivery very quickly, time is very short; third, affordable, much cheaper than the store.</v>
      </c>
    </row>
    <row r="186">
      <c r="A186" s="1">
        <v>5.0</v>
      </c>
      <c r="B186" s="1" t="s">
        <v>187</v>
      </c>
      <c r="C186" t="str">
        <f>IFERROR(__xludf.DUMMYFUNCTION("GOOGLETRANSLATE(B186, ""zh"", ""en"")"),"The right choice to select a suitable own is not easy, this time I chose the right")</f>
        <v>The right choice to select a suitable own is not easy, this time I chose the right</v>
      </c>
    </row>
    <row r="187">
      <c r="A187" s="1">
        <v>5.0</v>
      </c>
      <c r="B187" s="1" t="s">
        <v>188</v>
      </c>
      <c r="C187" t="str">
        <f>IFERROR(__xludf.DUMMYFUNCTION("GOOGLETRANSLATE(B187, ""zh"", ""en"")"),"China's production of China, is thought Germany")</f>
        <v>China's production of China, is thought Germany</v>
      </c>
    </row>
    <row r="188">
      <c r="A188" s="1">
        <v>5.0</v>
      </c>
      <c r="B188" s="1" t="s">
        <v>189</v>
      </c>
      <c r="C188" t="str">
        <f>IFERROR(__xludf.DUMMYFUNCTION("GOOGLETRANSLATE(B188, ""zh"", ""en"")"),"Very comfortable and cost-effective right size pants size, material good. Good shopping experience")</f>
        <v>Very comfortable and cost-effective right size pants size, material good. Good shopping experience</v>
      </c>
    </row>
    <row r="189">
      <c r="A189" s="1">
        <v>2.0</v>
      </c>
      <c r="B189" s="1" t="s">
        <v>190</v>
      </c>
      <c r="C189" t="str">
        <f>IFERROR(__xludf.DUMMYFUNCTION("GOOGLETRANSLATE(B189, ""zh"", ""en"")"),"Cost of poor quality is very general, the price can buy much better quality than this.")</f>
        <v>Cost of poor quality is very general, the price can buy much better quality than this.</v>
      </c>
    </row>
    <row r="190">
      <c r="A190" s="1">
        <v>3.0</v>
      </c>
      <c r="B190" s="1" t="s">
        <v>191</v>
      </c>
      <c r="C190" t="str">
        <f>IFERROR(__xludf.DUMMYFUNCTION("GOOGLETRANSLATE(B190, ""zh"", ""en"")"),"No hurry to simple packing box, enter 985, if not urgent, then it is more than eight ordinary price, and other logistics are okay, but after you get a large tray filled with shoes, not a shoe box, where flaws because obviously very troublesome return, the"&amp;"y received it so Samsung")</f>
        <v>No hurry to simple packing box, enter 985, if not urgent, then it is more than eight ordinary price, and other logistics are okay, but after you get a large tray filled with shoes, not a shoe box, where flaws because obviously very troublesome return, they received it so Samsung</v>
      </c>
    </row>
    <row r="191">
      <c r="A191" s="1">
        <v>3.0</v>
      </c>
      <c r="B191" s="1" t="s">
        <v>192</v>
      </c>
      <c r="C191" t="str">
        <f>IFERROR(__xludf.DUMMYFUNCTION("GOOGLETRANSLATE(B191, ""zh"", ""en"")"),"Something good, that is too short to buy 32, and found too short. Want a replacement, found that overseas shipping will purchase a replacement 125, you can only make do with use.")</f>
        <v>Something good, that is too short to buy 32, and found too short. Want a replacement, found that overseas shipping will purchase a replacement 125, you can only make do with use.</v>
      </c>
    </row>
    <row r="192">
      <c r="A192" s="1">
        <v>1.0</v>
      </c>
      <c r="B192" s="1" t="s">
        <v>193</v>
      </c>
      <c r="C192" t="str">
        <f>IFERROR(__xludf.DUMMYFUNCTION("GOOGLETRANSLATE(B192, ""zh"", ""en"")"),"With the previous description of goods is not the same as a bucket of 73 now it is 77 before the inside is red now become a high beige barrel before it is packaged completely different or updated if I bought a fake merchandise is updated Please also descr"&amp;"ibe the product updates about")</f>
        <v>With the previous description of goods is not the same as a bucket of 73 now it is 77 before the inside is red now become a high beige barrel before it is packaged completely different or updated if I bought a fake merchandise is updated Please also describe the product updates about</v>
      </c>
    </row>
    <row r="193">
      <c r="A193" s="1">
        <v>1.0</v>
      </c>
      <c r="B193" s="1" t="s">
        <v>194</v>
      </c>
      <c r="C193" t="str">
        <f>IFERROR(__xludf.DUMMYFUNCTION("GOOGLETRANSLATE(B193, ""zh"", ""en"")"),"Product Details and poor attitude really burst! Package received goods are not Amazon's packaging too bad, even a wrap bags are not! Directly in the commodity stuck a label on the box sent! Goods details and attitude to play 0! Because it is to help peopl"&amp;"e buy, so not open the package, I do not know which is good or bad!")</f>
        <v>Product Details and poor attitude really burst! Package received goods are not Amazon's packaging too bad, even a wrap bags are not! Directly in the commodity stuck a label on the box sent! Goods details and attitude to play 0! Because it is to help people buy, so not open the package, I do not know which is good or bad!</v>
      </c>
    </row>
    <row r="194">
      <c r="A194" s="1">
        <v>1.0</v>
      </c>
      <c r="B194" s="1" t="s">
        <v>195</v>
      </c>
      <c r="C194" t="str">
        <f>IFERROR(__xludf.DUMMYFUNCTION("GOOGLETRANSLATE(B194, ""zh"", ""en"")"),"No comment with a stirring rod inside other people are received there with a stir bar. I actually received without. I want to return but also trouble is dead")</f>
        <v>No comment with a stirring rod inside other people are received there with a stir bar. I actually received without. I want to return but also trouble is dead</v>
      </c>
    </row>
    <row r="195">
      <c r="A195" s="1">
        <v>4.0</v>
      </c>
      <c r="B195" s="1" t="s">
        <v>196</v>
      </c>
      <c r="C195" t="str">
        <f>IFERROR(__xludf.DUMMYFUNCTION("GOOGLETRANSLATE(B195, ""zh"", ""en"")"),"OK has been the third expansion of the disk, the trend 2G-3G-5G, the temporary home video collection does not require too much, I have been feeling good for seagate. Amazon is about the sea Amoy do think there are ten million shortage, tariffs are not set"&amp;" out in detail, the tariff should receive immediate notification and the ability to do real-time query, we want to improve.")</f>
        <v>OK has been the third expansion of the disk, the trend 2G-3G-5G, the temporary home video collection does not require too much, I have been feeling good for seagate. Amazon is about the sea Amoy do think there are ten million shortage, tariffs are not set out in detail, the tariff should receive immediate notification and the ability to do real-time query, we want to improve.</v>
      </c>
    </row>
    <row r="196">
      <c r="A196" s="1">
        <v>4.0</v>
      </c>
      <c r="B196" s="1" t="s">
        <v>197</v>
      </c>
      <c r="C196" t="str">
        <f>IFERROR(__xludf.DUMMYFUNCTION("GOOGLETRANSLATE(B196, ""zh"", ""en"")"),"Belt not used, but bought before. This material, do not expect too much can be a few years before the United States and Asia bought, more than a year. I do not know or lost. . . . Before scouring the sea it has always been this size, even a little bigger "&amp;"now. . . Ha ha.")</f>
        <v>Belt not used, but bought before. This material, do not expect too much can be a few years before the United States and Asia bought, more than a year. I do not know or lost. . . . Before scouring the sea it has always been this size, even a little bigger now. . . Ha ha.</v>
      </c>
    </row>
    <row r="197">
      <c r="A197" s="1">
        <v>4.0</v>
      </c>
      <c r="B197" s="1" t="s">
        <v>198</v>
      </c>
      <c r="C197" t="str">
        <f>IFERROR(__xludf.DUMMYFUNCTION("GOOGLETRANSLATE(B197, ""zh"", ""en"")"),"It should be good, Slim")</f>
        <v>It should be good, Slim</v>
      </c>
    </row>
    <row r="198">
      <c r="A198" s="1">
        <v>4.0</v>
      </c>
      <c r="B198" s="1" t="s">
        <v>199</v>
      </c>
      <c r="C198" t="str">
        <f>IFERROR(__xludf.DUMMYFUNCTION("GOOGLETRANSLATE(B198, ""zh"", ""en"")"),"Come across the oceans, pretty fast! Ten days of receiving, goods in good condition. I did not imagine large, but man wearing not significantly smaller. just. Shortcomings, the packaging is too simple, not strict enough. Less cushioning layer.")</f>
        <v>Come across the oceans, pretty fast! Ten days of receiving, goods in good condition. I did not imagine large, but man wearing not significantly smaller. just. Shortcomings, the packaging is too simple, not strict enough. Less cushioning layer.</v>
      </c>
    </row>
    <row r="199">
      <c r="A199" s="1">
        <v>4.0</v>
      </c>
      <c r="B199" s="1" t="s">
        <v>200</v>
      </c>
      <c r="C199" t="str">
        <f>IFERROR(__xludf.DUMMYFUNCTION("GOOGLETRANSLATE(B199, ""zh"", ""en"")"),"Suction great! well! Drawback is a lid did not! No taste! Suction great! well! Drawback is a lid did not! No taste!")</f>
        <v>Suction great! well! Drawback is a lid did not! No taste! Suction great! well! Drawback is a lid did not! No taste!</v>
      </c>
    </row>
    <row r="200">
      <c r="A200" s="1">
        <v>5.0</v>
      </c>
      <c r="B200" s="1" t="s">
        <v>201</v>
      </c>
      <c r="C200" t="str">
        <f>IFERROR(__xludf.DUMMYFUNCTION("GOOGLETRANSLATE(B200, ""zh"", ""en"")"),"Particularly good quality particularly good, even better than expected. Fight with a friend, left us with pink, like the incredible")</f>
        <v>Particularly good quality particularly good, even better than expected. Fight with a friend, left us with pink, like the incredible</v>
      </c>
    </row>
    <row r="201">
      <c r="A201" s="1">
        <v>5.0</v>
      </c>
      <c r="B201" s="1" t="s">
        <v>202</v>
      </c>
      <c r="C201" t="str">
        <f>IFERROR(__xludf.DUMMYFUNCTION("GOOGLETRANSLATE(B201, ""zh"", ""en"")"),"Yan recommended value capable of cooking class, after a hundred years of quality experience absolutely trustworthy. Yan-class values, may heritage.")</f>
        <v>Yan recommended value capable of cooking class, after a hundred years of quality experience absolutely trustworthy. Yan-class values, may heritage.</v>
      </c>
    </row>
    <row r="202">
      <c r="A202" s="1">
        <v>5.0</v>
      </c>
      <c r="B202" s="1" t="s">
        <v>203</v>
      </c>
      <c r="C202" t="str">
        <f>IFERROR(__xludf.DUMMYFUNCTION("GOOGLETRANSLATE(B202, ""zh"", ""en"")"),"The child does not like a good calcium tablets like calcium, liquid calcium not assured. This calcium taste good, the effect to be observed without calcium.")</f>
        <v>The child does not like a good calcium tablets like calcium, liquid calcium not assured. This calcium taste good, the effect to be observed without calcium.</v>
      </c>
    </row>
    <row r="203">
      <c r="A203" s="1">
        <v>5.0</v>
      </c>
      <c r="B203" s="1" t="s">
        <v>204</v>
      </c>
      <c r="C203" t="str">
        <f>IFERROR(__xludf.DUMMYFUNCTION("GOOGLETRANSLATE(B203, ""zh"", ""en"")"),"Good good quality, authentic. Slightly larger, the other good.")</f>
        <v>Good good quality, authentic. Slightly larger, the other good.</v>
      </c>
    </row>
    <row r="204">
      <c r="A204" s="1">
        <v>5.0</v>
      </c>
      <c r="B204" s="1" t="s">
        <v>205</v>
      </c>
      <c r="C204" t="str">
        <f>IFERROR(__xludf.DUMMYFUNCTION("GOOGLETRANSLATE(B204, ""zh"", ""en"")"),"After arrival tried not wait to sound great, the sound quality is very good, clear treble, alto mellow, slightly less bass, expecting praise after the effect!")</f>
        <v>After arrival tried not wait to sound great, the sound quality is very good, clear treble, alto mellow, slightly less bass, expecting praise after the effect!</v>
      </c>
    </row>
    <row r="205">
      <c r="A205" s="1">
        <v>5.0</v>
      </c>
      <c r="B205" s="1" t="s">
        <v>206</v>
      </c>
      <c r="C205" t="str">
        <f>IFERROR(__xludf.DUMMYFUNCTION("GOOGLETRANSLATE(B205, ""zh"", ""en"")"),"Easy to use, price is too high. Cheaper the better ease of use, price is too high, the cheaper the better")</f>
        <v>Easy to use, price is too high. Cheaper the better ease of use, price is too high, the cheaper the better</v>
      </c>
    </row>
    <row r="206">
      <c r="A206" s="1">
        <v>5.0</v>
      </c>
      <c r="B206" s="1" t="s">
        <v>207</v>
      </c>
      <c r="C206" t="str">
        <f>IFERROR(__xludf.DUMMYFUNCTION("GOOGLETRANSLATE(B206, ""zh"", ""en"")"),"Very satisfied with the shopping habits of praise, much stronger than the vitamin tablets")</f>
        <v>Very satisfied with the shopping habits of praise, much stronger than the vitamin tablets</v>
      </c>
    </row>
    <row r="207">
      <c r="A207" s="1">
        <v>5.0</v>
      </c>
      <c r="B207" s="1" t="s">
        <v>208</v>
      </c>
      <c r="C207" t="str">
        <f>IFERROR(__xludf.DUMMYFUNCTION("GOOGLETRANSLATE(B207, ""zh"", ""en"")"),"Good good pen, writing fluency, with a gall ink")</f>
        <v>Good good pen, writing fluency, with a gall ink</v>
      </c>
    </row>
    <row r="208">
      <c r="A208" s="1">
        <v>5.0</v>
      </c>
      <c r="B208" s="1" t="s">
        <v>209</v>
      </c>
      <c r="C208" t="str">
        <f>IFERROR(__xludf.DUMMYFUNCTION("GOOGLETRANSLATE(B208, ""zh"", ""en"")"),"Cheaper than domestic very good, although it is made in China, but the United States to buy is cheaper than domestic, really thought to understand")</f>
        <v>Cheaper than domestic very good, although it is made in China, but the United States to buy is cheaper than domestic, really thought to understand</v>
      </c>
    </row>
    <row r="209">
      <c r="A209" s="1">
        <v>5.0</v>
      </c>
      <c r="B209" s="1" t="s">
        <v>210</v>
      </c>
      <c r="C209" t="str">
        <f>IFERROR(__xludf.DUMMYFUNCTION("GOOGLETRANSLATE(B209, ""zh"", ""en"")"),"Daylight saving time break saw how the official website video finally daylight saving good tune! Many features of a great watch ⌚️! Super like son")</f>
        <v>Daylight saving time break saw how the official website video finally daylight saving good tune! Many features of a great watch ⌚️! Super like son</v>
      </c>
    </row>
    <row r="210">
      <c r="A210" s="1">
        <v>5.0</v>
      </c>
      <c r="B210" s="1" t="s">
        <v>211</v>
      </c>
      <c r="C210" t="str">
        <f>IFERROR(__xludf.DUMMYFUNCTION("GOOGLETRANSLATE(B210, ""zh"", ""en"")"),"Easy to use convenient and easy to use, high-temperature cooking pot wash effect is particularly evident.")</f>
        <v>Easy to use convenient and easy to use, high-temperature cooking pot wash effect is particularly evident.</v>
      </c>
    </row>
    <row r="211">
      <c r="A211" s="1">
        <v>5.0</v>
      </c>
      <c r="B211" s="1" t="s">
        <v>212</v>
      </c>
      <c r="C211" t="str">
        <f>IFERROR(__xludf.DUMMYFUNCTION("GOOGLETRANSLATE(B211, ""zh"", ""en"")"),"very good")</f>
        <v>very good</v>
      </c>
    </row>
    <row r="212">
      <c r="A212" s="1">
        <v>5.0</v>
      </c>
      <c r="B212" s="1" t="s">
        <v>213</v>
      </c>
      <c r="C212" t="str">
        <f>IFERROR(__xludf.DUMMYFUNCTION("GOOGLETRANSLATE(B212, ""zh"", ""en"")"),"Fabric good! The very type, like the brand, starting price is not bad!")</f>
        <v>Fabric good! The very type, like the brand, starting price is not bad!</v>
      </c>
    </row>
    <row r="213">
      <c r="A213" s="1">
        <v>5.0</v>
      </c>
      <c r="B213" s="1" t="s">
        <v>214</v>
      </c>
      <c r="C213" t="str">
        <f>IFERROR(__xludf.DUMMYFUNCTION("GOOGLETRANSLATE(B213, ""zh"", ""en"")"),"The second buy clothes to wear very comfortable, which is to buy the second piece, the first lady to buy the S code. 178,68 kg to buy M code just right.")</f>
        <v>The second buy clothes to wear very comfortable, which is to buy the second piece, the first lady to buy the S code. 178,68 kg to buy M code just right.</v>
      </c>
    </row>
    <row r="214">
      <c r="A214" s="1">
        <v>5.0</v>
      </c>
      <c r="B214" s="1" t="s">
        <v>215</v>
      </c>
      <c r="C214" t="str">
        <f>IFERROR(__xludf.DUMMYFUNCTION("GOOGLETRANSLATE(B214, ""zh"", ""en"")"),"Product always good, but the SF Express delivery time to go somewhere else, and wait a few days has been to supplement this baby D3 for four years, the product is, as always good, the only thing SF express carriers were delivering goods to other areas to "&amp;"go, wait a few days.")</f>
        <v>Product always good, but the SF Express delivery time to go somewhere else, and wait a few days has been to supplement this baby D3 for four years, the product is, as always good, the only thing SF express carriers were delivering goods to other areas to go, wait a few days.</v>
      </c>
    </row>
    <row r="215">
      <c r="A215" s="1">
        <v>5.0</v>
      </c>
      <c r="B215" s="1" t="s">
        <v>216</v>
      </c>
      <c r="C215" t="str">
        <f>IFERROR(__xludf.DUMMYFUNCTION("GOOGLETRANSLATE(B215, ""zh"", ""en"")"),"Like super good quality, very practical.")</f>
        <v>Like super good quality, very practical.</v>
      </c>
    </row>
    <row r="216">
      <c r="A216" s="1">
        <v>5.0</v>
      </c>
      <c r="B216" s="1" t="s">
        <v>217</v>
      </c>
      <c r="C216" t="str">
        <f>IFERROR(__xludf.DUMMYFUNCTION("GOOGLETRANSLATE(B216, ""zh"", ""en"")"),"5 black crease bought, received yesterday, and usually wear 37.5 Look at the reviews buy uk4.5, the right size, wear thick socks can also be, that is, when received through the traces, toe creased")</f>
        <v>5 black crease bought, received yesterday, and usually wear 37.5 Look at the reviews buy uk4.5, the right size, wear thick socks can also be, that is, when received through the traces, toe creased</v>
      </c>
    </row>
    <row r="217">
      <c r="A217" s="1">
        <v>5.0</v>
      </c>
      <c r="B217" s="1" t="s">
        <v>218</v>
      </c>
      <c r="C217" t="str">
        <f>IFERROR(__xludf.DUMMYFUNCTION("GOOGLETRANSLATE(B217, ""zh"", ""en"")"),"Good to wear, good to wear comfortable, good quality, six months in respect of change, and more easily washed from the ball, and the colors are difficult to see,")</f>
        <v>Good to wear, good to wear comfortable, good quality, six months in respect of change, and more easily washed from the ball, and the colors are difficult to see,</v>
      </c>
    </row>
    <row r="218">
      <c r="A218" s="1">
        <v>5.0</v>
      </c>
      <c r="B218" s="1" t="s">
        <v>219</v>
      </c>
      <c r="C218" t="str">
        <f>IFERROR(__xludf.DUMMYFUNCTION("GOOGLETRANSLATE(B218, ""zh"", ""en"")"),"Nice liked it very good 172 68 kg M, a little bit tight very significant figure")</f>
        <v>Nice liked it very good 172 68 kg M, a little bit tight very significant figure</v>
      </c>
    </row>
    <row r="219">
      <c r="A219" s="1">
        <v>5.0</v>
      </c>
      <c r="B219" s="1" t="s">
        <v>220</v>
      </c>
      <c r="C219" t="str">
        <f>IFERROR(__xludf.DUMMYFUNCTION("GOOGLETRANSLATE(B219, ""zh"", ""en"")"),"worth buying! Very good headphones, good sound quality, low dive enough, has improved, IF quite satisfactory, male female can be, and extended high-frequency current feeling of tension is not very natural, of course, at this price has been very good, reco"&amp;"mmended to buy! In addition, the phone can direct push, no other people say so iffy")</f>
        <v>worth buying! Very good headphones, good sound quality, low dive enough, has improved, IF quite satisfactory, male female can be, and extended high-frequency current feeling of tension is not very natural, of course, at this price has been very good, recommended to buy! In addition, the phone can direct push, no other people say so iffy</v>
      </c>
    </row>
    <row r="220">
      <c r="A220" s="1">
        <v>5.0</v>
      </c>
      <c r="B220" s="1" t="s">
        <v>221</v>
      </c>
      <c r="C220" t="str">
        <f>IFERROR(__xludf.DUMMYFUNCTION("GOOGLETRANSLATE(B220, ""zh"", ""en"")"),"Rinse daily meal or travel carry appropriate battery life is good, but too large volume water tank is too small, the impact portability. There are a lot of heads this point very well. Rinse the intensity of personal feeling is not big enough, but the wate"&amp;"rline fine amplitude is great enough, so wash when the teeth and gums will be struggling, dental rinse was clean, and now after the meal rinse them every time, a little off do not open it.")</f>
        <v>Rinse daily meal or travel carry appropriate battery life is good, but too large volume water tank is too small, the impact portability. There are a lot of heads this point very well. Rinse the intensity of personal feeling is not big enough, but the waterline fine amplitude is great enough, so wash when the teeth and gums will be struggling, dental rinse was clean, and now after the meal rinse them every time, a little off do not open it.</v>
      </c>
    </row>
    <row r="221">
      <c r="A221" s="1">
        <v>5.0</v>
      </c>
      <c r="B221" s="1" t="s">
        <v>222</v>
      </c>
      <c r="C221" t="str">
        <f>IFERROR(__xludf.DUMMYFUNCTION("GOOGLETRANSLATE(B221, ""zh"", ""en"")"),"Quality has been good in the Amazon to buy a few good quality cup Zojirushi really worth buying good quality assurance Amazon")</f>
        <v>Quality has been good in the Amazon to buy a few good quality cup Zojirushi really worth buying good quality assurance Amazon</v>
      </c>
    </row>
    <row r="222">
      <c r="A222" s="1">
        <v>2.0</v>
      </c>
      <c r="B222" s="1" t="s">
        <v>223</v>
      </c>
      <c r="C222" t="str">
        <f>IFERROR(__xludf.DUMMYFUNCTION("GOOGLETRANSLATE(B222, ""zh"", ""en"")"),"Slim does not hypertrophy, not self-cultivation, and ordinary What is the difference straight, fairly comfortable material, elastic fabric. Suffice it to say that wide-leg pants.")</f>
        <v>Slim does not hypertrophy, not self-cultivation, and ordinary What is the difference straight, fairly comfortable material, elastic fabric. Suffice it to say that wide-leg pants.</v>
      </c>
    </row>
    <row r="223">
      <c r="A223" s="1">
        <v>3.0</v>
      </c>
      <c r="B223" s="1" t="s">
        <v>224</v>
      </c>
      <c r="C223" t="str">
        <f>IFERROR(__xludf.DUMMYFUNCTION("GOOGLETRANSLATE(B223, ""zh"", ""en"")"),"Read the disk sound too scary! Reasonable prices, quality can not say, feeling the sound of Kaka to read the disk, ready to hang, it can not do ah! Too scary")</f>
        <v>Read the disk sound too scary! Reasonable prices, quality can not say, feeling the sound of Kaka to read the disk, ready to hang, it can not do ah! Too scary</v>
      </c>
    </row>
    <row r="224">
      <c r="A224" s="1">
        <v>3.0</v>
      </c>
      <c r="B224" s="1" t="s">
        <v>225</v>
      </c>
      <c r="C224" t="str">
        <f>IFERROR(__xludf.DUMMYFUNCTION("GOOGLETRANSLATE(B224, ""zh"", ""en"")"),"Charging time is not long enough to scratch very clean, but a little rough scraping the way, a little sore, not comfortable with Philips")</f>
        <v>Charging time is not long enough to scratch very clean, but a little rough scraping the way, a little sore, not comfortable with Philips</v>
      </c>
    </row>
    <row r="225">
      <c r="A225" s="1">
        <v>3.0</v>
      </c>
      <c r="B225" s="1" t="s">
        <v>226</v>
      </c>
      <c r="C225" t="str">
        <f>IFERROR(__xludf.DUMMYFUNCTION("GOOGLETRANSLATE(B225, ""zh"", ""en"")"),"Pilling pilling, I do not particularly like to play ball, I feel very cheap, personally I think that no good ck, wear pretty good.")</f>
        <v>Pilling pilling, I do not particularly like to play ball, I feel very cheap, personally I think that no good ck, wear pretty good.</v>
      </c>
    </row>
    <row r="226">
      <c r="A226" s="1">
        <v>1.0</v>
      </c>
      <c r="B226" s="1" t="s">
        <v>227</v>
      </c>
      <c r="C226" t="str">
        <f>IFERROR(__xludf.DUMMYFUNCTION("GOOGLETRANSLATE(B226, ""zh"", ""en"")"),"I do not like poor quality, undermine the brand image '")</f>
        <v>I do not like poor quality, undermine the brand image '</v>
      </c>
    </row>
    <row r="227">
      <c r="A227" s="1">
        <v>1.0</v>
      </c>
      <c r="B227" s="1" t="s">
        <v>228</v>
      </c>
      <c r="C227" t="str">
        <f>IFERROR(__xludf.DUMMYFUNCTION("GOOGLETRANSLATE(B227, ""zh"", ""en"")"),"Rough workmanship quality workmanship is really too rough, and not like a big brand goods, you pay for, really regret buying")</f>
        <v>Rough workmanship quality workmanship is really too rough, and not like a big brand goods, you pay for, really regret buying</v>
      </c>
    </row>
    <row r="228">
      <c r="A228" s="1">
        <v>4.0</v>
      </c>
      <c r="B228" s="1" t="s">
        <v>229</v>
      </c>
      <c r="C228" t="str">
        <f>IFERROR(__xludf.DUMMYFUNCTION("GOOGLETRANSLATE(B228, ""zh"", ""en"")"),"Bang Bang da behalf to help a friend buy, very good, good shoes, heavy ah ah, listening to friends that try when there is increased within results")</f>
        <v>Bang Bang da behalf to help a friend buy, very good, good shoes, heavy ah ah, listening to friends that try when there is increased within results</v>
      </c>
    </row>
    <row r="229">
      <c r="A229" s="1">
        <v>4.0</v>
      </c>
      <c r="B229" s="1" t="s">
        <v>230</v>
      </c>
      <c r="C229" t="str">
        <f>IFERROR(__xludf.DUMMYFUNCTION("GOOGLETRANSLATE(B229, ""zh"", ""en"")"),"High-end atmosphere on the grade the overall feeling pretty good, the price is also cheaper than some nearly a half east Zhang Mao Yeye. The water smooth, no fiber nib stained, do not draw the paper, not feathering, a sense of moderate damping, standard F"&amp;" sharp, designs high-end atmosphere on the grade, the only downside pen pen outside in addition to all plastic clip, pen body too light, take in hand feel unequal to its value. I can only give four stars")</f>
        <v>High-end atmosphere on the grade the overall feeling pretty good, the price is also cheaper than some nearly a half east Zhang Mao Yeye. The water smooth, no fiber nib stained, do not draw the paper, not feathering, a sense of moderate damping, standard F sharp, designs high-end atmosphere on the grade, the only downside pen pen outside in addition to all plastic clip, pen body too light, take in hand feel unequal to its value. I can only give four stars</v>
      </c>
    </row>
    <row r="230">
      <c r="A230" s="1">
        <v>4.0</v>
      </c>
      <c r="B230" s="1" t="s">
        <v>231</v>
      </c>
      <c r="C230" t="str">
        <f>IFERROR(__xludf.DUMMYFUNCTION("GOOGLETRANSLATE(B230, ""zh"", ""en"")"),"Open burning, and a good value IF depression, is not convenient to wear, there pops diaphragm wearing ... --- 6.16 --- Do not update with their own bullet earmuffs, for with their own ordinary ear cover, cool to fly, well worth the price ...")</f>
        <v>Open burning, and a good value IF depression, is not convenient to wear, there pops diaphragm wearing ... --- 6.16 --- Do not update with their own bullet earmuffs, for with their own ordinary ear cover, cool to fly, well worth the price ...</v>
      </c>
    </row>
    <row r="231">
      <c r="A231" s="1">
        <v>4.0</v>
      </c>
      <c r="B231" s="1" t="s">
        <v>232</v>
      </c>
      <c r="C231" t="str">
        <f>IFERROR(__xludf.DUMMYFUNCTION("GOOGLETRANSLATE(B231, ""zh"", ""en"")"),"Code is too large 170cm78.5kg, M code is quite Songkuai, and suitable for winter bar code is too large.")</f>
        <v>Code is too large 170cm78.5kg, M code is quite Songkuai, and suitable for winter bar code is too large.</v>
      </c>
    </row>
    <row r="232">
      <c r="A232" s="1">
        <v>4.0</v>
      </c>
      <c r="B232" s="1" t="s">
        <v>233</v>
      </c>
      <c r="C232" t="str">
        <f>IFERROR(__xludf.DUMMYFUNCTION("GOOGLETRANSLATE(B232, ""zh"", ""en"")"),"Packaging needs to be improved packaging is not good, accessories box cracked. Some materials for the plastic part of the texture is not good. Host is good.")</f>
        <v>Packaging needs to be improved packaging is not good, accessories box cracked. Some materials for the plastic part of the texture is not good. Host is good.</v>
      </c>
    </row>
    <row r="233">
      <c r="A233" s="1">
        <v>5.0</v>
      </c>
      <c r="B233" s="1" t="s">
        <v>234</v>
      </c>
      <c r="C233" t="str">
        <f>IFERROR(__xludf.DUMMYFUNCTION("GOOGLETRANSLATE(B233, ""zh"", ""en"")"),"11B head omentum is very good! 110 Braun shaver auspicious collaboration of five to six years, replaced during a retina, blink of an eye there are three or four years, serious aging, see this accessory, easily bought two sets, tried on a dress, it is appr"&amp;"opriate but two of the omentum gap larger than some of his first wife, does not affect, in addition, the price of small expensive, look at the stable and durable quality parts, one word: value! ! !")</f>
        <v>11B head omentum is very good! 110 Braun shaver auspicious collaboration of five to six years, replaced during a retina, blink of an eye there are three or four years, serious aging, see this accessory, easily bought two sets, tried on a dress, it is appropriate but two of the omentum gap larger than some of his first wife, does not affect, in addition, the price of small expensive, look at the stable and durable quality parts, one word: value! ! !</v>
      </c>
    </row>
    <row r="234">
      <c r="A234" s="1">
        <v>5.0</v>
      </c>
      <c r="B234" s="1" t="s">
        <v>235</v>
      </c>
      <c r="C234" t="str">
        <f>IFERROR(__xludf.DUMMYFUNCTION("GOOGLETRANSLATE(B234, ""zh"", ""en"")"),"Cost-effective cost-effective, easy to use. The third purchase")</f>
        <v>Cost-effective cost-effective, easy to use. The third purchase</v>
      </c>
    </row>
    <row r="235">
      <c r="A235" s="1">
        <v>5.0</v>
      </c>
      <c r="B235" s="1" t="s">
        <v>236</v>
      </c>
      <c r="C235" t="str">
        <f>IFERROR(__xludf.DUMMYFUNCTION("GOOGLETRANSLATE(B235, ""zh"", ""en"")"),"Amazon is the first time to buy yet started, and I was king of the children to buy, taste a little bit like that today disinfected, take a look at")</f>
        <v>Amazon is the first time to buy yet started, and I was king of the children to buy, taste a little bit like that today disinfected, take a look at</v>
      </c>
    </row>
    <row r="236">
      <c r="A236" s="1">
        <v>5.0</v>
      </c>
      <c r="B236" s="1" t="s">
        <v>237</v>
      </c>
      <c r="C236" t="str">
        <f>IFERROR(__xludf.DUMMYFUNCTION("GOOGLETRANSLATE(B236, ""zh"", ""en"")"),"Big range of children have been placed inside the shopping cart, see 100 or less on the shot, big quality is better than a treasure")</f>
        <v>Big range of children have been placed inside the shopping cart, see 100 or less on the shot, big quality is better than a treasure</v>
      </c>
    </row>
    <row r="237">
      <c r="A237" s="1">
        <v>5.0</v>
      </c>
      <c r="B237" s="1" t="s">
        <v>238</v>
      </c>
      <c r="C237" t="str">
        <f>IFERROR(__xludf.DUMMYFUNCTION("GOOGLETRANSLATE(B237, ""zh"", ""en"")"),"Satisfied, not yet used. Genuine, but some worn-box packaging and is a Chinese-made products, a bit uncomfortable, I like foreign-made.")</f>
        <v>Satisfied, not yet used. Genuine, but some worn-box packaging and is a Chinese-made products, a bit uncomfortable, I like foreign-made.</v>
      </c>
    </row>
    <row r="238">
      <c r="A238" s="1">
        <v>5.0</v>
      </c>
      <c r="B238" s="1" t="s">
        <v>239</v>
      </c>
      <c r="C238" t="str">
        <f>IFERROR(__xludf.DUMMYFUNCTION("GOOGLETRANSLATE(B238, ""zh"", ""en"")"),"The same size to buy another piece lee jeans, lee jeans more appropriate to another piece of the same size to buy, more appropriate, this little short, but it does not matter. We should not just think of different lengths")</f>
        <v>The same size to buy another piece lee jeans, lee jeans more appropriate to another piece of the same size to buy, more appropriate, this little short, but it does not matter. We should not just think of different lengths</v>
      </c>
    </row>
    <row r="239">
      <c r="A239" s="1">
        <v>5.0</v>
      </c>
      <c r="B239" s="1" t="s">
        <v>240</v>
      </c>
      <c r="C239" t="str">
        <f>IFERROR(__xludf.DUMMYFUNCTION("GOOGLETRANSLATE(B239, ""zh"", ""en"")"),"Good very comfortable, not like the other bra.")</f>
        <v>Good very comfortable, not like the other bra.</v>
      </c>
    </row>
    <row r="240">
      <c r="A240" s="1">
        <v>5.0</v>
      </c>
      <c r="B240" s="1" t="s">
        <v>241</v>
      </c>
      <c r="C240" t="str">
        <f>IFERROR(__xludf.DUMMYFUNCTION("GOOGLETRANSLATE(B240, ""zh"", ""en"")"),"Beautiful drop! Very suitable beautiful, fitness pretty well!")</f>
        <v>Beautiful drop! Very suitable beautiful, fitness pretty well!</v>
      </c>
    </row>
    <row r="241">
      <c r="A241" s="1">
        <v>5.0</v>
      </c>
      <c r="B241" s="1" t="s">
        <v>242</v>
      </c>
      <c r="C241" t="str">
        <f>IFERROR(__xludf.DUMMYFUNCTION("GOOGLETRANSLATE(B241, ""zh"", ""en"")"),"17673 waist and length are just right 17673 waist and length are just right")</f>
        <v>17673 waist and length are just right 17673 waist and length are just right</v>
      </c>
    </row>
    <row r="242">
      <c r="A242" s="1">
        <v>5.0</v>
      </c>
      <c r="B242" s="1" t="s">
        <v>243</v>
      </c>
      <c r="C242" t="str">
        <f>IFERROR(__xludf.DUMMYFUNCTION("GOOGLETRANSLATE(B242, ""zh"", ""en"")"),"Very satisfied not wearing stickers, will tie, 8-degree weather, which wore a pair of socks 180D thick wood, with the outside of this, I feel you can spend. Dark blue color is light, but also feel some bits and pieces, not obtrusive. But this M-L smaller "&amp;"than other socks I bought before thick wooden house that size, but also a little shorter.")</f>
        <v>Very satisfied not wearing stickers, will tie, 8-degree weather, which wore a pair of socks 180D thick wood, with the outside of this, I feel you can spend. Dark blue color is light, but also feel some bits and pieces, not obtrusive. But this M-L smaller than other socks I bought before thick wooden house that size, but also a little shorter.</v>
      </c>
    </row>
    <row r="243">
      <c r="A243" s="1">
        <v>5.0</v>
      </c>
      <c r="B243" s="1" t="s">
        <v>244</v>
      </c>
      <c r="C243" t="str">
        <f>IFERROR(__xludf.DUMMYFUNCTION("GOOGLETRANSLATE(B243, ""zh"", ""en"")"),"Cozy and comfortable running shoes, everyday outfit also, color matching and reasonable")</f>
        <v>Cozy and comfortable running shoes, everyday outfit also, color matching and reasonable</v>
      </c>
    </row>
    <row r="244">
      <c r="A244" s="1">
        <v>5.0</v>
      </c>
      <c r="B244" s="1" t="s">
        <v>245</v>
      </c>
      <c r="C244" t="str">
        <f>IFERROR(__xludf.DUMMYFUNCTION("GOOGLETRANSLATE(B244, ""zh"", ""en"")"),"Good size fit, comfortable to wear, 173cm 69kg")</f>
        <v>Good size fit, comfortable to wear, 173cm 69kg</v>
      </c>
    </row>
    <row r="245">
      <c r="A245" s="1">
        <v>5.0</v>
      </c>
      <c r="B245" s="1" t="s">
        <v>246</v>
      </c>
      <c r="C245" t="str">
        <f>IFERROR(__xludf.DUMMYFUNCTION("GOOGLETRANSLATE(B245, ""zh"", ""en"")"),"Been wearing this brand ...... just the right size, thick point ......")</f>
        <v>Been wearing this brand ...... just the right size, thick point ......</v>
      </c>
    </row>
    <row r="246">
      <c r="A246" s="1">
        <v>5.0</v>
      </c>
      <c r="B246" s="1" t="s">
        <v>247</v>
      </c>
      <c r="C246" t="str">
        <f>IFERROR(__xludf.DUMMYFUNCTION("GOOGLETRANSLATE(B246, ""zh"", ""en"")"),"Rest assured purchase can stretch leading, well before the purchase on behalf of the sink with a perfect")</f>
        <v>Rest assured purchase can stretch leading, well before the purchase on behalf of the sink with a perfect</v>
      </c>
    </row>
    <row r="247">
      <c r="A247" s="1">
        <v>5.0</v>
      </c>
      <c r="B247" s="1" t="s">
        <v>248</v>
      </c>
      <c r="C247" t="str">
        <f>IFERROR(__xludf.DUMMYFUNCTION("GOOGLETRANSLATE(B247, ""zh"", ""en"")"),"Good straight pants, wearing more comfortable, worthy of the letter-resistant")</f>
        <v>Good straight pants, wearing more comfortable, worthy of the letter-resistant</v>
      </c>
    </row>
    <row r="248">
      <c r="A248" s="1">
        <v>5.0</v>
      </c>
      <c r="B248" s="1" t="s">
        <v>249</v>
      </c>
      <c r="C248" t="str">
        <f>IFERROR(__xludf.DUMMYFUNCTION("GOOGLETRANSLATE(B248, ""zh"", ""en"")"),"Affordable, stable and relatively affordable external hard drive. Connected to the router, open the download service, the normal speed, low noise.")</f>
        <v>Affordable, stable and relatively affordable external hard drive. Connected to the router, open the download service, the normal speed, low noise.</v>
      </c>
    </row>
    <row r="249">
      <c r="A249" s="1">
        <v>5.0</v>
      </c>
      <c r="B249" s="1" t="s">
        <v>250</v>
      </c>
      <c r="C249" t="str">
        <f>IFERROR(__xludf.DUMMYFUNCTION("GOOGLETRANSLATE(B249, ""zh"", ""en"")"),"Easy to use fast delivery, easy to use")</f>
        <v>Easy to use fast delivery, easy to use</v>
      </c>
    </row>
    <row r="250">
      <c r="A250" s="1">
        <v>5.0</v>
      </c>
      <c r="B250" s="1" t="s">
        <v>251</v>
      </c>
      <c r="C250" t="str">
        <f>IFERROR(__xludf.DUMMYFUNCTION("GOOGLETRANSLATE(B250, ""zh"", ""en"")"),"Yardage noon today severely heart bought a M code. Really can. I 1.86 weight 90kg, the shirt before you buy L codes are too large a number. However, before buying a T-shirt L is very appropriate code number. The code number is really hard to pick. Especia"&amp;"lly not worth the return.")</f>
        <v>Yardage noon today severely heart bought a M code. Really can. I 1.86 weight 90kg, the shirt before you buy L codes are too large a number. However, before buying a T-shirt L is very appropriate code number. The code number is really hard to pick. Especially not worth the return.</v>
      </c>
    </row>
    <row r="251">
      <c r="A251" s="1">
        <v>5.0</v>
      </c>
      <c r="B251" s="1" t="s">
        <v>252</v>
      </c>
      <c r="C251" t="str">
        <f>IFERROR(__xludf.DUMMYFUNCTION("GOOGLETRANSLATE(B251, ""zh"", ""en"")"),"100 To what bike is quite good, oh it is in line with an initial spreadsheet user somehow is still worth buying")</f>
        <v>100 To what bike is quite good, oh it is in line with an initial spreadsheet user somehow is still worth buying</v>
      </c>
    </row>
    <row r="252">
      <c r="A252" s="1">
        <v>5.0</v>
      </c>
      <c r="B252" s="1" t="s">
        <v>253</v>
      </c>
      <c r="C252" t="str">
        <f>IFERROR(__xludf.DUMMYFUNCTION("GOOGLETRANSLATE(B252, ""zh"", ""en"")"),"Own wrong want to choose a smaller size, choose a larger size results, returns too much trouble, and so stood fat, huh, huh")</f>
        <v>Own wrong want to choose a smaller size, choose a larger size results, returns too much trouble, and so stood fat, huh, huh</v>
      </c>
    </row>
    <row r="253">
      <c r="A253" s="1">
        <v>5.0</v>
      </c>
      <c r="B253" s="1" t="s">
        <v>254</v>
      </c>
      <c r="C253" t="str">
        <f>IFERROR(__xludf.DUMMYFUNCTION("GOOGLETRANSLATE(B253, ""zh"", ""en"")"),"Unique design is very intimate childhood also used pen, ink bottle, but that time is not such a unique design, with ink after wiping ink absorption of paper. So every time I use a paper towel to wipe general, easily leaving scraps of paper. Always knew Ge"&amp;"rman very strict, I did not expect this small detail of the design so meticulous. Praise!")</f>
        <v>Unique design is very intimate childhood also used pen, ink bottle, but that time is not such a unique design, with ink after wiping ink absorption of paper. So every time I use a paper towel to wipe general, easily leaving scraps of paper. Always knew German very strict, I did not expect this small detail of the design so meticulous. Praise!</v>
      </c>
    </row>
    <row r="254">
      <c r="A254" s="1">
        <v>2.0</v>
      </c>
      <c r="B254" s="1" t="s">
        <v>255</v>
      </c>
      <c r="C254" t="str">
        <f>IFERROR(__xludf.DUMMYFUNCTION("GOOGLETRANSLATE(B254, ""zh"", ""en"")"),"Really mast mast pants trousers very, very ugly, a little inappropriate, back too much trouble")</f>
        <v>Really mast mast pants trousers very, very ugly, a little inappropriate, back too much trouble</v>
      </c>
    </row>
    <row r="255">
      <c r="A255" s="1">
        <v>3.0</v>
      </c>
      <c r="B255" s="1" t="s">
        <v>256</v>
      </c>
      <c r="C255" t="str">
        <f>IFERROR(__xludf.DUMMYFUNCTION("GOOGLETRANSLATE(B255, ""zh"", ""en"")"),"Code number is too small. Attention, shoe code number is too small, it is best to buy most of the code to one yard.")</f>
        <v>Code number is too small. Attention, shoe code number is too small, it is best to buy most of the code to one yard.</v>
      </c>
    </row>
    <row r="256">
      <c r="A256" s="1">
        <v>3.0</v>
      </c>
      <c r="B256" s="1" t="s">
        <v>257</v>
      </c>
      <c r="C256" t="str">
        <f>IFERROR(__xludf.DUMMYFUNCTION("GOOGLETRANSLATE(B256, ""zh"", ""en"")"),"Sticky ball when received by the whole stick into a ball, and the skin is thin, did not dare pull, afraid to pull rotten.")</f>
        <v>Sticky ball when received by the whole stick into a ball, and the skin is thin, did not dare pull, afraid to pull rotten.</v>
      </c>
    </row>
    <row r="257">
      <c r="A257" s="1">
        <v>1.0</v>
      </c>
      <c r="B257" s="1" t="s">
        <v>258</v>
      </c>
      <c r="C257" t="str">
        <f>IFERROR(__xludf.DUMMYFUNCTION("GOOGLETRANSLATE(B257, ""zh"", ""en"")"),"The difference between a star do not want to, too bad, too fat waist mouth, returns too expensive, and finally I wore my pants size 36W × 34L")</f>
        <v>The difference between a star do not want to, too bad, too fat waist mouth, returns too expensive, and finally I wore my pants size 36W × 34L</v>
      </c>
    </row>
    <row r="258">
      <c r="A258" s="1">
        <v>1.0</v>
      </c>
      <c r="B258" s="1" t="s">
        <v>259</v>
      </c>
      <c r="C258" t="str">
        <f>IFERROR(__xludf.DUMMYFUNCTION("GOOGLETRANSLATE(B258, ""zh"", ""en"")"),"Quality worrying 600 things took charge a year into electricity or use it Panasonic")</f>
        <v>Quality worrying 600 things took charge a year into electricity or use it Panasonic</v>
      </c>
    </row>
    <row r="259">
      <c r="A259" s="1">
        <v>1.0</v>
      </c>
      <c r="B259" s="1" t="s">
        <v>260</v>
      </c>
      <c r="C259" t="str">
        <f>IFERROR(__xludf.DUMMYFUNCTION("GOOGLETRANSLATE(B259, ""zh"", ""en"")"),"Table not allowed to go to get the goods on the first day had began to take a night table are not allowed. Head one day sooner than five minutes? ?")</f>
        <v>Table not allowed to go to get the goods on the first day had began to take a night table are not allowed. Head one day sooner than five minutes? ?</v>
      </c>
    </row>
    <row r="260">
      <c r="A260" s="1">
        <v>4.0</v>
      </c>
      <c r="B260" s="1" t="s">
        <v>261</v>
      </c>
      <c r="C260" t="str">
        <f>IFERROR(__xludf.DUMMYFUNCTION("GOOGLETRANSLATE(B260, ""zh"", ""en"")"),"The spoon can also use the frequency is not very high, just to add baby food supplement is a little bit hard.")</f>
        <v>The spoon can also use the frequency is not very high, just to add baby food supplement is a little bit hard.</v>
      </c>
    </row>
    <row r="261">
      <c r="A261" s="1">
        <v>4.0</v>
      </c>
      <c r="B261" s="1" t="s">
        <v>262</v>
      </c>
      <c r="C261" t="str">
        <f>IFERROR(__xludf.DUMMYFUNCTION("GOOGLETRANSLATE(B261, ""zh"", ""en"")"),"Worth buying will not play ball, quick-drying, color is also good-looking, that is, lock sideline will play ball")</f>
        <v>Worth buying will not play ball, quick-drying, color is also good-looking, that is, lock sideline will play ball</v>
      </c>
    </row>
    <row r="262">
      <c r="A262" s="1">
        <v>4.0</v>
      </c>
      <c r="B262" s="1" t="s">
        <v>263</v>
      </c>
      <c r="C262" t="str">
        <f>IFERROR(__xludf.DUMMYFUNCTION("GOOGLETRANSLATE(B262, ""zh"", ""en"")"),"Babies like the general level compared to other teether toy, this can not play too long, the baby may not be a favorite, where the brush head design is also relatively easy to hide dirt, ground was clean.")</f>
        <v>Babies like the general level compared to other teether toy, this can not play too long, the baby may not be a favorite, where the brush head design is also relatively easy to hide dirt, ground was clean.</v>
      </c>
    </row>
    <row r="263">
      <c r="A263" s="1">
        <v>4.0</v>
      </c>
      <c r="B263" s="1" t="s">
        <v>264</v>
      </c>
      <c r="C263" t="str">
        <f>IFERROR(__xludf.DUMMYFUNCTION("GOOGLETRANSLATE(B263, ""zh"", ""en"")"),"After shrinking washed will shrink slightly fade recommended to buy a bigger size")</f>
        <v>After shrinking washed will shrink slightly fade recommended to buy a bigger size</v>
      </c>
    </row>
    <row r="264">
      <c r="A264" s="1">
        <v>4.0</v>
      </c>
      <c r="B264" s="1" t="s">
        <v>265</v>
      </c>
      <c r="C264" t="str">
        <f>IFERROR(__xludf.DUMMYFUNCTION("GOOGLETRANSLATE(B264, ""zh"", ""en"")"),"Excessive length pants also, but the pants too loose loose, and very inconsistent with the picture, returned too much trouble, and had to take a sewing shop to change it. Foreign clothing size is not good grasp.")</f>
        <v>Excessive length pants also, but the pants too loose loose, and very inconsistent with the picture, returned too much trouble, and had to take a sewing shop to change it. Foreign clothing size is not good grasp.</v>
      </c>
    </row>
    <row r="265">
      <c r="A265" s="1">
        <v>5.0</v>
      </c>
      <c r="B265" s="1" t="s">
        <v>266</v>
      </c>
      <c r="C265" t="str">
        <f>IFERROR(__xludf.DUMMYFUNCTION("GOOGLETRANSLATE(B265, ""zh"", ""en"")"),"Five Star boots shoes the right size, about one hundred eighty time to buy. It is suitable for thin legs, super comfortable, easy to wear off.")</f>
        <v>Five Star boots shoes the right size, about one hundred eighty time to buy. It is suitable for thin legs, super comfortable, easy to wear off.</v>
      </c>
    </row>
    <row r="266">
      <c r="A266" s="1">
        <v>5.0</v>
      </c>
      <c r="B266" s="1" t="s">
        <v>267</v>
      </c>
      <c r="C266" t="str">
        <f>IFERROR(__xludf.DUMMYFUNCTION("GOOGLETRANSLATE(B266, ""zh"", ""en"")"),"This pot worth 7.29 has taken early on to the No. 8.4, very lucky pot intact (as seen a lot of other models, including the comments received have several broken, it has been very worried, although Amazon is also very good after-sales service but to go bac"&amp;"k to change things is very troublesome, it is recommended that Amazon can really do a good job shatterproof popular brands in this package, after all, domestic transportation really violent!) quality pot that really Leverage drops, there is no doubt , abs"&amp;"olutely authentic, as well as ultra-thick pot, modeling Meng Meng. Super insulation, with the introduction of the pot after two before you buy Supor put aside to dry up. Five of capacity measured just 3.5L soup, two people often cook to cook, do not overf"&amp;"low pan. To be honest I was on Taobao point of view more than a year this pot, have not been willing to buy (because Taobao to two thousand) once inadvertently Taobao customer review saw some people say here more affordable, so he downloaded a Amazon, rea"&amp;"lly did not let me down.")</f>
        <v>This pot worth 7.29 has taken early on to the No. 8.4, very lucky pot intact (as seen a lot of other models, including the comments received have several broken, it has been very worried, although Amazon is also very good after-sales service but to go back to change things is very troublesome, it is recommended that Amazon can really do a good job shatterproof popular brands in this package, after all, domestic transportation really violent!) quality pot that really Leverage drops, there is no doubt , absolutely authentic, as well as ultra-thick pot, modeling Meng Meng. Super insulation, with the introduction of the pot after two before you buy Supor put aside to dry up. Five of capacity measured just 3.5L soup, two people often cook to cook, do not overflow pan. To be honest I was on Taobao point of view more than a year this pot, have not been willing to buy (because Taobao to two thousand) once inadvertently Taobao customer review saw some people say here more affordable, so he downloaded a Amazon, really did not let me down.</v>
      </c>
    </row>
    <row r="267">
      <c r="A267" s="1">
        <v>5.0</v>
      </c>
      <c r="B267" s="1" t="s">
        <v>268</v>
      </c>
      <c r="C267" t="str">
        <f>IFERROR(__xludf.DUMMYFUNCTION("GOOGLETRANSLATE(B267, ""zh"", ""en"")"),"Not useful in the stockpile, so after two months of supplementary food done")</f>
        <v>Not useful in the stockpile, so after two months of supplementary food done</v>
      </c>
    </row>
    <row r="268">
      <c r="A268" s="1">
        <v>5.0</v>
      </c>
      <c r="B268" s="1" t="s">
        <v>269</v>
      </c>
      <c r="C268" t="str">
        <f>IFERROR(__xludf.DUMMYFUNCTION("GOOGLETRANSLATE(B268, ""zh"", ""en"")"),"Very appropriate fabric is very comfortable, size is also just right")</f>
        <v>Very appropriate fabric is very comfortable, size is also just right</v>
      </c>
    </row>
    <row r="269">
      <c r="A269" s="1">
        <v>5.0</v>
      </c>
      <c r="B269" s="1" t="s">
        <v>270</v>
      </c>
      <c r="C269" t="str">
        <f>IFERROR(__xludf.DUMMYFUNCTION("GOOGLETRANSLATE(B269, ""zh"", ""en"")"),"Very practical, very easy to use and easy to clean wide-mouth")</f>
        <v>Very practical, very easy to use and easy to clean wide-mouth</v>
      </c>
    </row>
    <row r="270">
      <c r="A270" s="1">
        <v>5.0</v>
      </c>
      <c r="B270" s="1" t="s">
        <v>271</v>
      </c>
      <c r="C270" t="str">
        <f>IFERROR(__xludf.DUMMYFUNCTION("GOOGLETRANSLATE(B270, ""zh"", ""en"")"),"Good quality sell well, regular shoe size, very good!")</f>
        <v>Good quality sell well, regular shoe size, very good!</v>
      </c>
    </row>
    <row r="271">
      <c r="A271" s="1">
        <v>5.0</v>
      </c>
      <c r="B271" s="1" t="s">
        <v>272</v>
      </c>
      <c r="C271" t="str">
        <f>IFERROR(__xludf.DUMMYFUNCTION("GOOGLETRANSLATE(B271, ""zh"", ""en"")"),"Some slightly tight 167cm.62kg, W29L30, just waist, legs bear some particular it legs, many thread, elastic, slight thin spots")</f>
        <v>Some slightly tight 167cm.62kg, W29L30, just waist, legs bear some particular it legs, many thread, elastic, slight thin spots</v>
      </c>
    </row>
    <row r="272">
      <c r="A272" s="1">
        <v>5.0</v>
      </c>
      <c r="B272" s="1" t="s">
        <v>273</v>
      </c>
      <c r="C272" t="str">
        <f>IFERROR(__xludf.DUMMYFUNCTION("GOOGLETRANSLATE(B272, ""zh"", ""en"")"),"Good good")</f>
        <v>Good good</v>
      </c>
    </row>
    <row r="273">
      <c r="A273" s="1">
        <v>5.0</v>
      </c>
      <c r="B273" s="1" t="s">
        <v>274</v>
      </c>
      <c r="C273" t="str">
        <f>IFERROR(__xludf.DUMMYFUNCTION("GOOGLETRANSLATE(B273, ""zh"", ""en"")"),"Well express particularly fast, very cost-effective.")</f>
        <v>Well express particularly fast, very cost-effective.</v>
      </c>
    </row>
    <row r="274">
      <c r="A274" s="1">
        <v>5.0</v>
      </c>
      <c r="B274" s="1" t="s">
        <v>275</v>
      </c>
      <c r="C274" t="str">
        <f>IFERROR(__xludf.DUMMYFUNCTION("GOOGLETRANSLATE(B274, ""zh"", ""en"")"),"Membership is like in the future and the price could not make up the difference? Nichia ensure good, it seems to be a transit to Guangzhou or Beijing, with the return SF, very good. Pants good quality, feeling comfortable, which is very thick hair, stockp"&amp;"ile winter wear.")</f>
        <v>Membership is like in the future and the price could not make up the difference? Nichia ensure good, it seems to be a transit to Guangzhou or Beijing, with the return SF, very good. Pants good quality, feeling comfortable, which is very thick hair, stockpile winter wear.</v>
      </c>
    </row>
    <row r="275">
      <c r="A275" s="1">
        <v>5.0</v>
      </c>
      <c r="B275" s="1" t="s">
        <v>276</v>
      </c>
      <c r="C275" t="str">
        <f>IFERROR(__xludf.DUMMYFUNCTION("GOOGLETRANSLATE(B275, ""zh"", ""en"")"),"EGL sent me, packaged well, EGL sent me, good packaging, 0 power-on time, the new, hoping to use it a few years")</f>
        <v>EGL sent me, packaged well, EGL sent me, good packaging, 0 power-on time, the new, hoping to use it a few years</v>
      </c>
    </row>
    <row r="276">
      <c r="A276" s="1">
        <v>5.0</v>
      </c>
      <c r="B276" s="1" t="s">
        <v>277</v>
      </c>
      <c r="C276" t="str">
        <f>IFERROR(__xludf.DUMMYFUNCTION("GOOGLETRANSLATE(B276, ""zh"", ""en"")"),"Waist pants not the full moon, the first store, looking forward to the effect!")</f>
        <v>Waist pants not the full moon, the first store, looking forward to the effect!</v>
      </c>
    </row>
    <row r="277">
      <c r="A277" s="1">
        <v>5.0</v>
      </c>
      <c r="B277" s="1" t="s">
        <v>278</v>
      </c>
      <c r="C277" t="str">
        <f>IFERROR(__xludf.DUMMYFUNCTION("GOOGLETRANSLATE(B277, ""zh"", ""en"")"),"Very comfortable pants are very comfortable Aunt pants, suitable for a mother, plump Baoma! ~")</f>
        <v>Very comfortable pants are very comfortable Aunt pants, suitable for a mother, plump Baoma! ~</v>
      </c>
    </row>
    <row r="278">
      <c r="A278" s="1">
        <v>5.0</v>
      </c>
      <c r="B278" s="1" t="s">
        <v>279</v>
      </c>
      <c r="C278" t="str">
        <f>IFERROR(__xludf.DUMMYFUNCTION("GOOGLETRANSLATE(B278, ""zh"", ""en"")"),"Not with the hope that good with it yet with the hope that a good use of it")</f>
        <v>Not with the hope that good with it yet with the hope that a good use of it</v>
      </c>
    </row>
    <row r="279">
      <c r="A279" s="1">
        <v>5.0</v>
      </c>
      <c r="B279" s="1" t="s">
        <v>280</v>
      </c>
      <c r="C279" t="str">
        <f>IFERROR(__xludf.DUMMYFUNCTION("GOOGLETRANSLATE(B279, ""zh"", ""en"")"),"Cool hand on the weather heats up, and so cool day wear, cool, good-looking")</f>
        <v>Cool hand on the weather heats up, and so cool day wear, cool, good-looking</v>
      </c>
    </row>
    <row r="280">
      <c r="A280" s="1">
        <v>5.0</v>
      </c>
      <c r="B280" s="1" t="s">
        <v>281</v>
      </c>
      <c r="C280" t="str">
        <f>IFERROR(__xludf.DUMMYFUNCTION("GOOGLETRANSLATE(B280, ""zh"", ""en"")"),"Listen very satisfied not tired, wearing comfortable arrived in the low-frequency hand was a little scary, but not so exaggerated gradually and then make up a little EQ + dark stuffy question really satisfied")</f>
        <v>Listen very satisfied not tired, wearing comfortable arrived in the low-frequency hand was a little scary, but not so exaggerated gradually and then make up a little EQ + dark stuffy question really satisfied</v>
      </c>
    </row>
    <row r="281">
      <c r="A281" s="1">
        <v>5.0</v>
      </c>
      <c r="B281" s="1" t="s">
        <v>282</v>
      </c>
      <c r="C281" t="str">
        <f>IFERROR(__xludf.DUMMYFUNCTION("GOOGLETRANSLATE(B281, ""zh"", ""en"")"),"Long sleeves Overall, not bad! Is a super long sleeves, long section of the clothes also, covered ass! Bust or right!")</f>
        <v>Long sleeves Overall, not bad! Is a super long sleeves, long section of the clothes also, covered ass! Bust or right!</v>
      </c>
    </row>
    <row r="282">
      <c r="A282" s="1">
        <v>5.0</v>
      </c>
      <c r="B282" s="1" t="s">
        <v>283</v>
      </c>
      <c r="C282" t="str">
        <f>IFERROR(__xludf.DUMMYFUNCTION("GOOGLETRANSLATE(B282, ""zh"", ""en"")"),"To buy baby baby food supplement cut, every day, good to eat baby food supplement stage, the need to buy the food cut into pieces for him to eat, the food is good scissors, easy to use, all in a day, mainly rest assured.")</f>
        <v>To buy baby baby food supplement cut, every day, good to eat baby food supplement stage, the need to buy the food cut into pieces for him to eat, the food is good scissors, easy to use, all in a day, mainly rest assured.</v>
      </c>
    </row>
    <row r="283">
      <c r="A283" s="1">
        <v>5.0</v>
      </c>
      <c r="B283" s="1" t="s">
        <v>284</v>
      </c>
      <c r="C283" t="str">
        <f>IFERROR(__xludf.DUMMYFUNCTION("GOOGLETRANSLATE(B283, ""zh"", ""en"")"),"After the baby does not like baby has not hoard goods bought at birth, the baby does not like the results back to drink milk, for a silicone baby bottle only drank milk. The nipple is basically not rafts handy.")</f>
        <v>After the baby does not like baby has not hoard goods bought at birth, the baby does not like the results back to drink milk, for a silicone baby bottle only drank milk. The nipple is basically not rafts handy.</v>
      </c>
    </row>
    <row r="284">
      <c r="A284" s="1">
        <v>5.0</v>
      </c>
      <c r="B284" s="1" t="s">
        <v>285</v>
      </c>
      <c r="C284" t="str">
        <f>IFERROR(__xludf.DUMMYFUNCTION("GOOGLETRANSLATE(B284, ""zh"", ""en"")"),"Fit may be a bit shorter, right size, the length is a little short, then an inch or two inches long enough.")</f>
        <v>Fit may be a bit shorter, right size, the length is a little short, then an inch or two inches long enough.</v>
      </c>
    </row>
    <row r="285">
      <c r="A285" s="1">
        <v>5.0</v>
      </c>
      <c r="B285" s="1" t="s">
        <v>286</v>
      </c>
      <c r="C285" t="str">
        <f>IFERROR(__xludf.DUMMYFUNCTION("GOOGLETRANSLATE(B285, ""zh"", ""en"")"),"This component is a little table really domineering, large dial, just to manage")</f>
        <v>This component is a little table really domineering, large dial, just to manage</v>
      </c>
    </row>
    <row r="286">
      <c r="A286" s="1">
        <v>5.0</v>
      </c>
      <c r="B286" s="1" t="s">
        <v>287</v>
      </c>
      <c r="C286" t="str">
        <f>IFERROR(__xludf.DUMMYFUNCTION("GOOGLETRANSLATE(B286, ""zh"", ""en"")"),"Good product quality is very good product")</f>
        <v>Good product quality is very good product</v>
      </c>
    </row>
    <row r="287">
      <c r="A287" s="1">
        <v>2.0</v>
      </c>
      <c r="B287" s="1" t="s">
        <v>288</v>
      </c>
      <c r="C287" t="str">
        <f>IFERROR(__xludf.DUMMYFUNCTION("GOOGLETRANSLATE(B287, ""zh"", ""en"")"),"The first overseas purchase shoes made in China, very comfortable, but the memory of his right foot insole seems to be some short (ಥ_ಥ), size is too large, buy a small one yard just right.")</f>
        <v>The first overseas purchase shoes made in China, very comfortable, but the memory of his right foot insole seems to be some short (ಥ_ಥ), size is too large, buy a small one yard just right.</v>
      </c>
    </row>
    <row r="288">
      <c r="A288" s="1">
        <v>3.0</v>
      </c>
      <c r="B288" s="1" t="s">
        <v>289</v>
      </c>
      <c r="C288" t="str">
        <f>IFERROR(__xludf.DUMMYFUNCTION("GOOGLETRANSLATE(B288, ""zh"", ""en"")"),"Fade more powerful too old, the colors on the picture is not as washed out how many times")</f>
        <v>Fade more powerful too old, the colors on the picture is not as washed out how many times</v>
      </c>
    </row>
    <row r="289">
      <c r="A289" s="1">
        <v>3.0</v>
      </c>
      <c r="B289" s="1" t="s">
        <v>290</v>
      </c>
      <c r="C289" t="str">
        <f>IFERROR(__xludf.DUMMYFUNCTION("GOOGLETRANSLATE(B289, ""zh"", ""en"")"),"Very fat pants material is very common, super fat pants, like a general goods.")</f>
        <v>Very fat pants material is very common, super fat pants, like a general goods.</v>
      </c>
    </row>
    <row r="290">
      <c r="A290" s="1">
        <v>1.0</v>
      </c>
      <c r="B290" s="1" t="s">
        <v>291</v>
      </c>
      <c r="C290" t="str">
        <f>IFERROR(__xludf.DUMMYFUNCTION("GOOGLETRANSLATE(B290, ""zh"", ""en"")"),"Just this year will not be prompted to place the disk in the open classes just u disk into the drive and that is why hundreds of pieces of original U disk failures and my comments are surprisingly similar Where is the problem? Plus U disk or how it was! !"&amp;" ! ! It is also up for sale! ! ! !")</f>
        <v>Just this year will not be prompted to place the disk in the open classes just u disk into the drive and that is why hundreds of pieces of original U disk failures and my comments are surprisingly similar Where is the problem? Plus U disk or how it was! ! ! ! It is also up for sale! ! ! !</v>
      </c>
    </row>
    <row r="291">
      <c r="A291" s="1">
        <v>1.0</v>
      </c>
      <c r="B291" s="1" t="s">
        <v>292</v>
      </c>
      <c r="C291" t="str">
        <f>IFERROR(__xludf.DUMMYFUNCTION("GOOGLETRANSLATE(B291, ""zh"", ""en"")"),"Scratches are mass, particularly friction lid is opened, it can grind powder. Decisive return.")</f>
        <v>Scratches are mass, particularly friction lid is opened, it can grind powder. Decisive return.</v>
      </c>
    </row>
    <row r="292">
      <c r="A292" s="1">
        <v>1.0</v>
      </c>
      <c r="B292" s="1" t="s">
        <v>293</v>
      </c>
      <c r="C292" t="str">
        <f>IFERROR(__xludf.DUMMYFUNCTION("GOOGLETRANSLATE(B292, ""zh"", ""en"")"),"Only one wrapper, nothing had received a package, there is no filter, very puzzled?")</f>
        <v>Only one wrapper, nothing had received a package, there is no filter, very puzzled?</v>
      </c>
    </row>
    <row r="293">
      <c r="A293" s="1">
        <v>4.0</v>
      </c>
      <c r="B293" s="1" t="s">
        <v>294</v>
      </c>
      <c r="C293" t="str">
        <f>IFERROR(__xludf.DUMMYFUNCTION("GOOGLETRANSLATE(B293, ""zh"", ""en"")"),"Pants good, Tucao about poor customer service, hard pants taxes collected, wrote and asked the customer service, there is no response. This software is doing too bad, probably because of domestic reasons used to use the right software shopping. Pants good"&amp;" quality, great texture of cotton.")</f>
        <v>Pants good, Tucao about poor customer service, hard pants taxes collected, wrote and asked the customer service, there is no response. This software is doing too bad, probably because of domestic reasons used to use the right software shopping. Pants good quality, great texture of cotton.</v>
      </c>
    </row>
    <row r="294">
      <c r="A294" s="1">
        <v>4.0</v>
      </c>
      <c r="B294" s="1" t="s">
        <v>295</v>
      </c>
      <c r="C294" t="str">
        <f>IFERROR(__xludf.DUMMYFUNCTION("GOOGLETRANSLATE(B294, ""zh"", ""en"")"),"Daily single packet number 1, 11 arrival. This package liner and encrusting not fixed together, dig something, and sometimes liner bag will also pull out ...... this blue, do not know what blue scientific name is, in short, it is very frigidity wants ...."&amp;"..")</f>
        <v>Daily single packet number 1, 11 arrival. This package liner and encrusting not fixed together, dig something, and sometimes liner bag will also pull out ...... this blue, do not know what blue scientific name is, in short, it is very frigidity wants ......</v>
      </c>
    </row>
    <row r="295">
      <c r="A295" s="1">
        <v>4.0</v>
      </c>
      <c r="B295" s="1" t="s">
        <v>296</v>
      </c>
      <c r="C295" t="str">
        <f>IFERROR(__xludf.DUMMYFUNCTION("GOOGLETRANSLATE(B295, ""zh"", ""en"")"),"Upper mezzanine place outside the shoes look too obvious logistics too slow, slower than expected for a week, some flaws agreement, shoe print in a proper way.")</f>
        <v>Upper mezzanine place outside the shoes look too obvious logistics too slow, slower than expected for a week, some flaws agreement, shoe print in a proper way.</v>
      </c>
    </row>
    <row r="296">
      <c r="A296" s="1">
        <v>4.0</v>
      </c>
      <c r="B296" s="1" t="s">
        <v>297</v>
      </c>
      <c r="C296" t="str">
        <f>IFERROR(__xludf.DUMMYFUNCTION("GOOGLETRANSLATE(B296, ""zh"", ""en"")"),"Expect to spend not immediately give the baby with the hope that the Amazon is a genuine all my baby's food supplement appliances are bought on Amazon")</f>
        <v>Expect to spend not immediately give the baby with the hope that the Amazon is a genuine all my baby's food supplement appliances are bought on Amazon</v>
      </c>
    </row>
    <row r="297">
      <c r="A297" s="1">
        <v>4.0</v>
      </c>
      <c r="B297" s="1" t="s">
        <v>298</v>
      </c>
      <c r="C297" t="str">
        <f>IFERROR(__xludf.DUMMYFUNCTION("GOOGLETRANSLATE(B297, ""zh"", ""en"")"),"When you could buy a pink, did not catch up with preferential very good use, currently only a small bowl, stainless steel very good, the food is cold winter fast time to have to change insulation")</f>
        <v>When you could buy a pink, did not catch up with preferential very good use, currently only a small bowl, stainless steel very good, the food is cold winter fast time to have to change insulation</v>
      </c>
    </row>
    <row r="298">
      <c r="A298" s="1">
        <v>5.0</v>
      </c>
      <c r="B298" s="1" t="s">
        <v>299</v>
      </c>
      <c r="C298" t="str">
        <f>IFERROR(__xludf.DUMMYFUNCTION("GOOGLETRANSLATE(B298, ""zh"", ""en"")"),"Comfortable right size, very comfortable to wear, like this simple models.")</f>
        <v>Comfortable right size, very comfortable to wear, like this simple models.</v>
      </c>
    </row>
    <row r="299">
      <c r="A299" s="1">
        <v>5.0</v>
      </c>
      <c r="B299" s="1" t="s">
        <v>300</v>
      </c>
      <c r="C299" t="str">
        <f>IFERROR(__xludf.DUMMYFUNCTION("GOOGLETRANSLATE(B299, ""zh"", ""en"")"),"Something good good quality. Baby holding the handle just right. Baby likes.")</f>
        <v>Something good good quality. Baby holding the handle just right. Baby likes.</v>
      </c>
    </row>
    <row r="300">
      <c r="A300" s="1">
        <v>5.0</v>
      </c>
      <c r="B300" s="1" t="s">
        <v>301</v>
      </c>
      <c r="C300" t="str">
        <f>IFERROR(__xludf.DUMMYFUNCTION("GOOGLETRANSLATE(B300, ""zh"", ""en"")"),"What works well is genuine self-employed or tricky thing recently been eating good results")</f>
        <v>What works well is genuine self-employed or tricky thing recently been eating good results</v>
      </c>
    </row>
    <row r="301">
      <c r="A301" s="1">
        <v>5.0</v>
      </c>
      <c r="B301" s="1" t="s">
        <v>302</v>
      </c>
      <c r="C301" t="str">
        <f>IFERROR(__xludf.DUMMYFUNCTION("GOOGLETRANSLATE(B301, ""zh"", ""en"")"),"Good value for money SSD upgrade IMAC mechanical hard drive, operating normally")</f>
        <v>Good value for money SSD upgrade IMAC mechanical hard drive, operating normally</v>
      </c>
    </row>
    <row r="302">
      <c r="A302" s="1">
        <v>5.0</v>
      </c>
      <c r="B302" s="1" t="s">
        <v>303</v>
      </c>
      <c r="C302" t="str">
        <f>IFERROR(__xludf.DUMMYFUNCTION("GOOGLETRANSLATE(B302, ""zh"", ""en"")"),"Easy to use toothbrush handy, 8 tied up also discount points, or very expensive")</f>
        <v>Easy to use toothbrush handy, 8 tied up also discount points, or very expensive</v>
      </c>
    </row>
    <row r="303">
      <c r="A303" s="1">
        <v>5.0</v>
      </c>
      <c r="B303" s="1" t="s">
        <v>304</v>
      </c>
      <c r="C303" t="str">
        <f>IFERROR(__xludf.DUMMYFUNCTION("GOOGLETRANSLATE(B303, ""zh"", ""en"")"),"Fragile items used for a long time, the result was broke.")</f>
        <v>Fragile items used for a long time, the result was broke.</v>
      </c>
    </row>
    <row r="304">
      <c r="A304" s="1">
        <v>5.0</v>
      </c>
      <c r="B304" s="1" t="s">
        <v>305</v>
      </c>
      <c r="C304" t="str">
        <f>IFERROR(__xludf.DUMMYFUNCTION("GOOGLETRANSLATE(B304, ""zh"", ""en"")"),"American version good feeling clothes work more duffel? Or because that is the price of goods")</f>
        <v>American version good feeling clothes work more duffel? Or because that is the price of goods</v>
      </c>
    </row>
    <row r="305">
      <c r="A305" s="1">
        <v>5.0</v>
      </c>
      <c r="B305" s="1" t="s">
        <v>306</v>
      </c>
      <c r="C305" t="str">
        <f>IFERROR(__xludf.DUMMYFUNCTION("GOOGLETRANSLATE(B305, ""zh"", ""en"")"),"Like very comfortable fit, like!")</f>
        <v>Like very comfortable fit, like!</v>
      </c>
    </row>
    <row r="306">
      <c r="A306" s="1">
        <v>5.0</v>
      </c>
      <c r="B306" s="1" t="s">
        <v>307</v>
      </c>
      <c r="C306" t="str">
        <f>IFERROR(__xludf.DUMMYFUNCTION("GOOGLETRANSLATE(B306, ""zh"", ""en"")"),"The first evaluation in the Amazon, because these shoes too appropriate, due feet wide, nearly five years, the shoes are purchased overseas, No. 84e of this size even in full compliance. Although feeling slightly different electricity supplier payments an"&amp;"d store work materials. The first point to praise the Amazon")</f>
        <v>The first evaluation in the Amazon, because these shoes too appropriate, due feet wide, nearly five years, the shoes are purchased overseas, No. 84e of this size even in full compliance. Although feeling slightly different electricity supplier payments and store work materials. The first point to praise the Amazon</v>
      </c>
    </row>
    <row r="307">
      <c r="A307" s="1">
        <v>5.0</v>
      </c>
      <c r="B307" s="1" t="s">
        <v>308</v>
      </c>
      <c r="C307" t="str">
        <f>IFERROR(__xludf.DUMMYFUNCTION("GOOGLETRANSLATE(B307, ""zh"", ""en"")"),"Very good - to buy a Harry Potter fan to send the children, like the incredible ~ This stuff is slightly larger size, the wings can not twist 360 degrees, only a simple touch of personal feeling is worth the price, after all, domestic boutiques just a thi"&amp;"ng that should the price of ......")</f>
        <v>Very good - to buy a Harry Potter fan to send the children, like the incredible ~ This stuff is slightly larger size, the wings can not twist 360 degrees, only a simple touch of personal feeling is worth the price, after all, domestic boutiques just a thing that should the price of ......</v>
      </c>
    </row>
    <row r="308">
      <c r="A308" s="1">
        <v>5.0</v>
      </c>
      <c r="B308" s="1" t="s">
        <v>309</v>
      </c>
      <c r="C308" t="str">
        <f>IFERROR(__xludf.DUMMYFUNCTION("GOOGLETRANSLATE(B308, ""zh"", ""en"")"),"Style beautiful, beautiful gray stylish, comfortable, super love this gray, very beautiful.")</f>
        <v>Style beautiful, beautiful gray stylish, comfortable, super love this gray, very beautiful.</v>
      </c>
    </row>
    <row r="309">
      <c r="A309" s="1">
        <v>5.0</v>
      </c>
      <c r="B309" s="1" t="s">
        <v>310</v>
      </c>
      <c r="C309" t="str">
        <f>IFERROR(__xludf.DUMMYFUNCTION("GOOGLETRANSLATE(B309, ""zh"", ""en"")"),"Cheap help my brother bought, bought a set of just over 300, will store a seven or eight hundred, thanks to Amazon")</f>
        <v>Cheap help my brother bought, bought a set of just over 300, will store a seven or eight hundred, thanks to Amazon</v>
      </c>
    </row>
    <row r="310">
      <c r="A310" s="1">
        <v>5.0</v>
      </c>
      <c r="B310" s="1" t="s">
        <v>311</v>
      </c>
      <c r="C310" t="str">
        <f>IFERROR(__xludf.DUMMYFUNCTION("GOOGLETRANSLATE(B310, ""zh"", ""en"")"),"Good stew beaker to the packaging of goods or very satisfied, very carefully, still looking forward to the role and effect")</f>
        <v>Good stew beaker to the packaging of goods or very satisfied, very carefully, still looking forward to the role and effect</v>
      </c>
    </row>
    <row r="311">
      <c r="A311" s="1">
        <v>5.0</v>
      </c>
      <c r="B311" s="1" t="s">
        <v>312</v>
      </c>
      <c r="C311" t="str">
        <f>IFERROR(__xludf.DUMMYFUNCTION("GOOGLETRANSLATE(B311, ""zh"", ""en"")"),"Shoes very appropriate, really good. Prior to the counter read, the price is a little high, just in time to do activities, do not hesitate to write up the order. British-hand direct mail 10 days, wear very comfortable shoes, usually wear sneakers 45, acco"&amp;"rding to British control code Ouma, 10.5 Ouma 45 is just a little bit loose, but comfort is very good. It also looks like a good shopping experience.")</f>
        <v>Shoes very appropriate, really good. Prior to the counter read, the price is a little high, just in time to do activities, do not hesitate to write up the order. British-hand direct mail 10 days, wear very comfortable shoes, usually wear sneakers 45, according to British control code Ouma, 10.5 Ouma 45 is just a little bit loose, but comfort is very good. It also looks like a good shopping experience.</v>
      </c>
    </row>
    <row r="312">
      <c r="A312" s="1">
        <v>5.0</v>
      </c>
      <c r="B312" s="1" t="s">
        <v>313</v>
      </c>
      <c r="C312" t="str">
        <f>IFERROR(__xludf.DUMMYFUNCTION("GOOGLETRANSLATE(B312, ""zh"", ""en"")"),"This lightweight and easy to use cups bought several, and the Amazon price is also cheaper than the supermarket to buy Japan. Lightweight and easy to use cups, lids relatively simple and not filth.")</f>
        <v>This lightweight and easy to use cups bought several, and the Amazon price is also cheaper than the supermarket to buy Japan. Lightweight and easy to use cups, lids relatively simple and not filth.</v>
      </c>
    </row>
    <row r="313">
      <c r="A313" s="1">
        <v>5.0</v>
      </c>
      <c r="B313" s="1" t="s">
        <v>314</v>
      </c>
      <c r="C313" t="str">
        <f>IFERROR(__xludf.DUMMYFUNCTION("GOOGLETRANSLATE(B313, ""zh"", ""en"")"),"Comfort inexpensive very comfortable, size is also suitable")</f>
        <v>Comfort inexpensive very comfortable, size is also suitable</v>
      </c>
    </row>
    <row r="314">
      <c r="A314" s="1">
        <v>5.0</v>
      </c>
      <c r="B314" s="1" t="s">
        <v>315</v>
      </c>
      <c r="C314" t="str">
        <f>IFERROR(__xludf.DUMMYFUNCTION("GOOGLETRANSLATE(B314, ""zh"", ""en"")"),"Why the hat and the picture is not the same? ? Why not the same hat and bought the picture? ? ?")</f>
        <v>Why the hat and the picture is not the same? ? Why not the same hat and bought the picture? ? ?</v>
      </c>
    </row>
    <row r="315">
      <c r="A315" s="1">
        <v>5.0</v>
      </c>
      <c r="B315" s="1" t="s">
        <v>316</v>
      </c>
      <c r="C315" t="str">
        <f>IFERROR(__xludf.DUMMYFUNCTION("GOOGLETRANSLATE(B315, ""zh"", ""en"")"),"Close to good, very good, optional big points.")</f>
        <v>Close to good, very good, optional big points.</v>
      </c>
    </row>
    <row r="316">
      <c r="A316" s="1">
        <v>5.0</v>
      </c>
      <c r="B316" s="1" t="s">
        <v>317</v>
      </c>
      <c r="C316" t="str">
        <f>IFERROR(__xludf.DUMMYFUNCTION("GOOGLETRANSLATE(B316, ""zh"", ""en"")"),"Worth buying baby bottles, baby good use by ten days, very good, do not let the baby to breathe air, commented that the smell did not, well, worth buying.")</f>
        <v>Worth buying baby bottles, baby good use by ten days, very good, do not let the baby to breathe air, commented that the smell did not, well, worth buying.</v>
      </c>
    </row>
    <row r="317">
      <c r="A317" s="1">
        <v>5.0</v>
      </c>
      <c r="B317" s="1" t="s">
        <v>318</v>
      </c>
      <c r="C317" t="str">
        <f>IFERROR(__xludf.DUMMYFUNCTION("GOOGLETRANSLATE(B317, ""zh"", ""en"")"),"Ok too satisfied, the United States and Asia to buy a second double ecco, lightweight, comfortable, durable")</f>
        <v>Ok too satisfied, the United States and Asia to buy a second double ecco, lightweight, comfortable, durable</v>
      </c>
    </row>
    <row r="318">
      <c r="A318" s="1">
        <v>5.0</v>
      </c>
      <c r="B318" s="1" t="s">
        <v>319</v>
      </c>
      <c r="C318" t="str">
        <f>IFERROR(__xludf.DUMMYFUNCTION("GOOGLETRANSLATE(B318, ""zh"", ""en"")"),"Its music beautiful and comfortable price, usually 38, which is 5uk, appropriate.")</f>
        <v>Its music beautiful and comfortable price, usually 38, which is 5uk, appropriate.</v>
      </c>
    </row>
    <row r="319">
      <c r="A319" s="1">
        <v>5.0</v>
      </c>
      <c r="B319" s="1" t="s">
        <v>320</v>
      </c>
      <c r="C319" t="str">
        <f>IFERROR(__xludf.DUMMYFUNCTION("GOOGLETRANSLATE(B319, ""zh"", ""en"")"),"Feel good! Hat with up pretty good, feeling very comfortable! !")</f>
        <v>Feel good! Hat with up pretty good, feeling very comfortable! !</v>
      </c>
    </row>
    <row r="320">
      <c r="A320" s="1">
        <v>2.0</v>
      </c>
      <c r="B320" s="1" t="s">
        <v>321</v>
      </c>
      <c r="C320" t="str">
        <f>IFERROR(__xludf.DUMMYFUNCTION("GOOGLETRANSLATE(B320, ""zh"", ""en"")"),"Big big mess ... Nobody is allowed to see the comments, look at the size. Buy the normal code.")</f>
        <v>Big big mess ... Nobody is allowed to see the comments, look at the size. Buy the normal code.</v>
      </c>
    </row>
    <row r="321">
      <c r="A321" s="1">
        <v>3.0</v>
      </c>
      <c r="B321" s="1" t="s">
        <v>322</v>
      </c>
      <c r="C321" t="str">
        <f>IFERROR(__xludf.DUMMYFUNCTION("GOOGLETRANSLATE(B321, ""zh"", ""en"")"),"Sole is too hard, some foot wear just the right size, but only the most serious is the sole is too hard grind feet")</f>
        <v>Sole is too hard, some foot wear just the right size, but only the most serious is the sole is too hard grind feet</v>
      </c>
    </row>
    <row r="322">
      <c r="A322" s="1">
        <v>3.0</v>
      </c>
      <c r="B322" s="1" t="s">
        <v>323</v>
      </c>
      <c r="C322" t="str">
        <f>IFERROR(__xludf.DUMMYFUNCTION("GOOGLETRANSLATE(B322, ""zh"", ""en"")"),"M, then general recommendation to buy M number is 175 170, is not it. But why is it so big")</f>
        <v>M, then general recommendation to buy M number is 175 170, is not it. But why is it so big</v>
      </c>
    </row>
    <row r="323">
      <c r="A323" s="1">
        <v>3.0</v>
      </c>
      <c r="B323" s="1" t="s">
        <v>324</v>
      </c>
      <c r="C323" t="str">
        <f>IFERROR(__xludf.DUMMYFUNCTION("GOOGLETRANSLATE(B323, ""zh"", ""en"")"),"You can change it? This shoe leather has cracked, like a mall or three Baoxie test sample shoes, or long time inventory, leather has aged!")</f>
        <v>You can change it? This shoe leather has cracked, like a mall or three Baoxie test sample shoes, or long time inventory, leather has aged!</v>
      </c>
    </row>
    <row r="324">
      <c r="A324" s="1">
        <v>1.0</v>
      </c>
      <c r="B324" s="1" t="s">
        <v>325</v>
      </c>
      <c r="C324" t="str">
        <f>IFERROR(__xludf.DUMMYFUNCTION("GOOGLETRANSLATE(B324, ""zh"", ""en"")"),"Made of paper? Fabric is very stiff, as if made of paper. Very poor, he threw aside")</f>
        <v>Made of paper? Fabric is very stiff, as if made of paper. Very poor, he threw aside</v>
      </c>
    </row>
    <row r="325">
      <c r="A325" s="1">
        <v>1.0</v>
      </c>
      <c r="B325" s="1" t="s">
        <v>326</v>
      </c>
      <c r="C325" t="str">
        <f>IFERROR(__xludf.DUMMYFUNCTION("GOOGLETRANSLATE(B325, ""zh"", ""en"")"),"They are warm underwear, and so deceptive to thin thing? Amazon rarely give negative feedback, I bought warm underwear, you are so thin, I bought you doing .... Poor, is a pit")</f>
        <v>They are warm underwear, and so deceptive to thin thing? Amazon rarely give negative feedback, I bought warm underwear, you are so thin, I bought you doing .... Poor, is a pit</v>
      </c>
    </row>
    <row r="326">
      <c r="A326" s="1">
        <v>4.0</v>
      </c>
      <c r="B326" s="1" t="s">
        <v>327</v>
      </c>
      <c r="C326" t="str">
        <f>IFERROR(__xludf.DUMMYFUNCTION("GOOGLETRANSLATE(B326, ""zh"", ""en"")"),"Physical relatively satisfied, there is no sale took just a little worried to evaluate the week! The advantage is a good appearance, good-looking, keep good time! The disadvantage is unable to verify the true and false, my 300 kilometers away from Shangqi"&amp;"u, indoor wave but always fails to automatically receive, in addition no after-sales service, at least, Amazon should provide after-sale now!")</f>
        <v>Physical relatively satisfied, there is no sale took just a little worried to evaluate the week! The advantage is a good appearance, good-looking, keep good time! The disadvantage is unable to verify the true and false, my 300 kilometers away from Shangqiu, indoor wave but always fails to automatically receive, in addition no after-sales service, at least, Amazon should provide after-sale now!</v>
      </c>
    </row>
    <row r="327">
      <c r="A327" s="1">
        <v>4.0</v>
      </c>
      <c r="B327" s="1" t="s">
        <v>328</v>
      </c>
      <c r="C327" t="str">
        <f>IFERROR(__xludf.DUMMYFUNCTION("GOOGLETRANSLATE(B327, ""zh"", ""en"")"),"Perak Malaysia 150 color pen a little rough, several teams have the gap!")</f>
        <v>Perak Malaysia 150 color pen a little rough, several teams have the gap!</v>
      </c>
    </row>
    <row r="328">
      <c r="A328" s="1">
        <v>4.0</v>
      </c>
      <c r="B328" s="1" t="s">
        <v>329</v>
      </c>
      <c r="C328" t="str">
        <f>IFERROR(__xludf.DUMMYFUNCTION("GOOGLETRANSLATE(B328, ""zh"", ""en"")"),"Fried steak fried steak general this usually very least I stick pan in operation is so heavy and the girls chosen.")</f>
        <v>Fried steak fried steak general this usually very least I stick pan in operation is so heavy and the girls chosen.</v>
      </c>
    </row>
    <row r="329">
      <c r="A329" s="1">
        <v>4.0</v>
      </c>
      <c r="B329" s="1" t="s">
        <v>330</v>
      </c>
      <c r="C329" t="str">
        <f>IFERROR(__xludf.DUMMYFUNCTION("GOOGLETRANSLATE(B329, ""zh"", ""en"")"),"Waist curling curling waist, the other can")</f>
        <v>Waist curling curling waist, the other can</v>
      </c>
    </row>
    <row r="330">
      <c r="A330" s="1">
        <v>5.0</v>
      </c>
      <c r="B330" s="1" t="s">
        <v>331</v>
      </c>
      <c r="C330" t="str">
        <f>IFERROR(__xludf.DUMMYFUNCTION("GOOGLETRANSLATE(B330, ""zh"", ""en"")"),"I tried it myself very mild, very mild entrance is not very spicy")</f>
        <v>I tried it myself very mild, very mild entrance is not very spicy</v>
      </c>
    </row>
    <row r="331">
      <c r="A331" s="1">
        <v>5.0</v>
      </c>
      <c r="B331" s="1" t="s">
        <v>332</v>
      </c>
      <c r="C331" t="str">
        <f>IFERROR(__xludf.DUMMYFUNCTION("GOOGLETRANSLATE(B331, ""zh"", ""en"")"),"Yes very good worth having to buy it")</f>
        <v>Yes very good worth having to buy it</v>
      </c>
    </row>
    <row r="332">
      <c r="A332" s="1">
        <v>5.0</v>
      </c>
      <c r="B332" s="1" t="s">
        <v>333</v>
      </c>
      <c r="C332" t="str">
        <f>IFERROR(__xludf.DUMMYFUNCTION("GOOGLETRANSLATE(B332, ""zh"", ""en"")"),"Very good very good baby wear very comfortable shoes")</f>
        <v>Very good very good baby wear very comfortable shoes</v>
      </c>
    </row>
    <row r="333">
      <c r="A333" s="1">
        <v>5.0</v>
      </c>
      <c r="B333" s="1" t="s">
        <v>334</v>
      </c>
      <c r="C333" t="str">
        <f>IFERROR(__xludf.DUMMYFUNCTION("GOOGLETRANSLATE(B333, ""zh"", ""en"")"),"Ah ah ah super invincible good to wear, but also good-looking main")</f>
        <v>Ah ah ah super invincible good to wear, but also good-looking main</v>
      </c>
    </row>
    <row r="334">
      <c r="A334" s="1">
        <v>5.0</v>
      </c>
      <c r="B334" s="1" t="s">
        <v>335</v>
      </c>
      <c r="C334" t="str">
        <f>IFERROR(__xludf.DUMMYFUNCTION("GOOGLETRANSLATE(B334, ""zh"", ""en"")"),"Inexpensive, affordable, shoes, as always, fast speed logistics")</f>
        <v>Inexpensive, affordable, shoes, as always, fast speed logistics</v>
      </c>
    </row>
    <row r="335">
      <c r="A335" s="1">
        <v>5.0</v>
      </c>
      <c r="B335" s="1" t="s">
        <v>336</v>
      </c>
      <c r="C335" t="str">
        <f>IFERROR(__xludf.DUMMYFUNCTION("GOOGLETRANSLATE(B335, ""zh"", ""en"")"),"Thank you very much and Amazon As expected, the right size as the fat one can only buy the US money later!")</f>
        <v>Thank you very much and Amazon As expected, the right size as the fat one can only buy the US money later!</v>
      </c>
    </row>
    <row r="336">
      <c r="A336" s="1">
        <v>5.0</v>
      </c>
      <c r="B336" s="1" t="s">
        <v>337</v>
      </c>
      <c r="C336" t="str">
        <f>IFERROR(__xludf.DUMMYFUNCTION("GOOGLETRANSLATE(B336, ""zh"", ""en"")"),"Worth buying is really good, mostly simple, easy to clean")</f>
        <v>Worth buying is really good, mostly simple, easy to clean</v>
      </c>
    </row>
    <row r="337">
      <c r="A337" s="1">
        <v>5.0</v>
      </c>
      <c r="B337" s="1" t="s">
        <v>338</v>
      </c>
      <c r="C337" t="str">
        <f>IFERROR(__xludf.DUMMYFUNCTION("GOOGLETRANSLATE(B337, ""zh"", ""en"")"),"Very pretty, very pretty fast, single hand under five less than 300 black actually, shipments from the United States five days received, this speed is really like, watch the price of the so beautiful, so fine workmanship is not who had, in short a great s"&amp;"hopping experience, Amazon Come on!")</f>
        <v>Very pretty, very pretty fast, single hand under five less than 300 black actually, shipments from the United States five days received, this speed is really like, watch the price of the so beautiful, so fine workmanship is not who had, in short a great shopping experience, Amazon Come on!</v>
      </c>
    </row>
    <row r="338">
      <c r="A338" s="1">
        <v>5.0</v>
      </c>
      <c r="B338" s="1" t="s">
        <v>339</v>
      </c>
      <c r="C338" t="str">
        <f>IFERROR(__xludf.DUMMYFUNCTION("GOOGLETRANSLATE(B338, ""zh"", ""en"")"),"Good quality is very good, but also that there will be glitches spoon, very satisfied with the results.")</f>
        <v>Good quality is very good, but also that there will be glitches spoon, very satisfied with the results.</v>
      </c>
    </row>
    <row r="339">
      <c r="A339" s="1">
        <v>5.0</v>
      </c>
      <c r="B339" s="1" t="s">
        <v>340</v>
      </c>
      <c r="C339" t="str">
        <f>IFERROR(__xludf.DUMMYFUNCTION("GOOGLETRANSLATE(B339, ""zh"", ""en"")"),"Good color very comfortable shoes classic")</f>
        <v>Good color very comfortable shoes classic</v>
      </c>
    </row>
    <row r="340">
      <c r="A340" s="1">
        <v>5.0</v>
      </c>
      <c r="B340" s="1" t="s">
        <v>341</v>
      </c>
      <c r="C340" t="str">
        <f>IFERROR(__xludf.DUMMYFUNCTION("GOOGLETRANSLATE(B340, ""zh"", ""en"")"),"Innovative design, practical domestic product plug and play, one minute to get a variety of coffee.")</f>
        <v>Innovative design, practical domestic product plug and play, one minute to get a variety of coffee.</v>
      </c>
    </row>
    <row r="341">
      <c r="A341" s="1">
        <v>5.0</v>
      </c>
      <c r="B341" s="1" t="s">
        <v>342</v>
      </c>
      <c r="C341" t="str">
        <f>IFERROR(__xludf.DUMMYFUNCTION("GOOGLETRANSLATE(B341, ""zh"", ""en"")"),"Beautiful cap so beautiful, texture Ye Hao, praise")</f>
        <v>Beautiful cap so beautiful, texture Ye Hao, praise</v>
      </c>
    </row>
    <row r="342">
      <c r="A342" s="1">
        <v>5.0</v>
      </c>
      <c r="B342" s="1" t="s">
        <v>343</v>
      </c>
      <c r="C342" t="str">
        <f>IFERROR(__xludf.DUMMYFUNCTION("GOOGLETRANSLATE(B342, ""zh"", ""en"")"),"Computer Computer Direct Push Direct Push works well good results, also plug the phone line. Feel properly properly!")</f>
        <v>Computer Computer Direct Push Direct Push works well good results, also plug the phone line. Feel properly properly!</v>
      </c>
    </row>
    <row r="343">
      <c r="A343" s="1">
        <v>5.0</v>
      </c>
      <c r="B343" s="1" t="s">
        <v>344</v>
      </c>
      <c r="C343" t="str">
        <f>IFERROR(__xludf.DUMMYFUNCTION("GOOGLETRANSLATE(B343, ""zh"", ""en"")"),"Good insulation! Yen value is high! Good quality, good insulation, good to go traveling!")</f>
        <v>Good insulation! Yen value is high! Good quality, good insulation, good to go traveling!</v>
      </c>
    </row>
    <row r="344">
      <c r="A344" s="1">
        <v>5.0</v>
      </c>
      <c r="B344" s="1" t="s">
        <v>345</v>
      </c>
      <c r="C344" t="str">
        <f>IFERROR(__xludf.DUMMYFUNCTION("GOOGLETRANSLATE(B344, ""zh"", ""en"")"),"Cost-effective 172cm, 64kg, 30/30 just right, for reference.")</f>
        <v>Cost-effective 172cm, 64kg, 30/30 just right, for reference.</v>
      </c>
    </row>
    <row r="345">
      <c r="A345" s="1">
        <v>5.0</v>
      </c>
      <c r="B345" s="1" t="s">
        <v>346</v>
      </c>
      <c r="C345" t="str">
        <f>IFERROR(__xludf.DUMMYFUNCTION("GOOGLETRANSLATE(B345, ""zh"", ""en"")"),"Size is quite big or I am a girl, I felt a large head ... so buy a male models ~ very nice.")</f>
        <v>Size is quite big or I am a girl, I felt a large head ... so buy a male models ~ very nice.</v>
      </c>
    </row>
    <row r="346">
      <c r="A346" s="1">
        <v>5.0</v>
      </c>
      <c r="B346" s="1" t="s">
        <v>347</v>
      </c>
      <c r="C346" t="str">
        <f>IFERROR(__xludf.DUMMYFUNCTION("GOOGLETRANSLATE(B346, ""zh"", ""en"")"),"Well I'm not a professional. But my wife liked!")</f>
        <v>Well I'm not a professional. But my wife liked!</v>
      </c>
    </row>
    <row r="347">
      <c r="A347" s="1">
        <v>5.0</v>
      </c>
      <c r="B347" s="1" t="s">
        <v>348</v>
      </c>
      <c r="C347" t="str">
        <f>IFERROR(__xludf.DUMMYFUNCTION("GOOGLETRANSLATE(B347, ""zh"", ""en"")"),"Great light energy +6 Bureau of Radio + small squares, there is nothing more convincing than this ~")</f>
        <v>Great light energy +6 Bureau of Radio + small squares, there is nothing more convincing than this ~</v>
      </c>
    </row>
    <row r="348">
      <c r="A348" s="1">
        <v>5.0</v>
      </c>
      <c r="B348" s="1" t="s">
        <v>349</v>
      </c>
      <c r="C348" t="str">
        <f>IFERROR(__xludf.DUMMYFUNCTION("GOOGLETRANSLATE(B348, ""zh"", ""en"")"),"Aftermarket attitude of people touched by ah .... belt is quite soft 32 yards for my small waist .....")</f>
        <v>Aftermarket attitude of people touched by ah .... belt is quite soft 32 yards for my small waist .....</v>
      </c>
    </row>
    <row r="349">
      <c r="A349" s="1">
        <v>5.0</v>
      </c>
      <c r="B349" s="1" t="s">
        <v>350</v>
      </c>
      <c r="C349" t="str">
        <f>IFERROR(__xludf.DUMMYFUNCTION("GOOGLETRANSLATE(B349, ""zh"", ""en"")"),"Very very simple and elegant for students to wear")</f>
        <v>Very very simple and elegant for students to wear</v>
      </c>
    </row>
    <row r="350">
      <c r="A350" s="1">
        <v>5.0</v>
      </c>
      <c r="B350" s="1" t="s">
        <v>351</v>
      </c>
      <c r="C350" t="str">
        <f>IFERROR(__xludf.DUMMYFUNCTION("GOOGLETRANSLATE(B350, ""zh"", ""en"")"),"Beautiful, choose the size according to the foot length is very appropriate! Shoes are very beautiful, the right size! Strongly recommended buy, the second generation still wearing new shoes, take a break in a shoe box in it ......")</f>
        <v>Beautiful, choose the size according to the foot length is very appropriate! Shoes are very beautiful, the right size! Strongly recommended buy, the second generation still wearing new shoes, take a break in a shoe box in it ......</v>
      </c>
    </row>
    <row r="351">
      <c r="A351" s="1">
        <v>5.0</v>
      </c>
      <c r="B351" s="1" t="s">
        <v>352</v>
      </c>
      <c r="C351" t="str">
        <f>IFERROR(__xludf.DUMMYFUNCTION("GOOGLETRANSLATE(B351, ""zh"", ""en"")"),"Yes, the children do food supplement, the family can not be used, bought for the baby to do food supplement, it looks good.")</f>
        <v>Yes, the children do food supplement, the family can not be used, bought for the baby to do food supplement, it looks good.</v>
      </c>
    </row>
    <row r="352">
      <c r="A352" s="1">
        <v>2.0</v>
      </c>
      <c r="B352" s="1" t="s">
        <v>353</v>
      </c>
      <c r="C352" t="str">
        <f>IFERROR(__xludf.DUMMYFUNCTION("GOOGLETRANSLATE(B352, ""zh"", ""en"")"),"Cost-effective height 168 weight 56, M number just, in fact, a tight small one yard can look better, and the same picture, the price is high, get the hand is less than 150. recommend.")</f>
        <v>Cost-effective height 168 weight 56, M number just, in fact, a tight small one yard can look better, and the same picture, the price is high, get the hand is less than 150. recommend.</v>
      </c>
    </row>
    <row r="353">
      <c r="A353" s="1">
        <v>3.0</v>
      </c>
      <c r="B353" s="1" t="s">
        <v>354</v>
      </c>
      <c r="C353" t="str">
        <f>IFERROR(__xludf.DUMMYFUNCTION("GOOGLETRANSLATE(B353, ""zh"", ""en"")"),"Advantages and disadvantages of each shoe is too tight head Ge feet, shoes and other normal .. Shen than expected, but wearing a good-looking")</f>
        <v>Advantages and disadvantages of each shoe is too tight head Ge feet, shoes and other normal .. Shen than expected, but wearing a good-looking</v>
      </c>
    </row>
    <row r="354">
      <c r="A354" s="1">
        <v>3.0</v>
      </c>
      <c r="B354" s="1" t="s">
        <v>355</v>
      </c>
      <c r="C354" t="str">
        <f>IFERROR(__xludf.DUMMYFUNCTION("GOOGLETRANSLATE(B354, ""zh"", ""en"")"),"If you like thick pants, this was quite appropriate! Pants thick and hard, used to wear a soft cotton pants, how to wear good feeling awkward. The quality should be reliable, but for the comfort of this one, would not be able to recommend to others.")</f>
        <v>If you like thick pants, this was quite appropriate! Pants thick and hard, used to wear a soft cotton pants, how to wear good feeling awkward. The quality should be reliable, but for the comfort of this one, would not be able to recommend to others.</v>
      </c>
    </row>
    <row r="355">
      <c r="A355" s="1">
        <v>1.0</v>
      </c>
      <c r="B355" s="1" t="s">
        <v>356</v>
      </c>
      <c r="C355" t="str">
        <f>IFERROR(__xludf.DUMMYFUNCTION("GOOGLETRANSLATE(B355, ""zh"", ""en"")"),"Bad version is not suitable for Chinese people wear ,,")</f>
        <v>Bad version is not suitable for Chinese people wear ,,</v>
      </c>
    </row>
    <row r="356">
      <c r="A356" s="1">
        <v>1.0</v>
      </c>
      <c r="B356" s="1" t="s">
        <v>357</v>
      </c>
      <c r="C356" t="str">
        <f>IFERROR(__xludf.DUMMYFUNCTION("GOOGLETRANSLATE(B356, ""zh"", ""en"")"),"50 minutes of very good shopping experience, a few useless screw shaft on bending, and also paint, not worth, I do not say, where no better than domestic production")</f>
        <v>50 minutes of very good shopping experience, a few useless screw shaft on bending, and also paint, not worth, I do not say, where no better than domestic production</v>
      </c>
    </row>
    <row r="357">
      <c r="A357" s="1">
        <v>4.0</v>
      </c>
      <c r="B357" s="1" t="s">
        <v>358</v>
      </c>
      <c r="C357" t="str">
        <f>IFERROR(__xludf.DUMMYFUNCTION("GOOGLETRANSLATE(B357, ""zh"", ""en"")"),"Amazon does not match the size of the table and in-kind shoes quite like but the color is not brown favorite. Fast great, customer service attitude is also very friendly. Because the problem size chart to buy half a yard big, because then swap hurry to we"&amp;"ar inconvenience, so be it.")</f>
        <v>Amazon does not match the size of the table and in-kind shoes quite like but the color is not brown favorite. Fast great, customer service attitude is also very friendly. Because the problem size chart to buy half a yard big, because then swap hurry to wear inconvenience, so be it.</v>
      </c>
    </row>
    <row r="358">
      <c r="A358" s="1">
        <v>4.0</v>
      </c>
      <c r="B358" s="1" t="s">
        <v>359</v>
      </c>
      <c r="C358" t="str">
        <f>IFERROR(__xludf.DUMMYFUNCTION("GOOGLETRANSLATE(B358, ""zh"", ""en"")"),"Good quality feeling a little bit, but the more long write time, feeling better. And traditional pen is not the same as some little light, but for a long time of writing, the bad thing. Other no deep feeling, yes, my hand is small, pen a little rough.")</f>
        <v>Good quality feeling a little bit, but the more long write time, feeling better. And traditional pen is not the same as some little light, but for a long time of writing, the bad thing. Other no deep feeling, yes, my hand is small, pen a little rough.</v>
      </c>
    </row>
    <row r="359">
      <c r="A359" s="1">
        <v>4.0</v>
      </c>
      <c r="B359" s="1" t="s">
        <v>360</v>
      </c>
      <c r="C359" t="str">
        <f>IFERROR(__xludf.DUMMYFUNCTION("GOOGLETRANSLATE(B359, ""zh"", ""en"")"),"Very good and strong. thick")</f>
        <v>Very good and strong. thick</v>
      </c>
    </row>
    <row r="360">
      <c r="A360" s="1">
        <v>4.0</v>
      </c>
      <c r="B360" s="1" t="s">
        <v>361</v>
      </c>
      <c r="C360" t="str">
        <f>IFERROR(__xludf.DUMMYFUNCTION("GOOGLETRANSLATE(B360, ""zh"", ""en"")"),"Recommended to buy the right size, strong and durable, buckle a little bit of a star that cover their feet, leather is quite general, Ref 379, cost is still relatively high, the overall four-star bar.")</f>
        <v>Recommended to buy the right size, strong and durable, buckle a little bit of a star that cover their feet, leather is quite general, Ref 379, cost is still relatively high, the overall four-star bar.</v>
      </c>
    </row>
    <row r="361">
      <c r="A361" s="1">
        <v>4.0</v>
      </c>
      <c r="B361" s="1" t="s">
        <v>362</v>
      </c>
      <c r="C361" t="str">
        <f>IFERROR(__xludf.DUMMYFUNCTION("GOOGLETRANSLATE(B361, ""zh"", ""en"")"),"Printing rough, the material is indeed the kind of ordinary cotton T-shirt US version of the rough, not like any other brand price, but popular now, buy it through a quarter, no so-called")</f>
        <v>Printing rough, the material is indeed the kind of ordinary cotton T-shirt US version of the rough, not like any other brand price, but popular now, buy it through a quarter, no so-called</v>
      </c>
    </row>
    <row r="362">
      <c r="A362" s="1">
        <v>5.0</v>
      </c>
      <c r="B362" s="1" t="s">
        <v>363</v>
      </c>
      <c r="C362" t="str">
        <f>IFERROR(__xludf.DUMMYFUNCTION("GOOGLETRANSLATE(B362, ""zh"", ""en"")"),"Height 175, weight 70 height 175, weight 70, the perfect fit. Elastic band, wore a Qiuku warm, waist circumference can also be put down punch, long pants just right. perfect!")</f>
        <v>Height 175, weight 70 height 175, weight 70, the perfect fit. Elastic band, wore a Qiuku warm, waist circumference can also be put down punch, long pants just right. perfect!</v>
      </c>
    </row>
    <row r="363">
      <c r="A363" s="1">
        <v>5.0</v>
      </c>
      <c r="B363" s="1" t="s">
        <v>364</v>
      </c>
      <c r="C363" t="str">
        <f>IFERROR(__xludf.DUMMYFUNCTION("GOOGLETRANSLATE(B363, ""zh"", ""en"")"),"Helium Helium disc plate interposed on HP laptop USB3.0 interface, copying large files to the disc, the writing speed exceeds 180MB / sec, it is to force the disc from the SSD.")</f>
        <v>Helium Helium disc plate interposed on HP laptop USB3.0 interface, copying large files to the disc, the writing speed exceeds 180MB / sec, it is to force the disc from the SSD.</v>
      </c>
    </row>
    <row r="364">
      <c r="A364" s="1">
        <v>5.0</v>
      </c>
      <c r="B364" s="1" t="s">
        <v>365</v>
      </c>
      <c r="C364" t="str">
        <f>IFERROR(__xludf.DUMMYFUNCTION("GOOGLETRANSLATE(B364, ""zh"", ""en"")"),"Nice shoes comfortable, beautiful appearance.")</f>
        <v>Nice shoes comfortable, beautiful appearance.</v>
      </c>
    </row>
    <row r="365">
      <c r="A365" s="1">
        <v>5.0</v>
      </c>
      <c r="B365" s="1" t="s">
        <v>366</v>
      </c>
      <c r="C365" t="str">
        <f>IFERROR(__xludf.DUMMYFUNCTION("GOOGLETRANSLATE(B365, ""zh"", ""en"")"),"Recommended Yen value burst table, the only downside is a bit smaller, just one person with the appropriate")</f>
        <v>Recommended Yen value burst table, the only downside is a bit smaller, just one person with the appropriate</v>
      </c>
    </row>
    <row r="366">
      <c r="A366" s="1">
        <v>5.0</v>
      </c>
      <c r="B366" s="1" t="s">
        <v>367</v>
      </c>
      <c r="C366" t="str">
        <f>IFERROR(__xludf.DUMMYFUNCTION("GOOGLETRANSLATE(B366, ""zh"", ""en"")"),"The right size. Nice color &lt;div id = ""video-block-R1QNUF3OB5G0MA"" class = ""a-section a-spacing-small a-spacing-top-mini video-block""&gt; &lt;div tabindex = ""0"" class = ""airy airy-svg vmin-unsupported airy-skin-beacon ""style ="" background-color: rgb (0,"&amp;" 0, 0); position: relative; width: 100%; height: 100%; font-size: 0px; overflow: hidden; outline : none; ""&gt; &lt;div class ="" airy-renderer-container ""style ="" position: relative; height: 100%; width: 100%; ""&gt; &lt;video id ="" 7 ""preload ="" auto ""src ="""&amp;" https://images-cn.ssl-images-amazon.com/images/I/810tNJWs6rS.mp4 ""style ="" position: absolute; left: 0px; top: 0px; overflow: hidden; height: 1px; width: 1px ; ""&gt; &lt;/ video&gt; &lt;/ div&gt; &lt;div id ="" airy-slate-preload ""style ="" background-color: rgb (0, 0"&amp;", 0); background-image: url (&amp; quot; https: // images-cn.ssl-images-amazon.com/images/I/81wn+Sn37-S.png&amp;quot;); background-size: contain; background-position: center center; background-repeat: no-repeat; position: absolute ; top: 0px; left: 0px; visibilit"&amp;"y: visible; width: 100%; height: 100%; ""&gt; &lt;/ div&gt; &lt;iframe scrolling ="" n o ""frameborder ="" 0 ""src ="" about: blank ""style ="" display: none; ""&gt; &lt;/ iframe&gt; &lt;div tabindex ="" - 1 ""class ="" airy-controls-container ""style ="" opacity: 0 ; visibility"&amp;": hidden; ""&gt; &lt;div tabindex ="" - 1 ""class ="" airy-screen-size-toggle airy-fullscreen ""&gt; &lt;/ div&gt; &lt;div tabindex ="" - 1 ""class ="" airy-container-bottom ""&gt; &lt;div tabindex ="" - 1 ""class ="" airy-track-bar-spacer-left ""style ="" width: 11px; ""&gt; &lt;/ di"&amp;"v&gt; &lt;div tabindex ="" - 1 ""class ="" airy-play -toggle airy-play ""style ="" width: 12px; margin-right: 12px; ""&gt; &lt;/ div&gt; &lt;div tabindex ="" - 1 ""class ="" airy-audio-elements ""style ="" float: right; width : 34px; ""&gt; &lt;div tabindex ="" - 1 ""class ="" a"&amp;"iry-audio-toggle airy-on ""&gt; &lt;/ div&gt; &lt;div tabindex ="" - 1 ""class ="" airy-audio-container ""style ="" opacity: 0; visibility: hidden; ""&gt; &lt;div tabindex ="" - 1 ""class ="" airy-audio-track-bar ""style ="" height: 80%; ""&gt; &lt;div tabindex ="" - 1 ""class ="&amp;""" airy-audio-scrubber-bar ""style ="" height: 85%; ""&gt; &lt;/ div&gt; &lt;div tabindex ="" - 1 ""class ="" airy-audio-scrubber ""style ="" height: 12px; bottom: 85% ; ""&gt; &lt;/ div&gt; &lt;/ div&gt; &lt;/ div&gt; &lt;/ div&gt; &lt;div tabindex ="" - 1 ""class ="" airy-duration-label ""style"&amp;" ="" float: right; width: 26px; margin-right: 4px; text-align: center; ""&gt; 0:07 &lt;/ div&gt; &lt;div tabindex ="" - 1 ""class ="" airy-track-bar-spacer-right "" style = ""float: right; width: 11px;""&gt; &lt;/ div&gt; &lt;div tabindex = ""- 1"" class = ""airy-track-bar-conta"&amp;"iner"" style = ""margin-left: 35px; margin-right: 75px ; ""&gt; &lt;div tabindex ="" - 1 ""class ="" airy-track-bar airy-vertical-centering-table ""&gt; &lt;div tabindex ="" - 1 ""class ="" airy-vertical-centering-table-cell ""&gt; &lt;div tabindex = ""- 1"" class = ""airy"&amp;"-track-bar-elements""&gt; &lt;div tabindex = ""- 1"" class = ""airy-progress-bar"" style = ""width: 100%;""&gt; &lt;/ div &gt; &lt;div tabindex = ""- 1"" class = ""airy-scrubber-bar""&gt; &lt;/ div&gt; &lt;div tabindex = ""- 1"" class = ""airy-scrubber""&gt; &lt;div tabindex = ""- 1"" class"&amp;" = "" airy-scrubber-icon ""&gt; &lt;/ div&gt; &lt;div tabindex ="" - 1 ""class ="" airy-adjusted-aui-tooltip ""style ="" opacity: 0; visibility: hidden; ""&gt; &lt;div tabindex ="" - 1 ""class ="" airy-adjusted-aui-tooltip-inner ""&gt; &lt;div tabindex ="" - 1 ""class ="" airy-c"&amp;"urrent-time-label ""&gt; 0:00 &lt;/ div&gt; &lt;/ div&gt; &lt;div tabindex = ""-1"" class = ""airy-adjusted-aui-arrow-border""&gt; &lt;div tabindex = ""- 1"" class = ""airy-adjusted-aui-arrow"" &gt; &lt;/ Div&gt; &lt;/ div&gt; &lt;/ div&gt; &lt;/ div&gt; &lt;/ div&gt; &lt;/ div&gt; &lt;/ div&gt; &lt;/ div&gt; &lt;/ div&gt; &lt;/ div&gt; &lt;di"&amp;"v tabindex = ""- 1"" class = ""airy-age-gate airy-stage airy-vertical-centering-table airy-dialog"" style = ""opacity: 0; visibility: hidden;""&gt; &lt;div tabindex = ""- 1"" class = ""airy-age-gate -vertical-centering-table-cell airy-vertical-centering-table-c"&amp;"ell ""&gt; &lt;div tabindex ="" - 1 ""class ="" airy-vertical-centering-wrapper airy-age-gate-elements-wrapper ""&gt; &lt;div tabindex = ""- 1"" class = ""airy-age-gate-elements airy-dialog-elements""&gt; &lt;div tabindex = ""- 1"" class = ""airy-age-gate-prompt""&gt; This vi"&amp;"deo is not intended for all . audiences What date were you born &lt;/ div&gt; &lt;div tabindex = ""- 1"" class = ""airy-age-gate-inputs airy-dialog-inner-elements""&gt;? &lt;select tabindex = ""- 1"" class = "" airy-age-gate-month ""&gt; &lt;option value ="" 1 ""&gt; January &lt;/ "&amp;"option&gt; &lt;option value ="" 2 ""&gt; February &lt;/ option&gt; &lt;option value ="" 3 ""&gt; March &lt;/ option&gt; &lt;option value = ""4""&gt; April &lt;/ option&gt; &lt;option value = ""5""&gt; May &lt;/ option&gt; &lt;option value = ""6""&gt; June &lt;/ option&gt; &lt;option value = ""7""&gt; July &lt;/ option&gt; &lt;optio"&amp;"n value = ""8""&gt; August &lt;/ option&gt; &lt;option value = ""9""&gt; September &lt;/ op tion&gt; &lt;option value = ""10""&gt; October &lt;/ option&gt; &lt;option value = ""11""&gt; November &lt;/ option&gt; &lt;option value = ""12""&gt; December &lt;/ option&gt; &lt;/ select&gt; &lt;select tabindex = "" -1 ""class "&amp;"="" airy-age-gate-day ""&gt; &lt;option value ="" 1 ""&gt; 1 &lt;/ option&gt; &lt;option value ="" 2 ""&gt; 2 &lt;/ option&gt; &lt;option value ="" 3 ""&gt; 3 &lt;/ option&gt; &lt;option value = ""4""&gt; 4 &lt;/ option&gt; &lt;option value = ""5""&gt; 5 &lt;/ option&gt; &lt;option value = ""6""&gt; 6 &lt;/ option&gt; &lt;option va"&amp;"lue = ""7"" &gt; 7 &lt;/ option&gt; &lt;option value = ""8""&gt; 8 &lt;/ option&gt; &lt;option value = ""9""&gt; 9 &lt;/ option&gt; &lt;option value = ""10""&gt; 10 &lt;/ option&gt; &lt;option value = "" 11 ""&gt; 11 &lt;/ option&gt; &lt;option value ="" 12 ""&gt; 12 &lt;/ option&gt; &lt;option value ="" 13 ""&gt; 13 &lt;/ option&gt; "&amp;"&lt;option value ="" 14 ""&gt; 14 &lt;/ option&gt; &lt;option value = ""15""&gt; 15 &lt;/ option&gt; &lt;option value = ""16""&gt; 16 &lt;/ option&gt; &lt;option value = ""17""&gt; 17 &lt;/ option&gt; &lt;option value = ""18""&gt; 18 &lt;/ option&gt; &lt; option value = ""19""&gt; 19 &lt;/ option&gt; &lt;option value = ""20""&gt; 2"&amp;"0 &lt;/ option&gt; &lt;option value = ""21""&gt; 21 &lt;/ option&gt; &lt;option value = ""22""&gt; 22 &lt;/ option &gt; &lt;option value = ""23""&gt; 23 &lt;/ option&gt; &lt;option value = ""24""&gt; 24 &lt;/ option&gt; &lt;option value = ""25""&gt; 25 &lt;/ option&gt; &lt;option value = ""26""&gt; 26 &lt; / option&gt; &lt;option valu"&amp;"e = ""27""&gt; 27 &lt;/ option&gt; &lt;option value = ""28""&gt; 28 &lt;/ option&gt; &lt;option v alue = ""29""&gt; 29 &lt;/ option&gt; &lt;option value = ""30""&gt; 30 &lt;/ option&gt; &lt;option value = ""31""&gt; 31 &lt;/ option&gt; &lt;/ select&gt; &lt;select tabindex = ""- 1"" class = ""airy-age-gate-year""&gt; &lt;optio"&amp;"n value = ""2019""&gt; 2019 &lt;/ option&gt; &lt;option value = ""2018""&gt; 2018 &lt;/ option&gt; &lt;option value = ""2017""&gt; 2017 &lt;/ option&gt; &lt;option value = ""2016""&gt; ​​2016 &lt;/ option&gt; &lt;option value = ""2015""&gt; 2015 &lt;/ option&gt; &lt;option value = ""2014""&gt; 2014 &lt;/ option&gt; &lt;option"&amp;" value = ""2013""&gt; 2013 &lt;/ option&gt; &lt;option value = ""2012""&gt; 2012 &lt;/ option&gt; &lt;option value = ""2011""&gt; 2011 &lt;/ option&gt; &lt;option value = ""2010""&gt; 2010 &lt;/ option&gt; &lt;option value = ""2009""&gt; 2009 &lt;/ option&gt; &lt;option value = ""2008""&gt; 2008 &lt;/ option&gt; &lt;option va"&amp;"lue = ""2007""&gt; 2007 &lt;/ option&gt; &lt;option value = ""2006""&gt; 2006 &lt;/ option&gt; &lt;option value = ""2005"" &gt; 2005 &lt;/ option&gt; &lt;option value = ""2004""&gt; 2004 &lt;/ option&gt; &lt;option value = ""2003""&gt; 2003 &lt;/ option&gt; &lt;option value = ""2002""&gt; 2002 &lt;/ option&gt; &lt;option valu"&amp;"e = "" 2001 ""&gt; 2001 &lt;/ option&gt; &lt;option value ="" 2000 ""&gt; 2000 &lt;/ option&gt; &lt;option value ="" 1999 ""&gt; 1999 &lt;/ option&gt; &lt;option value ="" 1998 ""&gt; 1998 &lt;/ option&gt; &lt;option value = ""1997""&gt; 1997 &lt;/ option&gt; &lt;option value = ""1996""&gt; 1996 &lt;/ option&gt; &lt;option va"&amp;"lue = ""1995""&gt; 1995 &lt;/ option&gt; &lt;option val ue = ""1994""&gt; 1994 &lt;/ option&gt; &lt;option value = ""1993""&gt; 1993 &lt;/ option&gt; &lt;option value = ""1992""&gt; 1992 &lt;/ option&gt; &lt;option value = ""1991""&gt; 1991 &lt;/ option&gt; &lt;option value = ""1990""&gt; 1990 &lt;/ option&gt; &lt;option valu"&amp;"e = ""1989""&gt; 1989 &lt;/ option&gt; &lt;option value = ""1988""&gt; 1988 &lt;/ option&gt; &lt;option value = ""1987""&gt; 1987 &lt;/ option&gt; &lt;option value = ""1986""&gt; 1986 &lt;/ option&gt; &lt;option value = ""1985""&gt; 1985 &lt;/ option&gt; &lt;option value = ""1984""&gt; 1984 &lt;/ option&gt; &lt;option value ="&amp;" ""1983""&gt; 1983 &lt;/ option&gt; &lt;option value = ""1982""&gt; 1982 &lt;/ option&gt; &lt;option value = ""1981""&gt; 1981 &lt;/ option&gt; &lt;option value = ""1980""&gt; 1980 &lt;/ option&gt; &lt;option value = ""1979"" &gt; 1979 &lt;/ option&gt; &lt;option value = ""1978""&gt; 1978 &lt;/ option&gt; &lt;option value = "&amp;"""1977""&gt; 1977 &lt;/ option&gt; &lt;option value = ""1976""&gt; 1976 &lt;/ option&gt; &lt;option value = "" 1975 ""&gt; 1975 &lt;/ option&gt; &lt;option value ="" 1974 ""&gt; 1974 &lt;/ option&gt; &lt;option value ="" 1973 ""&gt; 1973 &lt;/ option&gt; &lt;option value ="" 1972 ""&gt; 1972 &lt;/ option&gt; &lt;option value "&amp;"= ""1971""&gt; 1971 &lt;/ option&gt; &lt;option value = ""1970""&gt; 1970 &lt;/ option&gt; &lt;option value = ""1969""&gt; 1969 &lt;/ option&gt; &lt;option value = ""1968""&gt; 1968 &lt;/ option&gt; &lt; option value = ""1967""&gt; 1967 &lt;/ option&gt; &lt;option value = ""1966""&gt; 1966 &lt;/ option&gt; &lt;option value = "&amp;"""1965""&gt; 1965 &lt;/ Option&gt; &lt;option value = ""1964""&gt; 1964 &lt;/ option&gt; &lt;option value = ""1963""&gt; 1963 &lt;/ option&gt; &lt;option value = ""1962""&gt; 1962 &lt;/ option&gt; &lt;option value = ""1961"" &gt; 1961 &lt;/ option&gt; &lt;option value = ""1960""&gt; 1960 &lt;/ option&gt; &lt;option value = """&amp;"1959""&gt; 1959 &lt;/ option&gt; &lt;option value = ""1958""&gt; 1958 &lt;/ option&gt; &lt;option value = "" 1957 ""&gt; 1957 &lt;/ option&gt; &lt;option value ="" 1956 ""&gt; 1956 &lt;/ option&gt; &lt;option value ="" 1955 ""&gt; 1955 &lt;/ option&gt; &lt;option value ="" 1954 ""&gt; 1954 &lt;/ option&gt; &lt;option value = "&amp;"""1953""&gt; 1953 &lt;/ option&gt; &lt;option value = ""1952""&gt; 1952 &lt;/ option&gt; &lt;option value = ""1951""&gt; 1951 &lt;/ option&gt; &lt;option value = ""1950""&gt; 1950 &lt;/ option&gt; &lt; option value = ""1949""&gt; 1949 &lt;/ option&gt; &lt;option value = ""1948""&gt; 1948 &lt;/ option&gt; &lt;option value = """&amp;"1947""&gt; 1947 &lt;/ option&gt; &lt;option value = ""1946""&gt; 1946 &lt;/ option &gt; &lt;option value = ""1945""&gt; 1945 &lt;/ option&gt; &lt;option value = ""1944""&gt; 1944 &lt;/ option&gt; &lt;option value = ""1943""&gt; 1943 &lt;/ option&gt; &lt;option value = ""1942""&gt; 1942 &lt; / option&gt; &lt;option value = ""1"&amp;"941""&gt; 1941 &lt;/ option&gt; &lt;option value = ""1940""&gt; 1940 &lt;/ option&gt; &lt;option value = ""1939""&gt; 1939 &lt;/ option&gt; &lt;option value = ""1938""&gt; 1938 &lt;/ option&gt; &lt;option value = ""1937""&gt; 1937 &lt;/ option&gt; &lt;option value = ""1936""&gt; 1936 &lt;/ option&gt; &lt;opti on value = ""193"&amp;"5""&gt; 1935 &lt;/ option&gt; &lt;option value = ""1934""&gt; 1934 &lt;/ option&gt; &lt;option value = ""1933""&gt; 1933 &lt;/ option&gt; &lt;option value = ""1932""&gt; 1932 &lt;/ option &gt; &lt;option value = ""1931""&gt; 1931 &lt;/ option&gt; &lt;option value = ""1930""&gt; 1930 &lt;/ option&gt; &lt;option value = ""1929"&amp;"""&gt; 1929 &lt;/ option&gt; &lt;option value = ""1928""&gt; 1928 &lt; / option&gt; &lt;option value = ""1927""&gt; 1927 &lt;/ option&gt; &lt;option value = ""1926""&gt; 1926 &lt;/ option&gt; &lt;option value = ""1925""&gt; 1925 &lt;/ option&gt; &lt;option value = ""1924""&gt; 1924 &lt;/ option&gt; &lt;option value = ""1923"""&amp;"&gt; 1923 &lt;/ option&gt; &lt;option value = ""1922""&gt; 1922 &lt;/ option&gt; &lt;option value = ""1921""&gt; 1921 &lt;/ option&gt; &lt;option value = ""1920 ""&gt; 1920 &lt;/ option&gt; &lt;option value ="" 1919 ""&gt; 1919 &lt;/ option&gt; &lt;option value ="" 1918 ""&gt; 1918 &lt;/ option&gt; &lt;option value ="" 1917 "&amp;"""&gt; 1917 &lt;/ option&gt; &lt;option value = ""1916""&gt; 1916 &lt;/ option&gt; &lt;option value = ""1915""&gt; 1915 &lt;/ option&gt; &lt;option value = ""1914""&gt; 1914 &lt;/ option&gt; &lt;option value = ""1913""&gt; 1913 &lt;/ option&gt; &lt;option value = ""1912""&gt; 1912 &lt;/ option&gt; &lt;option value = ""1911""&gt;"&amp;" 1911 &lt;/ option&gt; &lt;option value = ""1910""&gt; 1910 &lt;/ option&gt; &lt;option value = ""1909""&gt; 1909 &lt;/ option&gt; &lt;option value = ""1908""&gt; 1908 &lt;/ option&gt; &lt;option value = ""1907""&gt; 1907 &lt;/ option&gt; &lt;option value = ""1906 ""&gt; 1906 &lt;/ option&gt; &lt;option value ="" 1905 ""&gt; "&amp;"1905 &lt;/ option&gt; &lt;option value ="" 1904 ""&gt; 1904 &lt;/ option&gt; &lt;option value ="" 1903 ""&gt; 1903 &lt;/ option&gt; &lt;option value = ""1902""&gt; 1902 &lt;/ option&gt; &lt;option value = ""1901""&gt; 1901 &lt;/ option&gt; &lt;option value = ""1900""&gt; 1900 &lt;/ option&gt; &lt;/ select&gt; &lt;div tabindex = "&amp;"""- 1"" class = "" airy-age-gate-submit airy-submit airy-button airy-submit-disabled ""&gt; Submit &lt;/ div&gt; &lt;/ div&gt; &lt;/ div&gt; &lt;/ div&gt; &lt;/ div&gt; &lt;/ div&gt; &lt;div tabindex ="" -1 ""class ="" airy-install-flash-dialog airy-stage airy-vertical-centering-table airy-dialog"&amp;" airy-denied ""style ="" opacity: 0; visibility: hidden; ""&gt; &lt;div tabindex ="" - 1 ""class ="" airy-install-flash-vertical-centering-table-cell airy-vertical-centering-table-cell ""&gt; &lt;div tabindex ="" - 1 ""class ="" airy-vertical-centering-wrapper airy-i"&amp;"nstall- flash-elements-wrapper ""&gt; &lt;div tabindex ="" - 1 ""class ="" airy-install-flash-elements airy-dialog-elements ""&gt; &lt;div tabindex ="" - 1 ""class ="" airy-install-flash-prompt ""&gt; Adobe Flash Player is required to watch this video &lt;/ div&gt; &lt;div tabin"&amp;"dex =."" - 1 ""class ="" airy-install-flash-button-wrapper airy-dialog-inner-elements "" &gt; &lt;Div tabindex = ""- 1"" class = ""airy-install-flash-button airy-button""&gt; Install Flash Player &lt;/ div&gt; &lt;/ div&gt; &lt;/ div&gt; &lt;/ div&gt; &lt;/ div&gt; &lt;/ div &gt; &lt;div tabindex = ""-"&amp;" 1"" class = ""airy-video-unsupported-dialog airy-stage airy-vertical-centering-table airy-dialog airy-denied"" style = ""opacity: 0; visibility: hidden;""&gt; &lt; div tabindex = ""- 1"" class = ""airy-video-unsupported-vertical-centering-table-cell airy-verti"&amp;"cal-centering-table-cell""&gt; &lt;div tabindex = ""- 1"" class = ""airy-vertical-centering -wrapper airy-video-unsupported-elements-wrapper ""&gt; &lt;div tabindex ="" - 1 ""class ="" airy-video-unsupported-elements airy-dialog-elements ""&gt; &lt;div tabindex ="" - 1 ""c"&amp;"lass ="" airy -video-unsupported-prompt ""&gt; &lt;/ div&gt; &lt;/ div&gt; &lt;/ div&gt; &lt;/ div&gt; &lt;/ div&gt; &lt;div tabindex ="" - 1 ""class ="" airy-loading-spinner-stage airy-stage "" &gt; &lt;div tabindex = ""- 1"" class = ""airy-loading-spinner-vertical-centering-table-cell airy-vert"&amp;"ical-centering-table-cell""&gt; &lt;div tabindex = ""- 1"" class = ""airy-loading -spinner-container airy-scalable-hint-container ""&gt; &lt;div tabindex ="" - 1 ""class ="" airy-loading-spinner-dummy airy-scalable-dum my ""&gt; &lt;/ div&gt; &lt;div tabindex ="" - 1 ""class ="""&amp;" airy-loading-spinner airy-hint ""style ="" visibility: hidden; ""&gt; &lt;/ div&gt; &lt;/ div&gt; &lt;/ div&gt; &lt;/ div&gt; &lt;div tabindex = ""- 1"" class = ""airy-ads-screen-size-toggle airy-screen-size-toggle airy-fullscreen"" style = ""visibility: hidden;""&gt; &lt;/ div&gt; &lt;div tabin"&amp;"dex = ""-1"" class = ""airy-ad-prompt-container"" style = ""visibility: hidden;""&gt; &lt;div tabindex = ""- 1"" class = ""airy-ad-prompt-vertical-centering-table airy-vertical- centering-table ""&gt; &lt;div tabindex ="" - 1 ""class ="" airy-ad-prompt-vertical-cente"&amp;"ring-table-cell airy-vertical-centering-table-cell ""&gt; &lt;div tabindex ="" - 1 ""class = ""airy-ad-prompt-label""&gt; &lt;/ div&gt; &lt;/ div&gt; &lt;/ div&gt; &lt;/ div&gt; &lt;div tabindex = ""- 1"" class = ""airy-ads-controls-container"" style = ""visibility: hidden; ""&gt; &lt;div tabinde"&amp;"x ="" - 1 ""class ="" airy-ads-audio-toggle airy-audio-toggle airy-on ""style ="" visibility: hidden; ""&gt; &lt;/ div&gt; &lt;div tabindex ="" - 1 ""class ="" airy-time-remaining-label-container ""&gt; &lt;div tabindex ="" - 1 ""class ="" airy-time-remaining-vertical-cent"&amp;"ering-table airy-vertical-centering-table ""&gt; &lt;div tabindex = ""- 1"" class = ""airy-time-re maining-vertical-centering-table-cell airy-vertical-centering-table-cell ""&gt; &lt;div tabindex ="" - 1 ""class ="" airy-vertical-centering-wrapper airy-time-remaining"&amp;"-label-wrapper ""&gt; &lt; div tabindex = ""- 1"" class = ""airy-time-remaining-label"" style = ""visibility: hidden;""&gt; &lt;/ div&gt; &lt;div tabindex = ""- 1"" class = ""airy-ad-skip"" style = ""visibility: hidden;""&gt; &lt;/ div&gt; &lt;div tabindex = ""- 1"" class = ""airy-ad-"&amp;"end"" style = ""visibility: hidden;""&gt; &lt;/ div&gt; &lt;/ div&gt; &lt;/ div&gt; &lt; / div&gt; &lt;/ div&gt; &lt;div tabindex = ""- 1"" class = ""airy-learn-more"" style = ""visibility: hidden;""&gt; &lt;/ div&gt; &lt;/ div&gt; &lt;div tabindex = ""- 1"" class = ""airy-play-toggle-hint-stage airy-stage a"&amp;"iry-cursor""&gt; &lt;div tabindex = ""- 1"" class = ""airy-play-toggle-hint-vertical-centering-table-cell airy-vertical-centering -table-cell airy-cursor ""&gt; &lt;div tabindex ="" - 1 ""class ="" airy-play-toggle-hint-container airy-scalable-hint-container ""&gt; &lt;div"&amp;" tabindex ="" - 1 ""class ="" airy -play-toggle-hint-dummy airy-scalable-dummy ""&gt; &lt;/ div&gt; &lt;div tabindex ="" - 1 ""class ="" airy-play-toggle-hint airy-hint airy-play-hint ""style ="" opacity : 1; visibility: visible; ""&gt; &lt;/ di v&gt; &lt;/ div&gt; &lt;/ div&gt; &lt;/ div&gt; "&amp;"&lt;div tabindex = ""- 1"" class = ""airy-replay-hint-stage airy-stage"" style = ""visibility: hidden;""&gt; &lt;div tabindex = "" -1 ""class ="" airy-replay-hint-vertical-centering-table-cell airy-vertical-centering-table-cell airy-cursor ""&gt; &lt;div tabindex ="" - "&amp;"1 ""class ="" airy-replay-hint- container airy-scalable-hint-container ""&gt; &lt;div tabindex ="" - 1 ""class ="" airy-replay-hint-dummy airy-scalable-dummy ""&gt; &lt;/ div&gt; &lt;div tabindex ="" - 1 ""class ="" airy-replay-hint airy-hint ""&gt; &lt;/ div&gt; &lt;/ div&gt; &lt;/ div&gt; &lt;/"&amp;" div&gt; &lt;div tabindex ="" - 1 ""class ="" airy-autoplay-hint-stage airy-stage ""style = ""visibility: hidden;""&gt; &lt;div tabindex = ""- 1"" class = ""airy-autoplay-hint-vertical-centering-table-cell airy-vertical-centering-table-cell airy-cursor""&gt; &lt;div tabind"&amp;"ex = "" -1 ""class ="" airy-autoplay-hint-container airy-scalable-hint-container ""&gt; &lt;div tabindex ="" - 1 ""class ="" airy-autoplay-hint-dummy airy-scalable-dummy ""&gt; &lt;/ div &gt; &lt;/ div&gt; &lt;/ div&gt; &lt;/ div&gt; &lt;/ div&gt; &lt;/ div&gt; &lt;input type = ""hidden"" name = """" v"&amp;"alue = ""https://images-cn.ssl-images-amazon.com /images/I/810tNJWs6rS.mp4 ""class ="" video-url ""&gt; &lt;input type = ""hidden"" name = """" value = ""https://images-cn.ssl-images-amazon.com/images/I/81wn+Sn37-S.png"" class = ""video-slate-img-url ""&gt; &amp; nbsp"&amp;"; in love. 36 Partial 35, 36 is slightly larger. Like the back. The bling bling")</f>
        <v>The right size. Nice color &lt;div id = "video-block-R1QNUF3OB5G0MA" class = "a-section a-spacing-small a-spacing-top-mini video-block"&gt; &lt;div tabindex = "0" class = "airy airy-svg vmin-unsupported airy-skin-beacon "style =" background-color: rgb (0, 0, 0); position: relative; width: 100%; height: 100%; font-size: 0px; overflow: hidden; outline : none; "&gt; &lt;div class =" airy-renderer-container "style =" position: relative; height: 100%; width: 100%; "&gt; &lt;video id =" 7 "preload =" auto "src =" https://images-cn.ssl-images-amazon.com/images/I/810tNJWs6rS.mp4 "style =" position: absolute; left: 0px; top: 0px; overflow: hidden; height: 1px; width: 1px ; "&gt; &lt;/ video&gt; &lt;/ div&gt; &lt;div id =" airy-slate-preload "style =" background-color: rgb (0, 0, 0); background-image: url (&amp; quot; https: // images-cn.ssl-images-amazon.com/images/I/81wn+Sn37-S.png&amp;quot;); background-size: contain; background-position: center center; background-repeat: no-repeat; position: absolute ; top: 0px; left: 0px; visibility: visible; width: 100%; height: 100%; "&gt; &lt;/ div&gt; &lt;iframe scrolling =" n o "frameborder =" 0 "src =" about: blank "style =" display: none; "&gt; &lt;/ iframe&gt; &lt;div tabindex =" - 1 "class =" airy-controls-container "style =" opacity: 0 ; visibility: hidden; "&gt; &lt;div tabindex =" - 1 "class =" airy-screen-size-toggle airy-fullscreen "&gt; &lt;/ div&gt; &lt;div tabindex =" - 1 "class =" airy-container-bottom "&gt; &lt;div tabindex =" - 1 "class =" airy-track-bar-spacer-left "style =" width: 11px; "&gt; &lt;/ div&gt; &lt;div tabindex =" - 1 "class =" airy-play -toggle airy-play "style =" width: 12px; margin-right: 12px; "&gt; &lt;/ div&gt; &lt;div tabindex =" - 1 "class =" airy-audio-elements "style =" float: right; width : 34px; "&gt; &lt;div tabindex =" - 1 "class =" airy-audio-toggle airy-on "&gt; &lt;/ div&gt; &lt;div tabindex =" - 1 "class =" airy-audio-container "style =" opacity: 0; visibility: hidden; "&gt; &lt;div tabindex =" - 1 "class =" airy-audio-track-bar "style =" height: 80%; "&gt; &lt;div tabindex =" - 1 "class =" airy-audio-scrubber-bar "style =" height: 85%; "&gt; &lt;/ div&gt; &lt;div tabindex =" - 1 "class =" airy-audio-scrubber "style =" height: 12px; bottom: 85% ; "&gt; &lt;/ div&gt; &lt;/ div&gt; &lt;/ div&gt; &lt;/ div&gt; &lt;div tabindex =" - 1 "class =" airy-duration-label "style =" float: right; width: 26px; margin-right: 4px; text-align: center; "&gt; 0:07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 style = "width: 100%;"&gt; &lt;/ div &gt; &lt;div tabindex = "- 1" class = "airy-scrubber-bar"&gt; &lt;/ div&gt; &lt;div tabindex = "- 1" class = "airy-scrubber"&gt; &lt;div tabindex = "- 1" class = " airy-scrubber-icon "&gt; &lt;/ div&gt; &lt;div tabindex =" - 1 "class =" airy-adjusted-aui-tooltip "style =" opacity: 0; visibility: hidden; "&gt; &lt;div tabindex =" - 1 "class =" airy-adjusted-aui-tooltip-inner "&gt; &lt;div tabindex =" - 1 "class =" airy-current-time-label "&gt; 0:00 &lt;/ div&gt; &lt;/ div&gt; &lt;div tabindex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hidden;"&gt; &lt;div tabindex = "- 1" class = "airy-age-gate -vertical-centering-table-cell airy-vertical-centering-table-cell "&gt; &lt;div tabindex =" - 1 "class =" airy-vertical-centering-wrapper airy-age-gate-elements-wrapper "&gt; &lt;div tabindex = "- 1" class = "airy-age-gate-elements airy-dialog-elements"&gt; &lt;div tabindex = "- 1" class = "airy-age-gate-prompt"&gt; This video is not intended for all . audiences What date were you born &lt;/ div&gt; &lt;div tabindex = "- 1" class = "airy-age-gate-inputs airy-dialog-inner-elements"&gt;? &lt;select tabindex = "- 1" class = " airy-age-gate-month "&gt; &lt;option value =" 1 "&gt; January &lt;/ option&gt; &lt;option value =" 2 "&gt; February &lt;/ option&gt; &lt;option value =" 3 "&gt; March &lt;/ option&gt; &lt;option value = "4"&gt; April &lt;/ option&gt; &lt;option value = "5"&gt; May &lt;/ option&gt; &lt;option value = "6"&gt; June &lt;/ option&gt; &lt;option value = "7"&gt; July &lt;/ option&gt; &lt;option value = "8"&gt; August &lt;/ option&gt; &lt;option value = "9"&gt; September &lt;/ op tion&gt; &lt;option value = "10"&gt; October &lt;/ option&gt; &lt;option value = "11"&gt; November &lt;/ option&gt; &lt;option value = "12"&gt; December &lt;/ option&gt; &lt;/ select&gt; &lt;select tabindex = " -1 "class =" airy-age-gate-day "&gt; &lt;option value =" 1 "&gt; 1 &lt;/ option&gt; &lt;option value =" 2 "&gt; 2 &lt;/ option&gt; &lt;option value =" 3 "&gt; 3 &lt;/ option&gt; &lt;option value = "4"&gt; 4 &lt;/ option&gt; &lt;option value = "5"&gt; 5 &lt;/ option&gt; &lt;option value = "6"&gt; 6 &lt;/ option&gt; &lt;option value = "7" &gt; 7 &lt;/ option&gt; &lt;option value = "8"&gt; 8 &lt;/ option&gt; &lt;option value = "9"&gt; 9 &lt;/ option&gt; &lt;option value = "10"&gt; 10 &lt;/ option&gt; &lt;option value = " 11 "&gt; 11 &lt;/ option&gt; &lt;option value =" 12 "&gt; 12 &lt;/ option&gt; &lt;option value =" 13 "&gt; 13 &lt;/ option&gt; &lt;option value =" 14 "&gt; 14 &lt;/ option&gt; &lt;option value = "15"&gt; 15 &lt;/ option&gt; &lt;option value = "16"&gt; 16 &lt;/ option&gt; &lt;option value = "17"&gt; 17 &lt;/ option&gt; &lt;option value = "18"&gt; 18 &lt;/ option&gt; &lt; option value = "19"&gt; 19 &lt;/ option&gt; &lt;option value = "20"&gt; 20 &lt;/ option&gt; &lt;option value = "21"&gt; 21 &lt;/ option&gt; &lt;option value = "22"&gt; 22 &lt;/ option &gt; &lt;option value = "23"&gt; 23 &lt;/ option&gt; &lt;option value = "24"&gt; 24 &lt;/ option&gt; &lt;option value = "25"&gt; 25 &lt;/ option&gt; &lt;option value = "26"&gt; 26 &lt; / option&gt; &lt;option value = "27"&gt; 27 &lt;/ option&gt; &lt;option value = "28"&gt; 28 &lt;/ option&gt; &lt;option v alue = "29"&gt; 29 &lt;/ option&gt; &lt;option value = "30"&gt; 30 &lt;/ option&gt; &lt;option value = "31"&gt; 31 &lt;/ option&gt; &lt;/ select&gt; &lt;select tabindex = "- 1" class = "airy-age-gate-year"&gt; &lt;option value = "2019"&gt; 2019 &lt;/ option&gt; &lt;option value = "2018"&gt; 2018 &lt;/ option&gt; &lt;option value = "2017"&gt;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 &gt; 2005 &lt;/ option&gt; &lt;option value = "2004"&gt; 2004 &lt;/ option&gt; &lt;option value = "2003"&gt; 2003 &lt;/ option&gt; &lt;option value = "2002"&gt; 2002 &lt;/ option&gt; &lt;option value = " 2001 "&gt; 2001 &lt;/ option&gt; &lt;option value =" 2000 "&gt; 2000 &lt;/ option&gt; &lt;option value =" 1999 "&gt; 1999 &lt;/ option&gt; &lt;option value =" 1998 "&gt; 1998 &lt;/ option&gt; &lt;option value = "1997"&gt; 1997 &lt;/ option&gt; &lt;option value = "1996"&gt; 1996 &lt;/ option&gt; &lt;option value = "1995"&gt; 1995 &lt;/ option&gt; &lt;option val 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"1978"&gt; 1978 &lt;/ option&gt; &lt;option value = "1977"&gt; 1977 &lt;/ option&gt; &lt;option value = "1976"&gt; 1976 &lt;/ option&gt; &lt;option value = " 1975 "&gt; 1975 &lt;/ option&gt; &lt;option value =" 1974 "&gt; 1974 &lt;/ option&gt; &lt;option value =" 1973 "&gt; 1973 &lt;/ option&gt; &lt;option value =" 1972 "&gt; 1972 &lt;/ option&gt; &lt;option value = "1971"&gt; 1971 &lt;/ option&gt; &lt;option value = "1970"&gt; 1970 &lt;/ option&gt; &lt;option value = "1969"&gt; 1969 &lt;/ option&gt; &lt;option value = "1968"&gt; 1968 &lt;/ option&gt; &lt; option value = "1967"&gt; 1967 &lt;/ option&gt; &lt;option value = "1966"&gt; 1966 &lt;/ option&gt; &lt;option value = "1965"&gt; 1965 &lt;/ Option&gt; &lt;option value = "1964"&gt; 1964 &lt;/ option&gt; &lt;option value = "1963"&gt; 1963 &lt;/ option&gt; &lt;option value = "1962"&gt; 1962 &lt;/ option&gt; &lt;option value = "1961" &gt; 1961 &lt;/ option&gt; &lt;option value = "1960"&gt; 1960 &lt;/ option&gt; &lt;option value = "1959"&gt; 1959 &lt;/ option&gt; &lt;option value = "1958"&gt; 1958 &lt;/ option&gt; &lt;option value = " 1957 "&gt; 1957 &lt;/ option&gt; &lt;option value =" 1956 "&gt; 1956 &lt;/ option&gt; &lt;option value =" 1955 "&gt; 1955 &lt;/ option&gt; &lt;option value =" 1954 "&gt; 1954 &lt;/ option&gt; &lt;option value = "1953"&gt; 1953 &lt;/ option&gt; &lt;option value = "1952"&gt; 1952 &lt;/ option&gt; &lt;option value = "1951"&gt; 1951 &lt;/ option&gt; &lt;option value = "1950"&gt; 1950 &lt;/ option&gt; &lt; option value = "1949"&gt; 1949 &lt;/ option&gt; &lt;option value = "1948"&gt; 1948 &lt;/ option&gt; &lt;option value = "1947"&gt; 1947 &lt;/ option&gt; &lt;option value = "1946"&gt; 1946 &lt;/ option &gt; &lt;option value = "1945"&gt; 1945 &lt;/ option&gt; &lt;option value = "1944"&gt; 1944 &lt;/ option&gt; &lt;option value = "1943"&gt; 1943 &lt;/ option&gt; &lt;option value = "1942"&gt; 1942 &lt; / option&gt; &lt;option value = "1941"&gt; 1941 &lt;/ option&gt; &lt;option value = "1940"&gt; 1940 &lt;/ option&gt; &lt;option value = "1939"&gt; 1939 &lt;/ option&gt; &lt;option value = "1938"&gt; 1938 &lt;/ option&gt; &lt;option value = "1937"&gt; 1937 &lt;/ option&gt; &lt;option value = "1936"&gt; 1936 &lt;/ option&gt; &lt;opti on value = "1935"&gt; 1935 &lt;/ option&gt; &lt;option value = "1934"&gt; 1934 &lt;/ option&gt; &lt;option value = "1933"&gt; 1933 &lt;/ option&gt; &lt;option value = "1932"&gt; 1932 &lt;/ option &gt; &lt;option value = "1931"&gt; 1931 &lt;/ option&gt; &lt;option value = "1930"&gt; 1930 &lt;/ option&gt; &lt;option value = "1929"&gt; 1929 &lt;/ option&gt; &lt;option value = "1928"&gt; 1928 &lt; /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 "&gt; 1919 &lt;/ option&gt; &lt;option value =" 1918 "&gt; 1918 &lt;/ option&gt; &lt;option value =" 1917 "&gt;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"1906 "&gt; 1906 &lt;/ option&gt; &lt;option value =" 1905 "&gt; 1905 &lt;/ option&gt; &lt;option value =" 1904 "&gt; 1904 &lt;/ option&gt; &lt;option value =" 1903 "&gt; 1903 &lt;/ option&gt; &lt;option value = "1902"&gt; 1902 &lt;/ option&gt; &lt;option value = "1901"&gt; 1901 &lt;/ option&gt; &lt;option value = "1900"&gt; 1900 &lt;/ option&gt; &lt;/ select&gt; &lt;div tabindex = "- 1" class = " airy-age-gate-submit airy-submit airy-button airy-submit-disabled "&gt; Submit &lt;/ div&gt; &lt;/ div&gt; &lt;/ div&gt; &lt;/ div&gt; &lt;/ div&gt; &lt;/ div&gt; &lt;div tabindex =" -1 "class =" airy-install-flash-dialog airy-stage airy-vertical-centering-table airy-dialog airy-denied "style =" opacity: 0; visibility: hidden; "&gt; &lt;div tabindex =" - 1 "class =" airy-install-flash-vertical-centering-table-cell airy-vertical-centering-table-cell "&gt; &lt;div tabindex =" - 1 "class =" airy-vertical-centering-wrapper airy-install- flash-elements-wrapper "&gt; &lt;div tabindex =" - 1 "class =" airy-install-flash-elements airy-dialog-elements "&gt; &lt;div tabindex =" - 1 "class =" airy-install-flash-prompt "&gt; Adobe Flash Player is required to watch this video &lt;/ div&gt; &lt;div tabindex =." - 1 "class =" airy-install-flash-button-wrapper airy-dialog-inner-elements " &gt; &lt;Div tabindex = "- 1" class = "airy-install-flash-button airy-button"&gt; Install Flash Player &lt;/ div&gt; &lt;/ div&gt; &lt;/ div&gt; &lt;/ div&gt; &lt;/ div&gt; &lt;/ div &gt; &lt;div tabindex = "- 1" class = "airy-video-unsupported-dialog airy-stage airy-vertical-centering-table airy-dialog airy-denied" style = "opacity: 0; visibility: hidden;"&gt; &lt; div tabindex = "- 1" class = "airy-video-unsupported-vertical-centering-table-cell airy-vertical-centering-table-cell"&gt; &lt;div tabindex = "- 1" class = "airy-vertical-centering -wrapper airy-video-unsupported-elements-wrapper "&gt; &lt;div tabindex =" - 1 "class =" airy-video-unsupported-elements airy-dialog-elements "&gt; &lt;div tabindex =" - 1 "class =" airy -video-unsupported-prompt "&gt; &lt;/ div&gt; &lt;/ div&gt; &lt;/ div&gt; &lt;/ div&gt; &lt;/ div&gt; &lt;div tabindex =" - 1 "class =" airy-loading-spinner-stage airy-stage " &gt; &lt;div tabindex = "- 1" class = "airy-loading-spinner-vertical-centering-table-cell airy-vertical-centering-table-cell"&gt; &lt;div tabindex = "- 1" class = "airy-loading -spinner-container airy-scalable-hint-container "&gt; &lt;div tabindex =" - 1 "class =" airy-loading-spinner-dummy airy-scalable-dum my "&gt; &lt;/ div&gt; &lt;div tabindex =" - 1 "class =" airy-loading-spinner airy-hint "style =" visibility: hidden; "&gt; &lt;/ div&gt; &lt;/ div&gt; &lt;/ div&gt; &lt;/ div&gt; &lt;div tabindex = "- 1" class = "airy-ads-screen-size-toggle airy-screen-size-toggle airy-fullscreen" style = "visibility: hidden;"&gt; &lt;/ div&gt; &lt;div tabindex = "-1" class = "airy-ad-prompt-container" style = "visibility: hidden;"&gt; &lt;div tabindex = "- 1" class = "airy-ad-prompt-vertical-centering-table 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 maining-vertical-centering-table-cell airy-vertical-centering-table-cell "&gt; &lt;div tabindex =" - 1 "class =" airy-vertical-centering-wrapper airy-time-remaining-label-wrapper "&gt; &lt; div tabindex = "- 1" class = "airy-time-remaining-label" style = "visibility: hidden;"&gt; &lt;/ div&gt; &lt;div tabindex = "- 1" class = "airy-ad-skip" style = "visibility: hidden;"&gt; &lt;/ div&gt; &lt;div tabindex = "- 1" class = "airy-ad-end" style = "visibility: hidden;"&gt; &lt;/ div&gt; &lt;/ div&gt; &lt;/ div&gt; &lt; / div&gt; &lt;/ div&gt; &lt;div tabindex = "- 1" class = "airy-learn-more" style = "visibility: hidden;"&gt; &lt;/ div&gt; &lt;/ div&gt; &lt;div tabindex = "- 1" class = "airy-play-toggle-hint-stage airy-stage airy-cursor"&gt; &lt;div tabindex = "- 1" class = "airy-play-toggle-hint-vertical-centering-table-cell airy-vertical-centering -table-cell airy-cursor "&gt; &lt;div tabindex =" - 1 "class =" airy-play-toggle-hint-container airy-scalable-hint-container "&gt; &lt;div tabindex =" - 1 "class =" airy -play-toggle-hint-dummy airy-scalable-dummy "&gt; &lt;/ div&gt; &lt;div tabindex =" - 1 "class =" airy-play-toggle-hint airy-hint airy-play-hint "style =" opacity : 1; visibility: visible; "&gt; &lt;/ di v&gt; &lt;/ div&gt; &lt;/ div&gt; &lt;/ div&gt; &lt;div tabindex = "- 1" class = "airy-replay-hint-stage airy-stage" style = "visibility: hidden;"&gt; &lt;div tabindex = " -1 "class =" airy-replay-hint-vertical-centering-table-cell airy-vertical-centering-table-cell airy-cursor "&gt; &lt;div tabindex =" - 1 "class =" airy-replay-hint- container airy-scalable-hint-container "&gt; &lt;div tabindex =" - 1 "class =" airy-replay-hint-dummy airy-scalable-dummy "&gt; &lt;/ div&gt; &lt;div tabindex =" - 1 "class =" airy-replay-hint airy-hint "&gt; &lt;/ div&gt; &lt;/ div&gt; &lt;/ div&gt; &lt;/ div&gt; &lt;div tabindex =" - 1 "class =" airy-autoplay-hint-stage airy-stage "style = "visibility: hidden;"&gt; &lt;div tabindex = "- 1" class = "airy-autoplay-hint-vertical-centering-table-cell airy-vertical-centering-table-cell airy-cursor"&gt; &lt;div tabindex = " -1 "class =" airy-autoplay-hint-container airy-scalable-hint-container "&gt; &lt;div tabindex =" - 1 "class =" airy-autoplay-hint-dummy airy-scalable-dummy "&gt; &lt;/ div &gt; &lt;/ div&gt; &lt;/ div&gt; &lt;/ div&gt; &lt;/ div&gt; &lt;/ div&gt; &lt;input type = "hidden" name = "" value = "https://images-cn.ssl-images-amazon.com /images/I/810tNJWs6rS.mp4 "class =" video-url "&gt; &lt;input type = "hidden" name = "" value = "https://images-cn.ssl-images-amazon.com/images/I/81wn+Sn37-S.png" class = "video-slate-img-url "&gt; &amp; nbsp; in love. 36 Partial 35, 36 is slightly larger. Like the back. The bling bling</v>
      </c>
    </row>
    <row r="367">
      <c r="A367" s="1">
        <v>5.0</v>
      </c>
      <c r="B367" s="1" t="s">
        <v>368</v>
      </c>
      <c r="C367" t="str">
        <f>IFERROR(__xludf.DUMMYFUNCTION("GOOGLETRANSLATE(B367, ""zh"", ""en"")"),"Relatively fit, comfortable, soft soles foot feeling good, not hard cortex, 260 feet long, just right.")</f>
        <v>Relatively fit, comfortable, soft soles foot feeling good, not hard cortex, 260 feet long, just right.</v>
      </c>
    </row>
    <row r="368">
      <c r="A368" s="1">
        <v>5.0</v>
      </c>
      <c r="B368" s="1" t="s">
        <v>369</v>
      </c>
      <c r="C368" t="str">
        <f>IFERROR(__xludf.DUMMYFUNCTION("GOOGLETRANSLATE(B368, ""zh"", ""en"")"),"Good fight foot")</f>
        <v>Good fight foot</v>
      </c>
    </row>
    <row r="369">
      <c r="A369" s="1">
        <v>5.0</v>
      </c>
      <c r="B369" s="1" t="s">
        <v>370</v>
      </c>
      <c r="C369" t="str">
        <f>IFERROR(__xludf.DUMMYFUNCTION("GOOGLETRANSLATE(B369, ""zh"", ""en"")"),"More reliable wear almost every day, nor hot summer")</f>
        <v>More reliable wear almost every day, nor hot summer</v>
      </c>
    </row>
    <row r="370">
      <c r="A370" s="1">
        <v>5.0</v>
      </c>
      <c r="B370" s="1" t="s">
        <v>371</v>
      </c>
      <c r="C370" t="str">
        <f>IFERROR(__xludf.DUMMYFUNCTION("GOOGLETRANSLATE(B370, ""zh"", ""en"")"),"Typical of the US version of the clothes I 174cm, 73kg, buy M number, clothes length is just right, a little bit long sleeves, the waist has become, bust some fat, old US of chest bigger bar. There is a small neck, small head foreigners dig just right, if"&amp;" the Chinese people really can not get a big head.")</f>
        <v>Typical of the US version of the clothes I 174cm, 73kg, buy M number, clothes length is just right, a little bit long sleeves, the waist has become, bust some fat, old US of chest bigger bar. There is a small neck, small head foreigners dig just right, if the Chinese people really can not get a big head.</v>
      </c>
    </row>
    <row r="371">
      <c r="A371" s="1">
        <v>5.0</v>
      </c>
      <c r="B371" s="1" t="s">
        <v>372</v>
      </c>
      <c r="C371" t="str">
        <f>IFERROR(__xludf.DUMMYFUNCTION("GOOGLETRANSLATE(B371, ""zh"", ""en"")"),"Girl wears buy s code, girls wear, height 168, weight 118 wearing Slim. I thought it loose")</f>
        <v>Girl wears buy s code, girls wear, height 168, weight 118 wearing Slim. I thought it loose</v>
      </c>
    </row>
    <row r="372">
      <c r="A372" s="1">
        <v>5.0</v>
      </c>
      <c r="B372" s="1" t="s">
        <v>373</v>
      </c>
      <c r="C372" t="str">
        <f>IFERROR(__xludf.DUMMYFUNCTION("GOOGLETRANSLATE(B372, ""zh"", ""en"")"),"nice shoes, affordable 680 yuan hand, nine days arrive, affordable, fast. 44 yards usually sports shoes, these shoes 43 yards, suitable, wide feet people can wear")</f>
        <v>nice shoes, affordable 680 yuan hand, nine days arrive, affordable, fast. 44 yards usually sports shoes, these shoes 43 yards, suitable, wide feet people can wear</v>
      </c>
    </row>
    <row r="373">
      <c r="A373" s="1">
        <v>5.0</v>
      </c>
      <c r="B373" s="1" t="s">
        <v>374</v>
      </c>
      <c r="C373" t="str">
        <f>IFERROR(__xludf.DUMMYFUNCTION("GOOGLETRANSLATE(B373, ""zh"", ""en"")"),"Wireless thousand Yuan Sen Hutchison satisfaction (in line with Sum Kee style, with lines being pot)")</f>
        <v>Wireless thousand Yuan Sen Hutchison satisfaction (in line with Sum Kee style, with lines being pot)</v>
      </c>
    </row>
    <row r="374">
      <c r="A374" s="1">
        <v>5.0</v>
      </c>
      <c r="B374" s="1" t="s">
        <v>375</v>
      </c>
      <c r="C374" t="str">
        <f>IFERROR(__xludf.DUMMYFUNCTION("GOOGLETRANSLATE(B374, ""zh"", ""en"")"),"Good quality jacket")</f>
        <v>Good quality jacket</v>
      </c>
    </row>
    <row r="375">
      <c r="A375" s="1">
        <v>5.0</v>
      </c>
      <c r="B375" s="1" t="s">
        <v>376</v>
      </c>
      <c r="C375" t="str">
        <f>IFERROR(__xludf.DUMMYFUNCTION("GOOGLETRANSLATE(B375, ""zh"", ""en"")"),"Very good, cost is very high. Very good, cost is very high.")</f>
        <v>Very good, cost is very high. Very good, cost is very high.</v>
      </c>
    </row>
    <row r="376">
      <c r="A376" s="1">
        <v>5.0</v>
      </c>
      <c r="B376" s="1" t="s">
        <v>377</v>
      </c>
      <c r="C376" t="str">
        <f>IFERROR(__xludf.DUMMYFUNCTION("GOOGLETRANSLATE(B376, ""zh"", ""en"")"),"Well, nice color easy to carry, lightweight, effective insulation")</f>
        <v>Well, nice color easy to carry, lightweight, effective insulation</v>
      </c>
    </row>
    <row r="377">
      <c r="A377" s="1">
        <v>5.0</v>
      </c>
      <c r="B377" s="1" t="s">
        <v>378</v>
      </c>
      <c r="C377" t="str">
        <f>IFERROR(__xludf.DUMMYFUNCTION("GOOGLETRANSLATE(B377, ""zh"", ""en"")"),"Good headphones Good value for money, comfortable to wear, do not clip the ears, excellent sound quality, the only downside is that can not change the line, a lot less fun")</f>
        <v>Good headphones Good value for money, comfortable to wear, do not clip the ears, excellent sound quality, the only downside is that can not change the line, a lot less fun</v>
      </c>
    </row>
    <row r="378">
      <c r="A378" s="1">
        <v>5.0</v>
      </c>
      <c r="B378" s="1" t="s">
        <v>379</v>
      </c>
      <c r="C378" t="str">
        <f>IFERROR(__xludf.DUMMYFUNCTION("GOOGLETRANSLATE(B378, ""zh"", ""en"")"),"Comfortable, stable suggestion purchased under feet long to buy, like my feet long 27.3cm, because it is through exercise, the pace will be congestion becomes larger, so in accordance with the size of the Amazon to the table, I should buy US9.5. Shoes are"&amp;" very beautiful, has a front part of the foot upward tilt, what running can also be. Hard soles can also squat deadlift, nice. Amazon to buy foreign brands still recommend to buy, much cheaper. Haha of course, after the opening of the prime")</f>
        <v>Comfortable, stable suggestion purchased under feet long to buy, like my feet long 27.3cm, because it is through exercise, the pace will be congestion becomes larger, so in accordance with the size of the Amazon to the table, I should buy US9.5. Shoes are very beautiful, has a front part of the foot upward tilt, what running can also be. Hard soles can also squat deadlift, nice. Amazon to buy foreign brands still recommend to buy, much cheaper. Haha of course, after the opening of the prime</v>
      </c>
    </row>
    <row r="379">
      <c r="A379" s="1">
        <v>5.0</v>
      </c>
      <c r="B379" s="1" t="s">
        <v>380</v>
      </c>
      <c r="C379" t="str">
        <f>IFERROR(__xludf.DUMMYFUNCTION("GOOGLETRANSLATE(B379, ""zh"", ""en"")"),"Good quality good, feel good, fair prices.")</f>
        <v>Good quality good, feel good, fair prices.</v>
      </c>
    </row>
    <row r="380">
      <c r="A380" s="1">
        <v>5.0</v>
      </c>
      <c r="B380" s="1" t="s">
        <v>381</v>
      </c>
      <c r="C380" t="str">
        <f>IFERROR(__xludf.DUMMYFUNCTION("GOOGLETRANSLATE(B380, ""zh"", ""en"")"),"Good stuff pretty good, not use, it should be genuine.")</f>
        <v>Good stuff pretty good, not use, it should be genuine.</v>
      </c>
    </row>
    <row r="381">
      <c r="A381" s="1">
        <v>5.0</v>
      </c>
      <c r="B381" s="1" t="s">
        <v>382</v>
      </c>
      <c r="C381" t="str">
        <f>IFERROR(__xludf.DUMMYFUNCTION("GOOGLETRANSLATE(B381, ""zh"", ""en"")"),"Like casio watches very good, very fit, very fond of children")</f>
        <v>Like casio watches very good, very fit, very fond of children</v>
      </c>
    </row>
    <row r="382">
      <c r="A382" s="1">
        <v>5.0</v>
      </c>
      <c r="B382" s="1" t="s">
        <v>383</v>
      </c>
      <c r="C382" t="str">
        <f>IFERROR(__xludf.DUMMYFUNCTION("GOOGLETRANSLATE(B382, ""zh"", ""en"")"),"OK well office use and easy to carry.")</f>
        <v>OK well office use and easy to carry.</v>
      </c>
    </row>
    <row r="383">
      <c r="A383" s="1">
        <v>5.0</v>
      </c>
      <c r="B383" s="1" t="s">
        <v>384</v>
      </c>
      <c r="C383" t="str">
        <f>IFERROR(__xludf.DUMMYFUNCTION("GOOGLETRANSLATE(B383, ""zh"", ""en"")"),"Good shoes 6 yards, 36 China, shoes are very comfortable, very soft, beautiful than the picture. Very satisfied with a sea Amoy, it is the tariff rose.")</f>
        <v>Good shoes 6 yards, 36 China, shoes are very comfortable, very soft, beautiful than the picture. Very satisfied with a sea Amoy, it is the tariff rose.</v>
      </c>
    </row>
    <row r="384">
      <c r="A384" s="1">
        <v>2.0</v>
      </c>
      <c r="B384" s="1" t="s">
        <v>385</v>
      </c>
      <c r="C384" t="str">
        <f>IFERROR(__xludf.DUMMYFUNCTION("GOOGLETRANSLATE(B384, ""zh"", ""en"")"),"This is not good material synthetic leather belt. Belt length is very long, big eyes are playing at the belt ends. And full Pippi previously bought with a ratio to see the disparity. The surface is synthetic leather, leather lining from English instructio"&amp;"ns on the belt run. It is still a relatively large gap of full leather")</f>
        <v>This is not good material synthetic leather belt. Belt length is very long, big eyes are playing at the belt ends. And full Pippi previously bought with a ratio to see the disparity. The surface is synthetic leather, leather lining from English instructions on the belt run. It is still a relatively large gap of full leather</v>
      </c>
    </row>
    <row r="385">
      <c r="A385" s="1">
        <v>3.0</v>
      </c>
      <c r="B385" s="1" t="s">
        <v>386</v>
      </c>
      <c r="C385" t="str">
        <f>IFERROR(__xludf.DUMMYFUNCTION("GOOGLETRANSLATE(B385, ""zh"", ""en"")"),"Right size the right size, pungent odor too, seems pulled from the pool of chemicals.")</f>
        <v>Right size the right size, pungent odor too, seems pulled from the pool of chemicals.</v>
      </c>
    </row>
    <row r="386">
      <c r="A386" s="1">
        <v>3.0</v>
      </c>
      <c r="B386" s="1" t="s">
        <v>387</v>
      </c>
      <c r="C386" t="str">
        <f>IFERROR(__xludf.DUMMYFUNCTION("GOOGLETRANSLATE(B386, ""zh"", ""en"")"),"Classic enough, but slightly smaller 1, quality, thick enough, just feeling the first kick is not bad, not bad roll, asked a lot of friends to buy Timberland finalized, durable; 2, the size of the problem, Nike and domestic brand shoes are wearing 44 yard"&amp;"s, with reference to the views of the evaluation of the buyer (we all feel is too large), and finally chose 9.5D, the results can still be found right foot, left foot sad reminder, a little narrow, long time estimate can not wear. Considering steel toe bo"&amp;"ots, wear loose several times the possibility of zero intend to return, found the understanding of non-quality problems return shipping borne, SF 500 + more expensive than the shoe itself, the heart is cold. Now shoes at home, a new, equally in need of ch"&amp;"anging his shoes can contact me, or may 9.52E 10D would be more appropriate.")</f>
        <v>Classic enough, but slightly smaller 1, quality, thick enough, just feeling the first kick is not bad, not bad roll, asked a lot of friends to buy Timberland finalized, durable; 2, the size of the problem, Nike and domestic brand shoes are wearing 44 yards, with reference to the views of the evaluation of the buyer (we all feel is too large), and finally chose 9.5D, the results can still be found right foot, left foot sad reminder, a little narrow, long time estimate can not wear. Considering steel toe boots, wear loose several times the possibility of zero intend to return, found the understanding of non-quality problems return shipping borne, SF 500 + more expensive than the shoe itself, the heart is cold. Now shoes at home, a new, equally in need of changing his shoes can contact me, or may 9.52E 10D would be more appropriate.</v>
      </c>
    </row>
    <row r="387">
      <c r="A387" s="1">
        <v>1.0</v>
      </c>
      <c r="B387" s="1" t="s">
        <v>388</v>
      </c>
      <c r="C387" t="str">
        <f>IFERROR(__xludf.DUMMYFUNCTION("GOOGLETRANSLATE(B387, ""zh"", ""en"")"),"Is rubbish, appeared little more than a month for 20 minutes a day error, then hit the Amazon customer service calls, customer service no matter, let me direct contact Seiko, after the finish but also directly on the phone, never seen such a brazen busine"&amp;"ss, Amazon is garbage garbage, appeared little more than a month for 20 minutes a day error, then hit the Amazon customer service calls, customer service no matter, let me direct contact Seiko, after the finish but also directly on the phone, never seen s"&amp;"uch a brazen business, Amazon garbage")</f>
        <v>Is rubbish, appeared little more than a month for 20 minutes a day error, then hit the Amazon customer service calls, customer service no matter, let me direct contact Seiko, after the finish but also directly on the phone, never seen such a brazen business, Amazon is garbage garbage, appeared little more than a month for 20 minutes a day error, then hit the Amazon customer service calls, customer service no matter, let me direct contact Seiko, after the finish but also directly on the phone, never seen such a brazen business, Amazon garbage</v>
      </c>
    </row>
    <row r="388">
      <c r="A388" s="1">
        <v>1.0</v>
      </c>
      <c r="B388" s="1" t="s">
        <v>389</v>
      </c>
      <c r="C388" t="str">
        <f>IFERROR(__xludf.DUMMYFUNCTION("GOOGLETRANSLATE(B388, ""zh"", ""en"")"),"Material is too general, seriously do not recommend this really disappointed, there's no sealed plastic case, water will enter the intermediate casing and stainless steel cup! ! ! No polished stainless steel inside, as well as spoon scraped sound! Two sup"&amp;"er thin circular bowl lid, once broken! Only a square box lid is thick! Very recommended! The price is much too easy to use! Especially disappointed")</f>
        <v>Material is too general, seriously do not recommend this really disappointed, there's no sealed plastic case, water will enter the intermediate casing and stainless steel cup! ! ! No polished stainless steel inside, as well as spoon scraped sound! Two super thin circular bowl lid, once broken! Only a square box lid is thick! Very recommended! The price is much too easy to use! Especially disappointed</v>
      </c>
    </row>
    <row r="389">
      <c r="A389" s="1">
        <v>1.0</v>
      </c>
      <c r="B389" s="1" t="s">
        <v>390</v>
      </c>
      <c r="C389" t="str">
        <f>IFERROR(__xludf.DUMMYFUNCTION("GOOGLETRANSLATE(B389, ""zh"", ""en"")"),"Intense pungent flavor! Abandoned! Deprecated")</f>
        <v>Intense pungent flavor! Abandoned! Deprecated</v>
      </c>
    </row>
    <row r="390">
      <c r="A390" s="1">
        <v>4.0</v>
      </c>
      <c r="B390" s="1" t="s">
        <v>391</v>
      </c>
      <c r="C390" t="str">
        <f>IFERROR(__xludf.DUMMYFUNCTION("GOOGLETRANSLATE(B390, ""zh"", ""en"")"),"You can purchase recommended, to work casually Chuan Chuan, the version good, cloth a little hard")</f>
        <v>You can purchase recommended, to work casually Chuan Chuan, the version good, cloth a little hard</v>
      </c>
    </row>
    <row r="391">
      <c r="A391" s="1">
        <v>4.0</v>
      </c>
      <c r="B391" s="1" t="s">
        <v>392</v>
      </c>
      <c r="C391" t="str">
        <f>IFERROR(__xludf.DUMMYFUNCTION("GOOGLETRANSLATE(B391, ""zh"", ""en"")"),"How long can buying on price, 418. . . Currently lacks quality problems")</f>
        <v>How long can buying on price, 418. . . Currently lacks quality problems</v>
      </c>
    </row>
    <row r="392">
      <c r="A392" s="1">
        <v>4.0</v>
      </c>
      <c r="B392" s="1" t="s">
        <v>393</v>
      </c>
      <c r="C392" t="str">
        <f>IFERROR(__xludf.DUMMYFUNCTION("GOOGLETRANSLATE(B392, ""zh"", ""en"")"),"Too big to buy a small one yard just right, very pretty")</f>
        <v>Too big to buy a small one yard just right, very pretty</v>
      </c>
    </row>
    <row r="393">
      <c r="A393" s="1">
        <v>4.0</v>
      </c>
      <c r="B393" s="1" t="s">
        <v>394</v>
      </c>
      <c r="C393" t="str">
        <f>IFERROR(__xludf.DUMMYFUNCTION("GOOGLETRANSLATE(B393, ""zh"", ""en"")"),"AKG headphones on a second right channel headphone recently hung up. . . In other words this is not all-inclusive ear clip, although not chuck a. . But a little clip of the mouth. . fan. Desktop Direct Push, probably nothing to say - -")</f>
        <v>AKG headphones on a second right channel headphone recently hung up. . . In other words this is not all-inclusive ear clip, although not chuck a. . But a little clip of the mouth. . fan. Desktop Direct Push, probably nothing to say - -</v>
      </c>
    </row>
    <row r="394">
      <c r="A394" s="1">
        <v>4.0</v>
      </c>
      <c r="B394" s="1" t="s">
        <v>395</v>
      </c>
      <c r="C394" t="str">
        <f>IFERROR(__xludf.DUMMYFUNCTION("GOOGLETRANSLATE(B394, ""zh"", ""en"")"),"Quality is very good quality is very good, feel good, baby biting feel at ease")</f>
        <v>Quality is very good quality is very good, feel good, baby biting feel at ease</v>
      </c>
    </row>
    <row r="395">
      <c r="A395" s="1">
        <v>5.0</v>
      </c>
      <c r="B395" s="1" t="s">
        <v>396</v>
      </c>
      <c r="C395" t="str">
        <f>IFERROR(__xludf.DUMMYFUNCTION("GOOGLETRANSLATE(B395, ""zh"", ""en"")"),"Miya is really very easy to use. A baby could not wait to do a tomato juice, refreshing. And then do a fish soup, really it is all broken bone spurs, eating no sense of slag. Big Love. Recipe is in English, the son had to help translate the job. Haha")</f>
        <v>Miya is really very easy to use. A baby could not wait to do a tomato juice, refreshing. And then do a fish soup, really it is all broken bone spurs, eating no sense of slag. Big Love. Recipe is in English, the son had to help translate the job. Haha</v>
      </c>
    </row>
    <row r="396">
      <c r="A396" s="1">
        <v>5.0</v>
      </c>
      <c r="B396" s="1" t="s">
        <v>397</v>
      </c>
      <c r="C396" t="str">
        <f>IFERROR(__xludf.DUMMYFUNCTION("GOOGLETRANSLATE(B396, ""zh"", ""en"")"),"Good to see good workmanship was exquisite, his girlfriend very much.")</f>
        <v>Good to see good workmanship was exquisite, his girlfriend very much.</v>
      </c>
    </row>
    <row r="397">
      <c r="A397" s="1">
        <v>5.0</v>
      </c>
      <c r="B397" s="1" t="s">
        <v>398</v>
      </c>
      <c r="C397" t="str">
        <f>IFERROR(__xludf.DUMMYFUNCTION("GOOGLETRANSLATE(B397, ""zh"", ""en"")"),"Small is too small. It is difficult to wear in, but get to wear feel pretty good.")</f>
        <v>Small is too small. It is difficult to wear in, but get to wear feel pretty good.</v>
      </c>
    </row>
    <row r="398">
      <c r="A398" s="1">
        <v>5.0</v>
      </c>
      <c r="B398" s="1" t="s">
        <v>399</v>
      </c>
      <c r="C398" t="str">
        <f>IFERROR(__xludf.DUMMYFUNCTION("GOOGLETRANSLATE(B398, ""zh"", ""en"")"),"Fit, comfortable elastic positive fit, good good")</f>
        <v>Fit, comfortable elastic positive fit, good good</v>
      </c>
    </row>
    <row r="399">
      <c r="A399" s="1">
        <v>5.0</v>
      </c>
      <c r="B399" s="1" t="s">
        <v>400</v>
      </c>
      <c r="C399" t="str">
        <f>IFERROR(__xludf.DUMMYFUNCTION("GOOGLETRANSLATE(B399, ""zh"", ""en"")"),"Children like this child has been using pacifiers, very good, always easily found, simply buy more, the way out of several original")</f>
        <v>Children like this child has been using pacifiers, very good, always easily found, simply buy more, the way out of several original</v>
      </c>
    </row>
    <row r="400">
      <c r="A400" s="1">
        <v>5.0</v>
      </c>
      <c r="B400" s="1" t="s">
        <v>401</v>
      </c>
      <c r="C400" t="str">
        <f>IFERROR(__xludf.DUMMYFUNCTION("GOOGLETRANSLATE(B400, ""zh"", ""en"")"),"Colombia workmanship good good good right size")</f>
        <v>Colombia workmanship good good good right size</v>
      </c>
    </row>
    <row r="401">
      <c r="A401" s="1">
        <v>5.0</v>
      </c>
      <c r="B401" s="1" t="s">
        <v>402</v>
      </c>
      <c r="C401" t="str">
        <f>IFERROR(__xludf.DUMMYFUNCTION("GOOGLETRANSLATE(B401, ""zh"", ""en"")"),"Steak human wave bottom of the gospel than practical, it is recommended")</f>
        <v>Steak human wave bottom of the gospel than practical, it is recommended</v>
      </c>
    </row>
    <row r="402">
      <c r="A402" s="1">
        <v>5.0</v>
      </c>
      <c r="B402" s="1" t="s">
        <v>403</v>
      </c>
      <c r="C402" t="str">
        <f>IFERROR(__xludf.DUMMYFUNCTION("GOOGLETRANSLATE(B402, ""zh"", ""en"")"),"I bought the wrong start value, did not look carefully thought it was eggbeater, but apart to see good quality to keep up")</f>
        <v>I bought the wrong start value, did not look carefully thought it was eggbeater, but apart to see good quality to keep up</v>
      </c>
    </row>
    <row r="403">
      <c r="A403" s="1">
        <v>5.0</v>
      </c>
      <c r="B403" s="1" t="s">
        <v>404</v>
      </c>
      <c r="C403" t="str">
        <f>IFERROR(__xludf.DUMMYFUNCTION("GOOGLETRANSLATE(B403, ""zh"", ""en"")"),"Value for money helium plate value for money, for the first time on Amazon. Praise.")</f>
        <v>Value for money helium plate value for money, for the first time on Amazon. Praise.</v>
      </c>
    </row>
    <row r="404">
      <c r="A404" s="1">
        <v>5.0</v>
      </c>
      <c r="B404" s="1" t="s">
        <v>405</v>
      </c>
      <c r="C404" t="str">
        <f>IFERROR(__xludf.DUMMYFUNCTION("GOOGLETRANSLATE(B404, ""zh"", ""en"")"),"Worth buying fabrics comfortable and sweat, running wear the best, but also the size of the")</f>
        <v>Worth buying fabrics comfortable and sweat, running wear the best, but also the size of the</v>
      </c>
    </row>
    <row r="405">
      <c r="A405" s="1">
        <v>5.0</v>
      </c>
      <c r="B405" s="1" t="s">
        <v>406</v>
      </c>
      <c r="C405" t="str">
        <f>IFERROR(__xludf.DUMMYFUNCTION("GOOGLETRANSLATE(B405, ""zh"", ""en"")"),"Amazon cost-effective overseas purchase good, a lot of money before the loss, especially their outdoor music and ECCO shoes, the basic price is three fold, quality is also good, some are not as good as homemade fine details, such as Nautica clothing. Unti"&amp;"l there is no comment, or tell you that Amazon is good.")</f>
        <v>Amazon cost-effective overseas purchase good, a lot of money before the loss, especially their outdoor music and ECCO shoes, the basic price is three fold, quality is also good, some are not as good as homemade fine details, such as Nautica clothing. Until there is no comment, or tell you that Amazon is good.</v>
      </c>
    </row>
    <row r="406">
      <c r="A406" s="1">
        <v>5.0</v>
      </c>
      <c r="B406" s="1" t="s">
        <v>407</v>
      </c>
      <c r="C406" t="str">
        <f>IFERROR(__xludf.DUMMYFUNCTION("GOOGLETRANSLATE(B406, ""zh"", ""en"")"),"Try to buy a size 170cm, 74kg, buy 32 * 30, try feeling a little tight waist, pants a little long (to cut 5cm) work in general. Suitable for spring and winter wear (south).")</f>
        <v>Try to buy a size 170cm, 74kg, buy 32 * 30, try feeling a little tight waist, pants a little long (to cut 5cm) work in general. Suitable for spring and winter wear (south).</v>
      </c>
    </row>
    <row r="407">
      <c r="A407" s="1">
        <v>5.0</v>
      </c>
      <c r="B407" s="1" t="s">
        <v>408</v>
      </c>
      <c r="C407" t="str">
        <f>IFERROR(__xludf.DUMMYFUNCTION("GOOGLETRANSLATE(B407, ""zh"", ""en"")"),"It is suitable for everyday use Direct Push headphones do this is very good, all aspects are acceptable. Look for laptop connection tubing may be some waste. Another problem is that the headphone cable can not pull it down, in accordance with the instruct"&amp;"ions So now is not the line finally gave up.")</f>
        <v>It is suitable for everyday use Direct Push headphones do this is very good, all aspects are acceptable. Look for laptop connection tubing may be some waste. Another problem is that the headphone cable can not pull it down, in accordance with the instructions So now is not the line finally gave up.</v>
      </c>
    </row>
    <row r="408">
      <c r="A408" s="1">
        <v>5.0</v>
      </c>
      <c r="B408" s="1" t="s">
        <v>409</v>
      </c>
      <c r="C408" t="str">
        <f>IFERROR(__xludf.DUMMYFUNCTION("GOOGLETRANSLATE(B408, ""zh"", ""en"")"),"Satisfaction fabric is very comfortable")</f>
        <v>Satisfaction fabric is very comfortable</v>
      </c>
    </row>
    <row r="409">
      <c r="A409" s="1">
        <v>5.0</v>
      </c>
      <c r="B409" s="1" t="s">
        <v>410</v>
      </c>
      <c r="C409" t="str">
        <f>IFERROR(__xludf.DUMMYFUNCTION("GOOGLETRANSLATE(B409, ""zh"", ""en"")"),"The high cost of listening artifact! ! ! 12 999 double in the Amazon to buy, value! ! ! DT770 Pro in North America to be more than $ 200, beyerdynamic in the country really value for money! ! ! Boil for some time, far beyond the sound level of 1,000 yuan,"&amp;" lower cost than those headphones Sennheiser much better. Workmanship is first class, rugged durability, and no plastic feel, entirely worthy of Made in Germany. About sound: loyal listeners sound, no sound pollution, the reduction of the very high-resolu"&amp;"tion comparable to the HD650. Almost no other picky as monitor headphones, not much to say, except to say that it is a good studio monitor with headphones. The only drawback is that not-for-line design, as if in addition to Custom One rarely seen Beyerdyn"&amp;"amic headphones can change lines. In addition, this headset is really difficult to drive, do not emit sound if not qualified with headphone amplifier, which leads to its application is limited to the home or studio use. Use a desktop drive amplifier, soun"&amp;"d good guarantee. Beyerdynamic product is very good, very suitable for users who like listening style! !")</f>
        <v>The high cost of listening artifact! ! ! 12 999 double in the Amazon to buy, value! ! ! DT770 Pro in North America to be more than $ 200, beyerdynamic in the country really value for money! ! ! Boil for some time, far beyond the sound level of 1,000 yuan, lower cost than those headphones Sennheiser much better. Workmanship is first class, rugged durability, and no plastic feel, entirely worthy of Made in Germany. About sound: loyal listeners sound, no sound pollution, the reduction of the very high-resolution comparable to the HD650. Almost no other picky as monitor headphones, not much to say, except to say that it is a good studio monitor with headphones. The only drawback is that not-for-line design, as if in addition to Custom One rarely seen Beyerdynamic headphones can change lines. In addition, this headset is really difficult to drive, do not emit sound if not qualified with headphone amplifier, which leads to its application is limited to the home or studio use. Use a desktop drive amplifier, sound good guarantee. Beyerdynamic product is very good, very suitable for users who like listening style! !</v>
      </c>
    </row>
    <row r="410">
      <c r="A410" s="1">
        <v>5.0</v>
      </c>
      <c r="B410" s="1" t="s">
        <v>411</v>
      </c>
      <c r="C410" t="str">
        <f>IFERROR(__xludf.DUMMYFUNCTION("GOOGLETRANSLATE(B410, ""zh"", ""en"")"),"Very satisfied with the high cost, very satisfied.")</f>
        <v>Very satisfied with the high cost, very satisfied.</v>
      </c>
    </row>
    <row r="411">
      <c r="A411" s="1">
        <v>5.0</v>
      </c>
      <c r="B411" s="1" t="s">
        <v>412</v>
      </c>
      <c r="C411" t="str">
        <f>IFERROR(__xludf.DUMMYFUNCTION("GOOGLETRANSLATE(B411, ""zh"", ""en"")"),"Praise good, real leather, the style is also good-looking")</f>
        <v>Praise good, real leather, the style is also good-looking</v>
      </c>
    </row>
    <row r="412">
      <c r="A412" s="1">
        <v>5.0</v>
      </c>
      <c r="B412" s="1" t="s">
        <v>413</v>
      </c>
      <c r="C412" t="str">
        <f>IFERROR(__xludf.DUMMYFUNCTION("GOOGLETRANSLATE(B412, ""zh"", ""en"")"),"2 2 Double Mountain light before the light Taobao bought a two-Hill 2, walk less than 100 meters, right heel tendon frayed, and gave relatives, shoes are good shoes, then buy is US10W, this time on 11W very fit,")</f>
        <v>2 2 Double Mountain light before the light Taobao bought a two-Hill 2, walk less than 100 meters, right heel tendon frayed, and gave relatives, shoes are good shoes, then buy is US10W, this time on 11W very fit,</v>
      </c>
    </row>
    <row r="413">
      <c r="A413" s="1">
        <v>5.0</v>
      </c>
      <c r="B413" s="1" t="s">
        <v>414</v>
      </c>
      <c r="C413" t="str">
        <f>IFERROR(__xludf.DUMMYFUNCTION("GOOGLETRANSLATE(B413, ""zh"", ""en"")"),"Smaller point a little on the small side, I feel very good")</f>
        <v>Smaller point a little on the small side, I feel very good</v>
      </c>
    </row>
    <row r="414">
      <c r="A414" s="1">
        <v>5.0</v>
      </c>
      <c r="B414" s="1" t="s">
        <v>415</v>
      </c>
      <c r="C414" t="str">
        <f>IFERROR(__xludf.DUMMYFUNCTION("GOOGLETRANSLATE(B414, ""zh"", ""en"")"),"Every person loves G will eventually leave a small square table classic, a record low start, one hundred eighty-two, do not need to say it. . . Best Buy watches, no one!")</f>
        <v>Every person loves G will eventually leave a small square table classic, a record low start, one hundred eighty-two, do not need to say it. . . Best Buy watches, no one!</v>
      </c>
    </row>
    <row r="415">
      <c r="A415" s="1">
        <v>5.0</v>
      </c>
      <c r="B415" s="1" t="s">
        <v>416</v>
      </c>
      <c r="C415" t="str">
        <f>IFERROR(__xludf.DUMMYFUNCTION("GOOGLETRANSLATE(B415, ""zh"", ""en"")"),"Origin China 2018 in Guangzhou, China production, you can.")</f>
        <v>Origin China 2018 in Guangzhou, China production, you can.</v>
      </c>
    </row>
    <row r="416">
      <c r="A416" s="1">
        <v>2.0</v>
      </c>
      <c r="B416" s="1" t="s">
        <v>417</v>
      </c>
      <c r="C416" t="str">
        <f>IFERROR(__xludf.DUMMYFUNCTION("GOOGLETRANSLATE(B416, ""zh"", ""en"")"),"Well I did not expect so good so cheap ha ha ha ha also other underwear thrown away")</f>
        <v>Well I did not expect so good so cheap ha ha ha ha also other underwear thrown away</v>
      </c>
    </row>
    <row r="417">
      <c r="A417" s="1">
        <v>3.0</v>
      </c>
      <c r="B417" s="1" t="s">
        <v>418</v>
      </c>
      <c r="C417" t="str">
        <f>IFERROR(__xludf.DUMMYFUNCTION("GOOGLETRANSLATE(B417, ""zh"", ""en"")"),"Generally not very good. We do not recommend buying")</f>
        <v>Generally not very good. We do not recommend buying</v>
      </c>
    </row>
    <row r="418">
      <c r="A418" s="1">
        <v>3.0</v>
      </c>
      <c r="B418" s="1" t="s">
        <v>419</v>
      </c>
      <c r="C418" t="str">
        <f>IFERROR(__xludf.DUMMYFUNCTION("GOOGLETRANSLATE(B418, ""zh"", ""en"")"),"A little hair loss right size, a little hair loss")</f>
        <v>A little hair loss right size, a little hair loss</v>
      </c>
    </row>
    <row r="419">
      <c r="A419" s="1">
        <v>3.0</v>
      </c>
      <c r="B419" s="1" t="s">
        <v>420</v>
      </c>
      <c r="C419" t="str">
        <f>IFERROR(__xludf.DUMMYFUNCTION("GOOGLETRANSLATE(B419, ""zh"", ""en"")"),"General worse quality than the quality of Lee jeans,")</f>
        <v>General worse quality than the quality of Lee jeans,</v>
      </c>
    </row>
    <row r="420">
      <c r="A420" s="1">
        <v>1.0</v>
      </c>
      <c r="B420" s="1" t="s">
        <v>421</v>
      </c>
      <c r="C420" t="str">
        <f>IFERROR(__xludf.DUMMYFUNCTION("GOOGLETRANSLATE(B420, ""zh"", ""en"")"),"Wash twice to play ball, if not buy self-employed, I really doubt is fake, and now want to buy a short-sleeved summer will play the ball really hard, and I bought")</f>
        <v>Wash twice to play ball, if not buy self-employed, I really doubt is fake, and now want to buy a short-sleeved summer will play the ball really hard, and I bought</v>
      </c>
    </row>
    <row r="421">
      <c r="A421" s="1">
        <v>1.0</v>
      </c>
      <c r="B421" s="1" t="s">
        <v>422</v>
      </c>
      <c r="C421" t="str">
        <f>IFERROR(__xludf.DUMMYFUNCTION("GOOGLETRANSLATE(B421, ""zh"", ""en"")"),"Not satisfied with the fabrics and workmanship are very poor")</f>
        <v>Not satisfied with the fabrics and workmanship are very poor</v>
      </c>
    </row>
    <row r="422">
      <c r="A422" s="1">
        <v>1.0</v>
      </c>
      <c r="B422" s="1" t="s">
        <v>423</v>
      </c>
      <c r="C422" t="str">
        <f>IFERROR(__xludf.DUMMYFUNCTION("GOOGLETRANSLATE(B422, ""zh"", ""en"")"),"Clothes too much garbage, absolutely fake, we should not be fooled 10 pieces to spread the goods better than this, Edge is actually the most garbage nylon line, and uneven Edge, Edge also break, fabrics feeling the hand scraping. Amazon shopping next time"&amp;" will not come again.")</f>
        <v>Clothes too much garbage, absolutely fake, we should not be fooled 10 pieces to spread the goods better than this, Edge is actually the most garbage nylon line, and uneven Edge, Edge also break, fabrics feeling the hand scraping. Amazon shopping next time will not come again.</v>
      </c>
    </row>
    <row r="423">
      <c r="A423" s="1">
        <v>4.0</v>
      </c>
      <c r="B423" s="1" t="s">
        <v>424</v>
      </c>
      <c r="C423" t="str">
        <f>IFERROR(__xludf.DUMMYFUNCTION("GOOGLETRANSLATE(B423, ""zh"", ""en"")"),"Cotton fade slightly larger good, little bit bigger, a little black fade, the other good")</f>
        <v>Cotton fade slightly larger good, little bit bigger, a little black fade, the other good</v>
      </c>
    </row>
    <row r="424">
      <c r="A424" s="1">
        <v>4.0</v>
      </c>
      <c r="B424" s="1" t="s">
        <v>425</v>
      </c>
      <c r="C424" t="str">
        <f>IFERROR(__xludf.DUMMYFUNCTION("GOOGLETRANSLATE(B424, ""zh"", ""en"")"),"M code is pretty good for me big, say under 33 waist size, hip 43, faded 25, 13 feet. Slightly elastic, work is also wrong for the price. Originally thought to wear now, now leaving only a winter jacket to wear long johns.")</f>
        <v>M code is pretty good for me big, say under 33 waist size, hip 43, faded 25, 13 feet. Slightly elastic, work is also wrong for the price. Originally thought to wear now, now leaving only a winter jacket to wear long johns.</v>
      </c>
    </row>
    <row r="425">
      <c r="A425" s="1">
        <v>4.0</v>
      </c>
      <c r="B425" s="1" t="s">
        <v>426</v>
      </c>
      <c r="C425" t="str">
        <f>IFERROR(__xludf.DUMMYFUNCTION("GOOGLETRANSLATE(B425, ""zh"", ""en"")"),"Hem a little longer thick enough, hem a little long, oversize bar")</f>
        <v>Hem a little longer thick enough, hem a little long, oversize bar</v>
      </c>
    </row>
    <row r="426">
      <c r="A426" s="1">
        <v>4.0</v>
      </c>
      <c r="B426" s="1" t="s">
        <v>427</v>
      </c>
      <c r="C426" t="str">
        <f>IFERROR(__xludf.DUMMYFUNCTION("GOOGLETRANSLATE(B426, ""zh"", ""en"")"),"OK first came okay, and very beautiful. Not up and down a few times not aligned, not so beautiful. Must be loosely fastened.")</f>
        <v>OK first came okay, and very beautiful. Not up and down a few times not aligned, not so beautiful. Must be loosely fastened.</v>
      </c>
    </row>
    <row r="427">
      <c r="A427" s="1">
        <v>4.0</v>
      </c>
      <c r="B427" s="1" t="s">
        <v>428</v>
      </c>
      <c r="C427" t="str">
        <f>IFERROR(__xludf.DUMMYFUNCTION("GOOGLETRANSLATE(B427, ""zh"", ""en"")"),"And the same picture is a little small small small, 112 pounds, 166 high. Usually wear 26,27. But this is really not fit into the waist. Busy fish cheap car special.")</f>
        <v>And the same picture is a little small small small, 112 pounds, 166 high. Usually wear 26,27. But this is really not fit into the waist. Busy fish cheap car special.</v>
      </c>
    </row>
    <row r="428">
      <c r="A428" s="1">
        <v>5.0</v>
      </c>
      <c r="B428" s="1" t="s">
        <v>429</v>
      </c>
      <c r="C428" t="str">
        <f>IFERROR(__xludf.DUMMYFUNCTION("GOOGLETRANSLATE(B428, ""zh"", ""en"")"),"well. I think it's great, cheaper than domestic. Type is my favorite.")</f>
        <v>well. I think it's great, cheaper than domestic. Type is my favorite.</v>
      </c>
    </row>
    <row r="429">
      <c r="A429" s="1">
        <v>5.0</v>
      </c>
      <c r="B429" s="1" t="s">
        <v>430</v>
      </c>
      <c r="C429" t="str">
        <f>IFERROR(__xludf.DUMMYFUNCTION("GOOGLETRANSLATE(B429, ""zh"", ""en"")"),"Very satisfied for the first time scouring the sea, 12 days of receipt complete packaging is not damaged, quite satisfied, bottle no smell very soft, plastic is no different with the Chinese store, a treasure before watching several afraid to start, do no"&amp;"t trust or to vote overseas Amazon")</f>
        <v>Very satisfied for the first time scouring the sea, 12 days of receipt complete packaging is not damaged, quite satisfied, bottle no smell very soft, plastic is no different with the Chinese store, a treasure before watching several afraid to start, do not trust or to vote overseas Amazon</v>
      </c>
    </row>
    <row r="430">
      <c r="A430" s="1">
        <v>5.0</v>
      </c>
      <c r="B430" s="1" t="s">
        <v>431</v>
      </c>
      <c r="C430" t="str">
        <f>IFERROR(__xludf.DUMMYFUNCTION("GOOGLETRANSLATE(B430, ""zh"", ""en"")"),"Great scouring the sea for the first time, has experienced ups turn Yuantong Express, the display has not actually delivered to the situation, you can rest assured that we will wait. Something is actually good, 1.7 m 70 kg to buy m number, very fit, is re"&amp;"commended.")</f>
        <v>Great scouring the sea for the first time, has experienced ups turn Yuantong Express, the display has not actually delivered to the situation, you can rest assured that we will wait. Something is actually good, 1.7 m 70 kg to buy m number, very fit, is recommended.</v>
      </c>
    </row>
    <row r="431">
      <c r="A431" s="1">
        <v>5.0</v>
      </c>
      <c r="B431" s="1" t="s">
        <v>432</v>
      </c>
      <c r="C431" t="str">
        <f>IFERROR(__xludf.DUMMYFUNCTION("GOOGLETRANSLATE(B431, ""zh"", ""en"")"),"Too heavy! Things okay, really heavy! ! too heavy!")</f>
        <v>Too heavy! Things okay, really heavy! ! too heavy!</v>
      </c>
    </row>
    <row r="432">
      <c r="A432" s="1">
        <v>5.0</v>
      </c>
      <c r="B432" s="1" t="s">
        <v>433</v>
      </c>
      <c r="C432" t="str">
        <f>IFERROR(__xludf.DUMMYFUNCTION("GOOGLETRANSLATE(B432, ""zh"", ""en"")"),"Nice easy to use, good results")</f>
        <v>Nice easy to use, good results</v>
      </c>
    </row>
    <row r="433">
      <c r="A433" s="1">
        <v>5.0</v>
      </c>
      <c r="B433" s="1" t="s">
        <v>434</v>
      </c>
      <c r="C433" t="str">
        <f>IFERROR(__xludf.DUMMYFUNCTION("GOOGLETRANSLATE(B433, ""zh"", ""en"")"),"Like 👍 good customer service process thanks to Amazon's overseas purchase, fair price, product quality assurance, mainly after purchase service very good. Shopping at Amazon for many years, this is some accident, two bottles of a group, a family apart ju"&amp;"st do not know the packaging boxes and signs such as lost orders, contact customer service quickly resolved refund. Amazon shopping for many years in the major electricity supplier platform is the best, although a few things. But it is worth praise 👍👍")</f>
        <v>Like 👍 good customer service process thanks to Amazon's overseas purchase, fair price, product quality assurance, mainly after purchase service very good. Shopping at Amazon for many years, this is some accident, two bottles of a group, a family apart just do not know the packaging boxes and signs such as lost orders, contact customer service quickly resolved refund. Amazon shopping for many years in the major electricity supplier platform is the best, although a few things. But it is worth praise 👍👍</v>
      </c>
    </row>
    <row r="434">
      <c r="A434" s="1">
        <v>5.0</v>
      </c>
      <c r="B434" s="1" t="s">
        <v>435</v>
      </c>
      <c r="C434" t="str">
        <f>IFERROR(__xludf.DUMMYFUNCTION("GOOGLETRANSLATE(B434, ""zh"", ""en"")"),"Yes well, but mainly not stuffy, good ventilation")</f>
        <v>Yes well, but mainly not stuffy, good ventilation</v>
      </c>
    </row>
    <row r="435">
      <c r="A435" s="1">
        <v>5.0</v>
      </c>
      <c r="B435" s="1" t="s">
        <v>436</v>
      </c>
      <c r="C435" t="str">
        <f>IFERROR(__xludf.DUMMYFUNCTION("GOOGLETRANSLATE(B435, ""zh"", ""en"")"),"My husband felt a little bad that some small quality, is a little bit small. 176,76A of normal wear.")</f>
        <v>My husband felt a little bad that some small quality, is a little bit small. 176,76A of normal wear.</v>
      </c>
    </row>
    <row r="436">
      <c r="A436" s="1">
        <v>5.0</v>
      </c>
      <c r="B436" s="1" t="s">
        <v>437</v>
      </c>
      <c r="C436" t="str">
        <f>IFERROR(__xludf.DUMMYFUNCTION("GOOGLETRANSLATE(B436, ""zh"", ""en"")"),"So many things to buy in the Amazon, have no way to comment in detail eleven. Why buy more, of course, it is because of a good thing. Do not believe you can see how much stuff I bought, I was absolutely dead powder of the Amazon. . Forgive me can only cop"&amp;"y and paste. . So many things to buy in the Amazon, have no way to comment in detail eleven. Why buy more, of course, it is because of a good thing. Do not believe you can see how much stuff I bought, I was absolutely dead powder of the Amazon. . Forgive "&amp;"me can only copy and paste. .")</f>
        <v>So many things to buy in the Amazon, have no way to comment in detail eleven. Why buy more, of course, it is because of a good thing. Do not believe you can see how much stuff I bought, I was absolutely dead powder of the Amazon. . Forgive me can only copy and paste. . So many things to buy in the Amazon, have no way to comment in detail eleven. Why buy more, of course, it is because of a good thing. Do not believe you can see how much stuff I bought, I was absolutely dead powder of the Amazon. . Forgive me can only copy and paste. .</v>
      </c>
    </row>
    <row r="437">
      <c r="A437" s="1">
        <v>5.0</v>
      </c>
      <c r="B437" s="1" t="s">
        <v>438</v>
      </c>
      <c r="C437" t="str">
        <f>IFERROR(__xludf.DUMMYFUNCTION("GOOGLETRANSLATE(B437, ""zh"", ""en"")"),"Satisfying shopping experience affordable, cost-effective, satisfied")</f>
        <v>Satisfying shopping experience affordable, cost-effective, satisfied</v>
      </c>
    </row>
    <row r="438">
      <c r="A438" s="1">
        <v>5.0</v>
      </c>
      <c r="B438" s="1" t="s">
        <v>439</v>
      </c>
      <c r="C438" t="str">
        <f>IFERROR(__xludf.DUMMYFUNCTION("GOOGLETRANSLATE(B438, ""zh"", ""en"")"),"The price is right, good shoes, good price, 470 hand shoes 8uk, on foot to squeeze a little bit, but go in, do not squeeze foot 42 yards. Leather and colors are pretty good.")</f>
        <v>The price is right, good shoes, good price, 470 hand shoes 8uk, on foot to squeeze a little bit, but go in, do not squeeze foot 42 yards. Leather and colors are pretty good.</v>
      </c>
    </row>
    <row r="439">
      <c r="A439" s="1">
        <v>5.0</v>
      </c>
      <c r="B439" s="1" t="s">
        <v>440</v>
      </c>
      <c r="C439" t="str">
        <f>IFERROR(__xludf.DUMMYFUNCTION("GOOGLETRANSLATE(B439, ""zh"", ""en"")"),"When equipped with skills beginning installation of faucets and China think it is not a mismatch? After about a week of time to find the installation method, and now I have mastered the 😄😄😄 If necessary, welcome to ask me")</f>
        <v>When equipped with skills beginning installation of faucets and China think it is not a mismatch? After about a week of time to find the installation method, and now I have mastered the 😄😄😄 If necessary, welcome to ask me</v>
      </c>
    </row>
    <row r="440">
      <c r="A440" s="1">
        <v>5.0</v>
      </c>
      <c r="B440" s="1" t="s">
        <v>441</v>
      </c>
      <c r="C440" t="str">
        <f>IFERROR(__xludf.DUMMYFUNCTION("GOOGLETRANSLATE(B440, ""zh"", ""en"")"),"Special office dedicated office listening 1, closed not disturb others from interference 2, pc Direct Push, wooden flower ear, fever do not know all the terms, but comfortable listening 3, 4, wearing comfortable, not burn, but also do not understand 5 do "&amp;"not believe, though it is listening introductory paragraph, 988 is not low, but higher than the lowest low resistance 6, quality control is good, hope durable 7, is not suitable for the street")</f>
        <v>Special office dedicated office listening 1, closed not disturb others from interference 2, pc Direct Push, wooden flower ear, fever do not know all the terms, but comfortable listening 3, 4, wearing comfortable, not burn, but also do not understand 5 do not believe, though it is listening introductory paragraph, 988 is not low, but higher than the lowest low resistance 6, quality control is good, hope durable 7, is not suitable for the street</v>
      </c>
    </row>
    <row r="441">
      <c r="A441" s="1">
        <v>5.0</v>
      </c>
      <c r="B441" s="1" t="s">
        <v>442</v>
      </c>
      <c r="C441" t="str">
        <f>IFERROR(__xludf.DUMMYFUNCTION("GOOGLETRANSLATE(B441, ""zh"", ""en"")"),"Overseas Share this section is value for money. AIU this watch 40 dollars! Value Oh, the dial getting bigger! Strap is a little small! I can not take care of the front strap! ! Unfortunately, not solar.")</f>
        <v>Overseas Share this section is value for money. AIU this watch 40 dollars! Value Oh, the dial getting bigger! Strap is a little small! I can not take care of the front strap! ! Unfortunately, not solar.</v>
      </c>
    </row>
    <row r="442">
      <c r="A442" s="1">
        <v>5.0</v>
      </c>
      <c r="B442" s="1" t="s">
        <v>443</v>
      </c>
      <c r="C442" t="str">
        <f>IFERROR(__xludf.DUMMYFUNCTION("GOOGLETRANSLATE(B442, ""zh"", ""en"")"),"Nice hat nice looking hat, with a normal head circumference can be resized")</f>
        <v>Nice hat nice looking hat, with a normal head circumference can be resized</v>
      </c>
    </row>
    <row r="443">
      <c r="A443" s="1">
        <v>5.0</v>
      </c>
      <c r="B443" s="1" t="s">
        <v>444</v>
      </c>
      <c r="C443" t="str">
        <f>IFERROR(__xludf.DUMMYFUNCTION("GOOGLETRANSLATE(B443, ""zh"", ""en"")"),"Good Very Good, comfortable casual point")</f>
        <v>Good Very Good, comfortable casual point</v>
      </c>
    </row>
    <row r="444">
      <c r="A444" s="1">
        <v>5.0</v>
      </c>
      <c r="B444" s="1" t="s">
        <v>445</v>
      </c>
      <c r="C444" t="str">
        <f>IFERROR(__xludf.DUMMYFUNCTION("GOOGLETRANSLATE(B444, ""zh"", ""en"")"),"I bought a lot more convenient and lightweight, give as gifts for personal use to carry, very practical. Eighty buy")</f>
        <v>I bought a lot more convenient and lightweight, give as gifts for personal use to carry, very practical. Eighty buy</v>
      </c>
    </row>
    <row r="445">
      <c r="A445" s="1">
        <v>5.0</v>
      </c>
      <c r="B445" s="1" t="s">
        <v>446</v>
      </c>
      <c r="C445" t="str">
        <f>IFERROR(__xludf.DUMMYFUNCTION("GOOGLETRANSLATE(B445, ""zh"", ""en"")"),"Very, very good too pleasant surprise, very, very good! Very handsome, and quickly buy buy buy it, you will not regret it!")</f>
        <v>Very, very good too pleasant surprise, very, very good! Very handsome, and quickly buy buy buy it, you will not regret it!</v>
      </c>
    </row>
    <row r="446">
      <c r="A446" s="1">
        <v>5.0</v>
      </c>
      <c r="B446" s="1" t="s">
        <v>447</v>
      </c>
      <c r="C446" t="str">
        <f>IFERROR(__xludf.DUMMYFUNCTION("GOOGLETRANSLATE(B446, ""zh"", ""en"")"),"Amazon to buy a second time second time to buy boots from Amazon boots, buy 7us 41 yards just right, great shoes, no scratches, just do not know how dirty after cleaning, to go online to check")</f>
        <v>Amazon to buy a second time second time to buy boots from Amazon boots, buy 7us 41 yards just right, great shoes, no scratches, just do not know how dirty after cleaning, to go online to check</v>
      </c>
    </row>
    <row r="447">
      <c r="A447" s="1">
        <v>5.0</v>
      </c>
      <c r="B447" s="1" t="s">
        <v>448</v>
      </c>
      <c r="C447" t="str">
        <f>IFERROR(__xludf.DUMMYFUNCTION("GOOGLETRANSLATE(B447, ""zh"", ""en"")"),"Overall nice pants good, that is a little small, will it my height 175 weight 72 waist circumference 2 feet 6 comments buy is to see a small test 31-30 a little, next time you buy should be on the right of the 31-32")</f>
        <v>Overall nice pants good, that is a little small, will it my height 175 weight 72 waist circumference 2 feet 6 comments buy is to see a small test 31-30 a little, next time you buy should be on the right of the 31-32</v>
      </c>
    </row>
    <row r="448">
      <c r="A448" s="1">
        <v>5.0</v>
      </c>
      <c r="B448" s="1" t="s">
        <v>449</v>
      </c>
      <c r="C448" t="str">
        <f>IFERROR(__xludf.DUMMYFUNCTION("GOOGLETRANSLATE(B448, ""zh"", ""en"")"),"Cheap good cheap ah, it should be good health care")</f>
        <v>Cheap good cheap ah, it should be good health care</v>
      </c>
    </row>
    <row r="449">
      <c r="A449" s="1">
        <v>5.0</v>
      </c>
      <c r="B449" s="1" t="s">
        <v>450</v>
      </c>
      <c r="C449" t="str">
        <f>IFERROR(__xludf.DUMMYFUNCTION("GOOGLETRANSLATE(B449, ""zh"", ""en"")"),"Nice comfortable true")</f>
        <v>Nice comfortable true</v>
      </c>
    </row>
    <row r="450">
      <c r="A450" s="1">
        <v>2.0</v>
      </c>
      <c r="B450" s="1" t="s">
        <v>451</v>
      </c>
      <c r="C450" t="str">
        <f>IFERROR(__xludf.DUMMYFUNCTION("GOOGLETRANSLATE(B450, ""zh"", ""en"")"),"Generally always run up, the following have been hemming")</f>
        <v>Generally always run up, the following have been hemming</v>
      </c>
    </row>
    <row r="451">
      <c r="A451" s="1">
        <v>3.0</v>
      </c>
      <c r="B451" s="1" t="s">
        <v>452</v>
      </c>
      <c r="C451" t="str">
        <f>IFERROR(__xludf.DUMMYFUNCTION("GOOGLETRANSLATE(B451, ""zh"", ""en"")"),"Packing problem a problem about packaging the outside layer of plastic inside the box are falling apart, little doubt that it really is genuine? The package is so bad. I doublt whether it has been opened somewhere.")</f>
        <v>Packing problem a problem about packaging the outside layer of plastic inside the box are falling apart, little doubt that it really is genuine? The package is so bad. I doublt whether it has been opened somewhere.</v>
      </c>
    </row>
    <row r="452">
      <c r="A452" s="1">
        <v>3.0</v>
      </c>
      <c r="B452" s="1" t="s">
        <v>453</v>
      </c>
      <c r="C452" t="str">
        <f>IFERROR(__xludf.DUMMYFUNCTION("GOOGLETRANSLATE(B452, ""zh"", ""en"")"),"Bad workmanship. Quality in general. 180 worth of clothes quality in general. Worth 180. Dema quality is not good champion. No wonder the United States called Anta. Rough work")</f>
        <v>Bad workmanship. Quality in general. 180 worth of clothes quality in general. Worth 180. Dema quality is not good champion. No wonder the United States called Anta. Rough work</v>
      </c>
    </row>
    <row r="453">
      <c r="A453" s="1">
        <v>3.0</v>
      </c>
      <c r="B453" s="1" t="s">
        <v>454</v>
      </c>
      <c r="C453" t="str">
        <f>IFERROR(__xludf.DUMMYFUNCTION("GOOGLETRANSLATE(B453, ""zh"", ""en"")"),"After feeling not too high expectations, you will feel it")</f>
        <v>After feeling not too high expectations, you will feel it</v>
      </c>
    </row>
    <row r="454">
      <c r="A454" s="1">
        <v>1.0</v>
      </c>
      <c r="B454" s="1" t="s">
        <v>455</v>
      </c>
      <c r="C454" t="str">
        <f>IFERROR(__xludf.DUMMYFUNCTION("GOOGLETRANSLATE(B454, ""zh"", ""en"")"),"No quality, not just over two months after sales button switch on the bad, can not be used. Amazon purchased goods overseas more than a month without any warranty, I think need to be careful to buy")</f>
        <v>No quality, not just over two months after sales button switch on the bad, can not be used. Amazon purchased goods overseas more than a month without any warranty, I think need to be careful to buy</v>
      </c>
    </row>
    <row r="455">
      <c r="A455" s="1">
        <v>1.0</v>
      </c>
      <c r="B455" s="1" t="s">
        <v>456</v>
      </c>
      <c r="C455" t="str">
        <f>IFERROR(__xludf.DUMMYFUNCTION("GOOGLETRANSLATE(B455, ""zh"", ""en"")"),"We do not recommend buying the package to see the heart pull pull cool cool. Boss label being at least a little of it.")</f>
        <v>We do not recommend buying the package to see the heart pull pull cool cool. Boss label being at least a little of it.</v>
      </c>
    </row>
    <row r="456">
      <c r="A456" s="1">
        <v>4.0</v>
      </c>
      <c r="B456" s="1" t="s">
        <v>457</v>
      </c>
      <c r="C456" t="str">
        <f>IFERROR(__xludf.DUMMYFUNCTION("GOOGLETRANSLATE(B456, ""zh"", ""en"")"),"Zojirushi brand, how could this be. Express soon receive, the quality, and use a transformer, not power, the return.")</f>
        <v>Zojirushi brand, how could this be. Express soon receive, the quality, and use a transformer, not power, the return.</v>
      </c>
    </row>
    <row r="457">
      <c r="A457" s="1">
        <v>4.0</v>
      </c>
      <c r="B457" s="1" t="s">
        <v>458</v>
      </c>
      <c r="C457" t="str">
        <f>IFERROR(__xludf.DUMMYFUNCTION("GOOGLETRANSLATE(B457, ""zh"", ""en"")"),"Suitable color darker, the election was not good, but very fit i, suitable length")</f>
        <v>Suitable color darker, the election was not good, but very fit i, suitable length</v>
      </c>
    </row>
    <row r="458">
      <c r="A458" s="1">
        <v>4.0</v>
      </c>
      <c r="B458" s="1" t="s">
        <v>459</v>
      </c>
      <c r="C458" t="str">
        <f>IFERROR(__xludf.DUMMYFUNCTION("GOOGLETRANSLATE(B458, ""zh"", ""en"")"),"Baby food supplement tableware friend sent me a baby. With a good, very soft spoon. Color meeting encounter tired of carrot on a spoon. I bought a set to send their girlfriends.")</f>
        <v>Baby food supplement tableware friend sent me a baby. With a good, very soft spoon. Color meeting encounter tired of carrot on a spoon. I bought a set to send their girlfriends.</v>
      </c>
    </row>
    <row r="459">
      <c r="A459" s="1">
        <v>4.0</v>
      </c>
      <c r="B459" s="1" t="s">
        <v>460</v>
      </c>
      <c r="C459" t="str">
        <f>IFERROR(__xludf.DUMMYFUNCTION("GOOGLETRANSLATE(B459, ""zh"", ""en"")"),"It all placed horizontally or stacked vertically or horizontally stacked vertically, map and look at the product of hard rubber, is the heel? There are no professional comment on the great God.")</f>
        <v>It all placed horizontally or stacked vertically or horizontally stacked vertically, map and look at the product of hard rubber, is the heel? There are no professional comment on the great God.</v>
      </c>
    </row>
    <row r="460">
      <c r="A460" s="1">
        <v>5.0</v>
      </c>
      <c r="B460" s="1" t="s">
        <v>461</v>
      </c>
      <c r="C460" t="str">
        <f>IFERROR(__xludf.DUMMYFUNCTION("GOOGLETRANSLATE(B460, ""zh"", ""en"")"),"Good to wear very nice soft")</f>
        <v>Good to wear very nice soft</v>
      </c>
    </row>
    <row r="461">
      <c r="A461" s="1">
        <v>5.0</v>
      </c>
      <c r="B461" s="1" t="s">
        <v>462</v>
      </c>
      <c r="C461" t="str">
        <f>IFERROR(__xludf.DUMMYFUNCTION("GOOGLETRANSLATE(B461, ""zh"", ""en"")"),"Good cost-effective storage disk brands have excellent quality assurance, those issues inside the comment does not appear, electricity 5 times 0 hours new disc is no doubt, as a data storage disk cost is high, it is recommended!")</f>
        <v>Good cost-effective storage disk brands have excellent quality assurance, those issues inside the comment does not appear, electricity 5 times 0 hours new disc is no doubt, as a data storage disk cost is high, it is recommended!</v>
      </c>
    </row>
    <row r="462">
      <c r="A462" s="1">
        <v>5.0</v>
      </c>
      <c r="B462" s="1" t="s">
        <v>463</v>
      </c>
      <c r="C462" t="str">
        <f>IFERROR(__xludf.DUMMYFUNCTION("GOOGLETRANSLATE(B462, ""zh"", ""en"")"),"Praise praise praise Nichia fly like good quality")</f>
        <v>Praise praise praise Nichia fly like good quality</v>
      </c>
    </row>
    <row r="463">
      <c r="A463" s="1">
        <v>5.0</v>
      </c>
      <c r="B463" s="1" t="s">
        <v>464</v>
      </c>
      <c r="C463" t="str">
        <f>IFERROR(__xludf.DUMMYFUNCTION("GOOGLETRANSLATE(B463, ""zh"", ""en"")"),"perfect perfect")</f>
        <v>perfect perfect</v>
      </c>
    </row>
    <row r="464">
      <c r="A464" s="1">
        <v>5.0</v>
      </c>
      <c r="B464" s="1" t="s">
        <v>465</v>
      </c>
      <c r="C464" t="str">
        <f>IFERROR(__xludf.DUMMYFUNCTION("GOOGLETRANSLATE(B464, ""zh"", ""en"")"),"Very good long-standing favorite, the price is right, the nose thicker, no matter, to start.")</f>
        <v>Very good long-standing favorite, the price is right, the nose thicker, no matter, to start.</v>
      </c>
    </row>
    <row r="465">
      <c r="A465" s="1">
        <v>5.0</v>
      </c>
      <c r="B465" s="1" t="s">
        <v>466</v>
      </c>
      <c r="C465" t="str">
        <f>IFERROR(__xludf.DUMMYFUNCTION("GOOGLETRANSLATE(B465, ""zh"", ""en"")"),"Good wife 158 cm high 104 pounds, to buy S code, the right, and said very comfortable")</f>
        <v>Good wife 158 cm high 104 pounds, to buy S code, the right, and said very comfortable</v>
      </c>
    </row>
    <row r="466">
      <c r="A466" s="1">
        <v>5.0</v>
      </c>
      <c r="B466" s="1" t="s">
        <v>467</v>
      </c>
      <c r="C466" t="str">
        <f>IFERROR(__xludf.DUMMYFUNCTION("GOOGLETRANSLATE(B466, ""zh"", ""en"")"),"Pretty rare to buy the right jeans, very good upper body")</f>
        <v>Pretty rare to buy the right jeans, very good upper body</v>
      </c>
    </row>
    <row r="467">
      <c r="A467" s="1">
        <v>5.0</v>
      </c>
      <c r="B467" s="1" t="s">
        <v>468</v>
      </c>
      <c r="C467" t="str">
        <f>IFERROR(__xludf.DUMMYFUNCTION("GOOGLETRANSLATE(B467, ""zh"", ""en"")"),"With good quality, the right size, but also just the weight, easy to use up the children. Drawback is that there is no anti-skid bottom ring")</f>
        <v>With good quality, the right size, but also just the weight, easy to use up the children. Drawback is that there is no anti-skid bottom ring</v>
      </c>
    </row>
    <row r="468">
      <c r="A468" s="1">
        <v>5.0</v>
      </c>
      <c r="B468" s="1" t="s">
        <v>469</v>
      </c>
      <c r="C468" t="str">
        <f>IFERROR(__xludf.DUMMYFUNCTION("GOOGLETRANSLATE(B468, ""zh"", ""en"")"),"Great, half the price Taobao, will repurchase great, only half the price of Taobao, will repurchase. Store two boxes, I do not know enough, can really solve the nipple breast pump caused by fragile tenderness.")</f>
        <v>Great, half the price Taobao, will repurchase great, only half the price of Taobao, will repurchase. Store two boxes, I do not know enough, can really solve the nipple breast pump caused by fragile tenderness.</v>
      </c>
    </row>
    <row r="469">
      <c r="A469" s="1">
        <v>5.0</v>
      </c>
      <c r="B469" s="1" t="s">
        <v>470</v>
      </c>
      <c r="C469" t="str">
        <f>IFERROR(__xludf.DUMMYFUNCTION("GOOGLETRANSLATE(B469, ""zh"", ""en"")"),"A great feeling to buy four, feel great.")</f>
        <v>A great feeling to buy four, feel great.</v>
      </c>
    </row>
    <row r="470">
      <c r="A470" s="1">
        <v>5.0</v>
      </c>
      <c r="B470" s="1" t="s">
        <v>471</v>
      </c>
      <c r="C470" t="str">
        <f>IFERROR(__xludf.DUMMYFUNCTION("GOOGLETRANSLATE(B470, ""zh"", ""en"")"),"Good good inexpensive")</f>
        <v>Good good inexpensive</v>
      </c>
    </row>
    <row r="471">
      <c r="A471" s="1">
        <v>5.0</v>
      </c>
      <c r="B471" s="1" t="s">
        <v>472</v>
      </c>
      <c r="C471" t="str">
        <f>IFERROR(__xludf.DUMMYFUNCTION("GOOGLETRANSLATE(B471, ""zh"", ""en"")"),"Mei Mei I like to watch buyers show US special feeling to buy in kind are also considered fit, color match with winter clothes, fur juxtaposition feel warm. Not particularly thick shoes, cold star of people in Shanghai should be enough. The bottom is thic"&amp;"ker soles of the feet can resist the cold. Usually 36/37, winter shoes like some large, too large a little more this pair 37, is fit to wear wool socks inside the toes can also avoid activities frozen ...... me in the end is how cold ...... Velcro puzzled"&amp;" open can wear off, the more it is decorative")</f>
        <v>Mei Mei I like to watch buyers show US special feeling to buy in kind are also considered fit, color match with winter clothes, fur juxtaposition feel warm. Not particularly thick shoes, cold star of people in Shanghai should be enough. The bottom is thicker soles of the feet can resist the cold. Usually 36/37, winter shoes like some large, too large a little more this pair 37, is fit to wear wool socks inside the toes can also avoid activities frozen ...... me in the end is how cold ...... Velcro puzzled open can wear off, the more it is decorative</v>
      </c>
    </row>
    <row r="472">
      <c r="A472" s="1">
        <v>5.0</v>
      </c>
      <c r="B472" s="1" t="s">
        <v>473</v>
      </c>
      <c r="C472" t="str">
        <f>IFERROR(__xludf.DUMMYFUNCTION("GOOGLETRANSLATE(B472, ""zh"", ""en"")"),"Awesome my feet relatively magical, 38, 39 can wear. Puma shoes half a yard too large, so I bought the appropriate positive 37.5.")</f>
        <v>Awesome my feet relatively magical, 38, 39 can wear. Puma shoes half a yard too large, so I bought the appropriate positive 37.5.</v>
      </c>
    </row>
    <row r="473">
      <c r="A473" s="1">
        <v>5.0</v>
      </c>
      <c r="B473" s="1" t="s">
        <v>474</v>
      </c>
      <c r="C473" t="str">
        <f>IFERROR(__xludf.DUMMYFUNCTION("GOOGLETRANSLATE(B473, ""zh"", ""en"")"),"Lint-free no hair loss phenomenon. Not long clothes, very friendly Shorty. Comfortable to wear. Buy two colors.")</f>
        <v>Lint-free no hair loss phenomenon. Not long clothes, very friendly Shorty. Comfortable to wear. Buy two colors.</v>
      </c>
    </row>
    <row r="474">
      <c r="A474" s="1">
        <v>5.0</v>
      </c>
      <c r="B474" s="1" t="s">
        <v>475</v>
      </c>
      <c r="C474" t="str">
        <f>IFERROR(__xludf.DUMMYFUNCTION("GOOGLETRANSLATE(B474, ""zh"", ""en"")"),"Very nice watch Jay same paragraph, ah, very good, the right size")</f>
        <v>Very nice watch Jay same paragraph, ah, very good, the right size</v>
      </c>
    </row>
    <row r="475">
      <c r="A475" s="1">
        <v>5.0</v>
      </c>
      <c r="B475" s="1" t="s">
        <v>476</v>
      </c>
      <c r="C475" t="str">
        <f>IFERROR(__xludf.DUMMYFUNCTION("GOOGLETRANSLATE(B475, ""zh"", ""en"")"),"600 amount has been eating this brand. After a 600-year-old eating amount.")</f>
        <v>600 amount has been eating this brand. After a 600-year-old eating amount.</v>
      </c>
    </row>
    <row r="476">
      <c r="A476" s="1">
        <v>5.0</v>
      </c>
      <c r="B476" s="1" t="s">
        <v>477</v>
      </c>
      <c r="C476" t="str">
        <f>IFERROR(__xludf.DUMMYFUNCTION("GOOGLETRANSLATE(B476, ""zh"", ""en"")"),"Petals bowl appearance good-looking, spoon to eat the baby just learned how to good use, in addition to not pasteurized came good")</f>
        <v>Petals bowl appearance good-looking, spoon to eat the baby just learned how to good use, in addition to not pasteurized came good</v>
      </c>
    </row>
    <row r="477">
      <c r="A477" s="1">
        <v>5.0</v>
      </c>
      <c r="B477" s="1" t="s">
        <v>478</v>
      </c>
      <c r="C477" t="str">
        <f>IFERROR(__xludf.DUMMYFUNCTION("GOOGLETRANSLATE(B477, ""zh"", ""en"")"),"Pretty good for the first time to buy things abroad, looked evaluation also sent things to worry about a problem, the actual situation of these did not happen. First of all customs clearance quickly, shipped from the United States and Asia to less than fi"&amp;"fteen days of receipt, the receipt of goods also box packaging, not broken. Bottle Like expected, no problems, no boiled in hot, everyone says great taste do not know")</f>
        <v>Pretty good for the first time to buy things abroad, looked evaluation also sent things to worry about a problem, the actual situation of these did not happen. First of all customs clearance quickly, shipped from the United States and Asia to less than fifteen days of receipt, the receipt of goods also box packaging, not broken. Bottle Like expected, no problems, no boiled in hot, everyone says great taste do not know</v>
      </c>
    </row>
    <row r="478">
      <c r="A478" s="1">
        <v>5.0</v>
      </c>
      <c r="B478" s="1" t="s">
        <v>479</v>
      </c>
      <c r="C478" t="str">
        <f>IFERROR(__xludf.DUMMYFUNCTION("GOOGLETRANSLATE(B478, ""zh"", ""en"")"),"Shoes quality is very good logistics a lot faster than expected, shoes quality is very good, a little a little big, but does not affect wear")</f>
        <v>Shoes quality is very good logistics a lot faster than expected, shoes quality is very good, a little a little big, but does not affect wear</v>
      </c>
    </row>
    <row r="479">
      <c r="A479" s="1">
        <v>5.0</v>
      </c>
      <c r="B479" s="1" t="s">
        <v>480</v>
      </c>
      <c r="C479" t="str">
        <f>IFERROR(__xludf.DUMMYFUNCTION("GOOGLETRANSLATE(B479, ""zh"", ""en"")"),"Packaging good good packaging, can also be written with the next, the ink to be sold separately. EF just fine")</f>
        <v>Packaging good good packaging, can also be written with the next, the ink to be sold separately. EF just fine</v>
      </c>
    </row>
    <row r="480">
      <c r="A480" s="1">
        <v>5.0</v>
      </c>
      <c r="B480" s="1" t="s">
        <v>481</v>
      </c>
      <c r="C480" t="str">
        <f>IFERROR(__xludf.DUMMYFUNCTION("GOOGLETRANSLATE(B480, ""zh"", ""en"")"),"Something good, affordable things just fine, very soft, the only downside is the standard two-hole nipple, the price really cheap")</f>
        <v>Something good, affordable things just fine, very soft, the only downside is the standard two-hole nipple, the price really cheap</v>
      </c>
    </row>
    <row r="481">
      <c r="A481" s="1">
        <v>5.0</v>
      </c>
      <c r="B481" s="1" t="s">
        <v>482</v>
      </c>
      <c r="C481" t="str">
        <f>IFERROR(__xludf.DUMMYFUNCTION("GOOGLETRANSLATE(B481, ""zh"", ""en"")"),"At first glance it is an ordinary exquisite iron pot in the hand you know that the Japanese workmanship is good. Pot great weight, the original one may think of very light, but only the pot should be enough material, so in the hand or a certain component."&amp;" Buy cheaper than domestic prices, and a real treasure pit!")</f>
        <v>At first glance it is an ordinary exquisite iron pot in the hand you know that the Japanese workmanship is good. Pot great weight, the original one may think of very light, but only the pot should be enough material, so in the hand or a certain component. Buy cheaper than domestic prices, and a real treasure pit!</v>
      </c>
    </row>
    <row r="482">
      <c r="A482" s="1">
        <v>2.0</v>
      </c>
      <c r="B482" s="1" t="s">
        <v>483</v>
      </c>
      <c r="C482" t="str">
        <f>IFERROR(__xludf.DUMMYFUNCTION("GOOGLETRANSLATE(B482, ""zh"", ""en"")"),"Not ye poor quality")</f>
        <v>Not ye poor quality</v>
      </c>
    </row>
    <row r="483">
      <c r="A483" s="1">
        <v>3.0</v>
      </c>
      <c r="B483" s="1" t="s">
        <v>484</v>
      </c>
      <c r="C483" t="str">
        <f>IFERROR(__xludf.DUMMYFUNCTION("GOOGLETRANSLATE(B483, ""zh"", ""en"")"),"Not satisfied with the pacifier is estimated not original, fasten the lid, teat actually bending phenomenon. It did not make any smell! As well as logistics, are to the shipping address, and even somehow has been returned Zhengzhou, and then sent back, ca"&amp;"using me to get the goods for several days late, the most angry is that there is customer service called me and asked me details, said or even be a return to Zhengzhou, and then contact customer service, phone has no answer, it is very angry. Amazon even "&amp;"has the final list on the display 18 received the goods, the actual goods 21 received. Exhort parents who want to buy good considering re-orders.")</f>
        <v>Not satisfied with the pacifier is estimated not original, fasten the lid, teat actually bending phenomenon. It did not make any smell! As well as logistics, are to the shipping address, and even somehow has been returned Zhengzhou, and then sent back, causing me to get the goods for several days late, the most angry is that there is customer service called me and asked me details, said or even be a return to Zhengzhou, and then contact customer service, phone has no answer, it is very angry. Amazon even has the final list on the display 18 received the goods, the actual goods 21 received. Exhort parents who want to buy good considering re-orders.</v>
      </c>
    </row>
    <row r="484">
      <c r="A484" s="1">
        <v>3.0</v>
      </c>
      <c r="B484" s="1" t="s">
        <v>485</v>
      </c>
      <c r="C484" t="str">
        <f>IFERROR(__xludf.DUMMYFUNCTION("GOOGLETRANSLATE(B484, ""zh"", ""en"")"),"There are thin cashmere clothes, narrow hem, is the most pit, head bigger people are afraid to wear will not fit into this hoodie is designed for small head people do")</f>
        <v>There are thin cashmere clothes, narrow hem, is the most pit, head bigger people are afraid to wear will not fit into this hoodie is designed for small head people do</v>
      </c>
    </row>
    <row r="485">
      <c r="A485" s="1">
        <v>1.0</v>
      </c>
      <c r="B485" s="1" t="s">
        <v>486</v>
      </c>
      <c r="C485" t="str">
        <f>IFERROR(__xludf.DUMMYFUNCTION("GOOGLETRANSLATE(B485, ""zh"", ""en"")"),"Mao squeezed broken when the arrival of three only two hair pushed down, the whole new toothbrush with abandoned like, speechless")</f>
        <v>Mao squeezed broken when the arrival of three only two hair pushed down, the whole new toothbrush with abandoned like, speechless</v>
      </c>
    </row>
    <row r="486">
      <c r="A486" s="1">
        <v>1.0</v>
      </c>
      <c r="B486" s="1" t="s">
        <v>487</v>
      </c>
      <c r="C486" t="str">
        <f>IFERROR(__xludf.DUMMYFUNCTION("GOOGLETRANSLATE(B486, ""zh"", ""en"")"),"Not long sleeves, long clothing rather long.")</f>
        <v>Not long sleeves, long clothing rather long.</v>
      </c>
    </row>
    <row r="487">
      <c r="A487" s="1">
        <v>4.0</v>
      </c>
      <c r="B487" s="1" t="s">
        <v>488</v>
      </c>
      <c r="C487" t="str">
        <f>IFERROR(__xludf.DUMMYFUNCTION("GOOGLETRANSLATE(B487, ""zh"", ""en"")"),"Wear it Well good, received about a week, just open the table does not go holding a button on the line, big sound")</f>
        <v>Wear it Well good, received about a week, just open the table does not go holding a button on the line, big sound</v>
      </c>
    </row>
    <row r="488">
      <c r="A488" s="1">
        <v>4.0</v>
      </c>
      <c r="B488" s="1" t="s">
        <v>489</v>
      </c>
      <c r="C488" t="str">
        <f>IFERROR(__xludf.DUMMYFUNCTION("GOOGLETRANSLATE(B488, ""zh"", ""en"")"),"A lot of nice features, but the menu is in English, not very convenient to use, so do not bother to use some features. Use it as a spreadsheet.")</f>
        <v>A lot of nice features, but the menu is in English, not very convenient to use, so do not bother to use some features. Use it as a spreadsheet.</v>
      </c>
    </row>
    <row r="489">
      <c r="A489" s="1">
        <v>4.0</v>
      </c>
      <c r="B489" s="1" t="s">
        <v>490</v>
      </c>
      <c r="C489" t="str">
        <f>IFERROR(__xludf.DUMMYFUNCTION("GOOGLETRANSLATE(B489, ""zh"", ""en"")"),"Also freshman little bit like a little freshman bag also like")</f>
        <v>Also freshman little bit like a little freshman bag also like</v>
      </c>
    </row>
    <row r="490">
      <c r="A490" s="1">
        <v>4.0</v>
      </c>
      <c r="B490" s="1" t="s">
        <v>491</v>
      </c>
      <c r="C490" t="str">
        <f>IFERROR(__xludf.DUMMYFUNCTION("GOOGLETRANSLATE(B490, ""zh"", ""en"")"),"1 suction strong, the baby is difficult to win.")</f>
        <v>1 suction strong, the baby is difficult to win.</v>
      </c>
    </row>
    <row r="491">
      <c r="A491" s="1">
        <v>4.0</v>
      </c>
      <c r="B491" s="1" t="s">
        <v>492</v>
      </c>
      <c r="C491" t="str">
        <f>IFERROR(__xludf.DUMMYFUNCTION("GOOGLETRANSLATE(B491, ""zh"", ""en"")"),"Baby packaging is made in China. Packaging is very bad.")</f>
        <v>Baby packaging is made in China. Packaging is very bad.</v>
      </c>
    </row>
    <row r="492">
      <c r="A492" s="1">
        <v>5.0</v>
      </c>
      <c r="B492" s="1" t="s">
        <v>493</v>
      </c>
      <c r="C492" t="str">
        <f>IFERROR(__xludf.DUMMYFUNCTION("GOOGLETRANSLATE(B492, ""zh"", ""en"")"),"Very easy to use, easy to install nozzles good, easy to use them, not unpalatable")</f>
        <v>Very easy to use, easy to install nozzles good, easy to use them, not unpalatable</v>
      </c>
    </row>
    <row r="493">
      <c r="A493" s="1">
        <v>5.0</v>
      </c>
      <c r="B493" s="1" t="s">
        <v>494</v>
      </c>
      <c r="C493" t="str">
        <f>IFERROR(__xludf.DUMMYFUNCTION("GOOGLETRANSLATE(B493, ""zh"", ""en"")"),"Packaging bad orders to help a friend, the price is good, that is packed too bad")</f>
        <v>Packaging bad orders to help a friend, the price is good, that is packed too bad</v>
      </c>
    </row>
    <row r="494">
      <c r="A494" s="1">
        <v>5.0</v>
      </c>
      <c r="B494" s="1" t="s">
        <v>495</v>
      </c>
      <c r="C494" t="str">
        <f>IFERROR(__xludf.DUMMYFUNCTION("GOOGLETRANSLATE(B494, ""zh"", ""en"")"),"Very, very good, cheaper than the counter. Not from the previous evaluation, I do not know how many wasted points, points can change money now know, they should look carefully evaluated, then I put these words to copy to go, both to earn points, but also "&amp;"save trouble, they go where copy , sent directly to it, recommend it to everyone! !")</f>
        <v>Very, very good, cheaper than the counter. Not from the previous evaluation, I do not know how many wasted points, points can change money now know, they should look carefully evaluated, then I put these words to copy to go, both to earn points, but also save trouble, they go where copy , sent directly to it, recommend it to everyone! !</v>
      </c>
    </row>
    <row r="495">
      <c r="A495" s="1">
        <v>5.0</v>
      </c>
      <c r="B495" s="1" t="s">
        <v>496</v>
      </c>
      <c r="C495" t="str">
        <f>IFERROR(__xludf.DUMMYFUNCTION("GOOGLETRANSLATE(B495, ""zh"", ""en"")"),"Good quality and price quality, affordable, very much!")</f>
        <v>Good quality and price quality, affordable, very much!</v>
      </c>
    </row>
    <row r="496">
      <c r="A496" s="1">
        <v>5.0</v>
      </c>
      <c r="B496" s="1" t="s">
        <v>497</v>
      </c>
      <c r="C496" t="str">
        <f>IFERROR(__xludf.DUMMYFUNCTION("GOOGLETRANSLATE(B496, ""zh"", ""en"")"),"Light and very light, relatively a relatively hard soles, the other slightly smaller point, estimates have to buy slightly larger size")</f>
        <v>Light and very light, relatively a relatively hard soles, the other slightly smaller point, estimates have to buy slightly larger size</v>
      </c>
    </row>
    <row r="497">
      <c r="A497" s="1">
        <v>5.0</v>
      </c>
      <c r="B497" s="1" t="s">
        <v>498</v>
      </c>
      <c r="C497" t="str">
        <f>IFERROR(__xludf.DUMMYFUNCTION("GOOGLETRANSLATE(B497, ""zh"", ""en"")"),"Price is a very good, very good, a total of less than 1200")</f>
        <v>Price is a very good, very good, a total of less than 1200</v>
      </c>
    </row>
    <row r="498">
      <c r="A498" s="1">
        <v>5.0</v>
      </c>
      <c r="B498" s="1" t="s">
        <v>499</v>
      </c>
      <c r="C498" t="str">
        <f>IFERROR(__xludf.DUMMYFUNCTION("GOOGLETRANSLATE(B498, ""zh"", ""en"")"),"Good work, strong plating process, large hydraulic worth buying three stalls are practical, each time taking a bath adds a lot of fun. Massage files can really ease the day's fatigue")</f>
        <v>Good work, strong plating process, large hydraulic worth buying three stalls are practical, each time taking a bath adds a lot of fun. Massage files can really ease the day's fatigue</v>
      </c>
    </row>
    <row r="499">
      <c r="A499" s="1">
        <v>5.0</v>
      </c>
      <c r="B499" s="1" t="s">
        <v>500</v>
      </c>
      <c r="C499" t="str">
        <f>IFERROR(__xludf.DUMMYFUNCTION("GOOGLETRANSLATE(B499, ""zh"", ""en"")"),"Work okay waist circumference two feet six, wearing a little tight, thin fabric, suitable for summer wear")</f>
        <v>Work okay waist circumference two feet six, wearing a little tight, thin fabric, suitable for summer wear</v>
      </c>
    </row>
    <row r="500">
      <c r="A500" s="1">
        <v>5.0</v>
      </c>
      <c r="B500" s="1" t="s">
        <v>501</v>
      </c>
      <c r="C500" t="str">
        <f>IFERROR(__xludf.DUMMYFUNCTION("GOOGLETRANSLATE(B500, ""zh"", ""en"")"),"The right size, thick section. 182CM, 71KG wear just 31/32 (trial sizes, choose the right), the money is for models fall, okay texture, color slightly darker than the picture, fit. Arrival time of about 10 days, fairly quickly.")</f>
        <v>The right size, thick section. 182CM, 71KG wear just 31/32 (trial sizes, choose the right), the money is for models fall, okay texture, color slightly darker than the picture, fit. Arrival time of about 10 days, fairly quickly.</v>
      </c>
    </row>
    <row r="501">
      <c r="A501" s="1">
        <v>5.0</v>
      </c>
      <c r="B501" s="1" t="s">
        <v>502</v>
      </c>
      <c r="C501" t="str">
        <f>IFERROR(__xludf.DUMMYFUNCTION("GOOGLETRANSLATE(B501, ""zh"", ""en"")"),"Very much like baby received better than expected")</f>
        <v>Very much like baby received better than expected</v>
      </c>
    </row>
    <row r="502">
      <c r="A502" s="1">
        <v>5.0</v>
      </c>
      <c r="B502" s="1" t="s">
        <v>503</v>
      </c>
      <c r="C502" t="str">
        <f>IFERROR(__xludf.DUMMYFUNCTION("GOOGLETRANSLATE(B502, ""zh"", ""en"")"),"Basically invincible easy to use, inexpensive, essential travel home")</f>
        <v>Basically invincible easy to use, inexpensive, essential travel home</v>
      </c>
    </row>
    <row r="503">
      <c r="A503" s="1">
        <v>5.0</v>
      </c>
      <c r="B503" s="1" t="s">
        <v>504</v>
      </c>
      <c r="C503" t="str">
        <f>IFERROR(__xludf.DUMMYFUNCTION("GOOGLETRANSLATE(B503, ""zh"", ""en"")"),"Yes, very good, very insecure. A good look at memory chips. . Micron")</f>
        <v>Yes, very good, very insecure. A good look at memory chips. . Micron</v>
      </c>
    </row>
    <row r="504">
      <c r="A504" s="1">
        <v>5.0</v>
      </c>
      <c r="B504" s="1" t="s">
        <v>505</v>
      </c>
      <c r="C504" t="str">
        <f>IFERROR(__xludf.DUMMYFUNCTION("GOOGLETRANSLATE(B504, ""zh"", ""en"")"),"Good to wear very good, to help a friend buy, satisfaction")</f>
        <v>Good to wear very good, to help a friend buy, satisfaction</v>
      </c>
    </row>
    <row r="505">
      <c r="A505" s="1">
        <v>5.0</v>
      </c>
      <c r="B505" s="1" t="s">
        <v>506</v>
      </c>
      <c r="C505" t="str">
        <f>IFERROR(__xludf.DUMMYFUNCTION("GOOGLETRANSLATE(B505, ""zh"", ""en"")"),"It took a year. Very suitable for my purposes (commuting time listening to voices) this headset I spent more than a year. Noise reduction effective (mostly commuting time to listen to a podcast with, if there is no noise, traffic noise makes me not hear)."&amp;" The operation is very convenient, want to pause, adjust volume, forward and back, do not dig the phone. I'm more than a year to do the housework and commuting time more meaningful. And my Bose Bluetooth headset sports a non-noise compared to the advantag"&amp;"e of links feel more stable, life time (like 20 hours) long. My advantage is when Bose sports headphones connected device name will be reported, and this headset will say ""Phone One connected"" (not a great disadvantage everyone :) sound quality is not t"&amp;"he same feeling. I bought all kinds of headphones, as if nothing like the first year to pay the PX-100. I mainly used the headset to listen to the human voice, it has a personal sound mode, it is very suitable for me to use. Quality music mode Well, still"&amp;" think it is a clear bias. But no small bread (momentum on-ear) so harsh. I personally do not like the sound of small steamed bread.")</f>
        <v>It took a year. Very suitable for my purposes (commuting time listening to voices) this headset I spent more than a year. Noise reduction effective (mostly commuting time to listen to a podcast with, if there is no noise, traffic noise makes me not hear). The operation is very convenient, want to pause, adjust volume, forward and back, do not dig the phone. I'm more than a year to do the housework and commuting time more meaningful. And my Bose Bluetooth headset sports a non-noise compared to the advantage of links feel more stable, life time (like 20 hours) long. My advantage is when Bose sports headphones connected device name will be reported, and this headset will say "Phone One connected" (not a great disadvantage everyone :) sound quality is not the same feeling. I bought all kinds of headphones, as if nothing like the first year to pay the PX-100. I mainly used the headset to listen to the human voice, it has a personal sound mode, it is very suitable for me to use. Quality music mode Well, still think it is a clear bias. But no small bread (momentum on-ear) so harsh. I personally do not like the sound of small steamed bread.</v>
      </c>
    </row>
    <row r="506">
      <c r="A506" s="1">
        <v>5.0</v>
      </c>
      <c r="B506" s="1" t="s">
        <v>507</v>
      </c>
      <c r="C506" t="str">
        <f>IFERROR(__xludf.DUMMYFUNCTION("GOOGLETRANSLATE(B506, ""zh"", ""en"")"),"300s Overall, still good but made in china")</f>
        <v>300s Overall, still good but made in china</v>
      </c>
    </row>
    <row r="507">
      <c r="A507" s="1">
        <v>5.0</v>
      </c>
      <c r="B507" s="1" t="s">
        <v>212</v>
      </c>
      <c r="C507" t="str">
        <f>IFERROR(__xludf.DUMMYFUNCTION("GOOGLETRANSLATE(B507, ""zh"", ""en"")"),"very good")</f>
        <v>very good</v>
      </c>
    </row>
    <row r="508">
      <c r="A508" s="1">
        <v>5.0</v>
      </c>
      <c r="B508" s="1" t="s">
        <v>508</v>
      </c>
      <c r="C508" t="str">
        <f>IFERROR(__xludf.DUMMYFUNCTION("GOOGLETRANSLATE(B508, ""zh"", ""en"")"),"Very comfortable jeans a little flexible, very comfortable to wear. 170 / 60kg buy W31 / L30 just")</f>
        <v>Very comfortable jeans a little flexible, very comfortable to wear. 170 / 60kg buy W31 / L30 just</v>
      </c>
    </row>
    <row r="509">
      <c r="A509" s="1">
        <v>5.0</v>
      </c>
      <c r="B509" s="1" t="s">
        <v>509</v>
      </c>
      <c r="C509" t="str">
        <f>IFERROR(__xludf.DUMMYFUNCTION("GOOGLETRANSLATE(B509, ""zh"", ""en"")"),"Asics still can be, should be genuine")</f>
        <v>Asics still can be, should be genuine</v>
      </c>
    </row>
    <row r="510">
      <c r="A510" s="1">
        <v>5.0</v>
      </c>
      <c r="B510" s="1" t="s">
        <v>510</v>
      </c>
      <c r="C510" t="str">
        <f>IFERROR(__xludf.DUMMYFUNCTION("GOOGLETRANSLATE(B510, ""zh"", ""en"")"),"The price is very cost-effective good brush, scrape together to buy a single cup, this brush is simply the price, very good")</f>
        <v>The price is very cost-effective good brush, scrape together to buy a single cup, this brush is simply the price, very good</v>
      </c>
    </row>
    <row r="511">
      <c r="A511" s="1">
        <v>5.0</v>
      </c>
      <c r="B511" s="1" t="s">
        <v>511</v>
      </c>
      <c r="C511" t="str">
        <f>IFERROR(__xludf.DUMMYFUNCTION("GOOGLETRANSLATE(B511, ""zh"", ""en"")"),", Did not see the goods too wide 4cm directly back")</f>
        <v>, Did not see the goods too wide 4cm directly back</v>
      </c>
    </row>
    <row r="512">
      <c r="A512" s="1">
        <v>5.0</v>
      </c>
      <c r="B512" s="1" t="s">
        <v>512</v>
      </c>
      <c r="C512" t="str">
        <f>IFERROR(__xludf.DUMMYFUNCTION("GOOGLETRANSLATE(B512, ""zh"", ""en"")"),"Better to do indoor shoes suitable super good")</f>
        <v>Better to do indoor shoes suitable super good</v>
      </c>
    </row>
    <row r="513">
      <c r="A513" s="1">
        <v>5.0</v>
      </c>
      <c r="B513" s="1" t="s">
        <v>513</v>
      </c>
      <c r="C513" t="str">
        <f>IFERROR(__xludf.DUMMYFUNCTION("GOOGLETRANSLATE(B513, ""zh"", ""en"")"),"0 workmanship is very fine, not yet installed, hope to use the can.")</f>
        <v>0 workmanship is very fine, not yet installed, hope to use the can.</v>
      </c>
    </row>
    <row r="514">
      <c r="A514" s="1">
        <v>2.0</v>
      </c>
      <c r="B514" s="1" t="s">
        <v>514</v>
      </c>
      <c r="C514" t="str">
        <f>IFERROR(__xludf.DUMMYFUNCTION("GOOGLETRANSLATE(B514, ""zh"", ""en"")"),"It is not recommended to buy buy used once, and it broke, I do not recommend to buy, although Amazon back part of the money, but not recommended to buy. It two stars, gave Amazon customer service.")</f>
        <v>It is not recommended to buy buy used once, and it broke, I do not recommend to buy, although Amazon back part of the money, but not recommended to buy. It two stars, gave Amazon customer service.</v>
      </c>
    </row>
    <row r="515">
      <c r="A515" s="1">
        <v>3.0</v>
      </c>
      <c r="B515" s="1" t="s">
        <v>515</v>
      </c>
      <c r="C515" t="str">
        <f>IFERROR(__xludf.DUMMYFUNCTION("GOOGLETRANSLATE(B515, ""zh"", ""en"")"),"In addition to color-based technology to shedding value, k99 after blasting, k99 after blasting, k99 after blasting, the important thing to say three times!")</f>
        <v>In addition to color-based technology to shedding value, k99 after blasting, k99 after blasting, k99 after blasting, the important thing to say three times!</v>
      </c>
    </row>
    <row r="516">
      <c r="A516" s="1">
        <v>3.0</v>
      </c>
      <c r="B516" s="1" t="s">
        <v>516</v>
      </c>
      <c r="C516" t="str">
        <f>IFERROR(__xludf.DUMMYFUNCTION("GOOGLETRANSLATE(B516, ""zh"", ""en"")"),"I see the small size corresponds to the size of the domestic 42 Table 8.5D, but a shoebox posted a mark of 43, but even so the first half of the shoe is relatively thin, the feet, I usually wear shoes 42")</f>
        <v>I see the small size corresponds to the size of the domestic 42 Table 8.5D, but a shoebox posted a mark of 43, but even so the first half of the shoe is relatively thin, the feet, I usually wear shoes 42</v>
      </c>
    </row>
    <row r="517">
      <c r="A517" s="1">
        <v>1.0</v>
      </c>
      <c r="B517" s="1" t="s">
        <v>517</v>
      </c>
      <c r="C517" t="str">
        <f>IFERROR(__xludf.DUMMYFUNCTION("GOOGLETRANSLATE(B517, ""zh"", ""en"")"),"Complete failure of product design against humanity. This pair of shoes is totally against humanity design, very hard. Is a complete failure under this brand. To wear for a long time, I think I have spent the entire foot. Foot back pain to death. I wonder"&amp;" if the long-term wear these shoes lead to disability, then, can I sue the company, crimes against humanity design is equal to murder. Please do not take chances to buy these shoes.")</f>
        <v>Complete failure of product design against humanity. This pair of shoes is totally against humanity design, very hard. Is a complete failure under this brand. To wear for a long time, I think I have spent the entire foot. Foot back pain to death. I wonder if the long-term wear these shoes lead to disability, then, can I sue the company, crimes against humanity design is equal to murder. Please do not take chances to buy these shoes.</v>
      </c>
    </row>
    <row r="518">
      <c r="A518" s="1">
        <v>1.0</v>
      </c>
      <c r="B518" s="1" t="s">
        <v>518</v>
      </c>
      <c r="C518" t="str">
        <f>IFERROR(__xludf.DUMMYFUNCTION("GOOGLETRANSLATE(B518, ""zh"", ""en"")"),"Very, very good 178,60kg little tight code suitable, inexpensive, plus shipping only two hundred to succeed, cheaper than the domestic half of the store, it is recommended to buy.")</f>
        <v>Very, very good 178,60kg little tight code suitable, inexpensive, plus shipping only two hundred to succeed, cheaper than the domestic half of the store, it is recommended to buy.</v>
      </c>
    </row>
    <row r="519">
      <c r="A519" s="1">
        <v>1.0</v>
      </c>
      <c r="B519" s="1" t="s">
        <v>519</v>
      </c>
      <c r="C519" t="str">
        <f>IFERROR(__xludf.DUMMYFUNCTION("GOOGLETRANSLATE(B519, ""zh"", ""en"")"),"IF bad burn for so long, have not koss headphones IF fifty solid. It can only be used to play games.")</f>
        <v>IF bad burn for so long, have not koss headphones IF fifty solid. It can only be used to play games.</v>
      </c>
    </row>
    <row r="520">
      <c r="A520" s="1">
        <v>4.0</v>
      </c>
      <c r="B520" s="1" t="s">
        <v>520</v>
      </c>
      <c r="C520" t="str">
        <f>IFERROR(__xludf.DUMMYFUNCTION("GOOGLETRANSLATE(B520, ""zh"", ""en"")"),"Very fit this T-shirt is appropriate. 175,86kg. Likes to wear loose, I feel very good. The material is more comfortable to wear, wash a few times, and some white. . . Significantly older.")</f>
        <v>Very fit this T-shirt is appropriate. 175,86kg. Likes to wear loose, I feel very good. The material is more comfortable to wear, wash a few times, and some white. . . Significantly older.</v>
      </c>
    </row>
    <row r="521">
      <c r="A521" s="1">
        <v>4.0</v>
      </c>
      <c r="B521" s="1" t="s">
        <v>521</v>
      </c>
      <c r="C521" t="str">
        <f>IFERROR(__xludf.DUMMYFUNCTION("GOOGLETRANSLATE(B521, ""zh"", ""en"")"),"Lightweight, compact and lightweight pan pot, not the stick, it is worth buying.")</f>
        <v>Lightweight, compact and lightweight pan pot, not the stick, it is worth buying.</v>
      </c>
    </row>
    <row r="522">
      <c r="A522" s="1">
        <v>4.0</v>
      </c>
      <c r="B522" s="1" t="s">
        <v>522</v>
      </c>
      <c r="C522" t="str">
        <f>IFERROR(__xludf.DUMMYFUNCTION("GOOGLETRANSLATE(B522, ""zh"", ""en"")"),"High resolving power, space pretty accurate positioning. Slightly grainy, no bag while listening to the chorus, each part accurate positioning, the whole process of a singing voice can be maintained at a position, three-dimensional, layered very well. In "&amp;"the original 2000 yuan level h4 speaker is unattainable, Oh, burn headphones or speakers to be more expensive than some of the burning ah. But it feels a little grainy voice - heard a cappella high level of on-site, do not know is true with a little bit g"&amp;"rainy voice, or the headset itself is not perfect - perhaps it would be better to burn a pot. With a large box filled, no portable package, it is inconvenient. Work today, all the way home with the songs, there was still a little light head - fortunately "&amp;"did not buy 860 ah.")</f>
        <v>High resolving power, space pretty accurate positioning. Slightly grainy, no bag while listening to the chorus, each part accurate positioning, the whole process of a singing voice can be maintained at a position, three-dimensional, layered very well. In the original 2000 yuan level h4 speaker is unattainable, Oh, burn headphones or speakers to be more expensive than some of the burning ah. But it feels a little grainy voice - heard a cappella high level of on-site, do not know is true with a little bit grainy voice, or the headset itself is not perfect - perhaps it would be better to burn a pot. With a large box filled, no portable package, it is inconvenient. Work today, all the way home with the songs, there was still a little light head - fortunately did not buy 860 ah.</v>
      </c>
    </row>
    <row r="523">
      <c r="A523" s="1">
        <v>4.0</v>
      </c>
      <c r="B523" s="1" t="s">
        <v>523</v>
      </c>
      <c r="C523" t="str">
        <f>IFERROR(__xludf.DUMMYFUNCTION("GOOGLETRANSLATE(B523, ""zh"", ""en"")"),"General Shanghai will damp moldy produce")</f>
        <v>General Shanghai will damp moldy produce</v>
      </c>
    </row>
    <row r="524">
      <c r="A524" s="1">
        <v>4.0</v>
      </c>
      <c r="B524" s="1" t="s">
        <v>524</v>
      </c>
      <c r="C524" t="str">
        <f>IFERROR(__xludf.DUMMYFUNCTION("GOOGLETRANSLATE(B524, ""zh"", ""en"")"),"Not very comfortable leather too hard")</f>
        <v>Not very comfortable leather too hard</v>
      </c>
    </row>
    <row r="525">
      <c r="A525" s="1">
        <v>5.0</v>
      </c>
      <c r="B525" s="1" t="s">
        <v>525</v>
      </c>
      <c r="C525" t="str">
        <f>IFERROR(__xludf.DUMMYFUNCTION("GOOGLETRANSLATE(B525, ""zh"", ""en"")"),"This is really great quality is great! Cargo from home only a few days, but also good luck arrival. Really good stuff, and today's installation master also said that good quality, comes with Triangle valve!")</f>
        <v>This is really great quality is great! Cargo from home only a few days, but also good luck arrival. Really good stuff, and today's installation master also said that good quality, comes with Triangle valve!</v>
      </c>
    </row>
    <row r="526">
      <c r="A526" s="1">
        <v>5.0</v>
      </c>
      <c r="B526" s="1" t="s">
        <v>526</v>
      </c>
      <c r="C526" t="str">
        <f>IFERROR(__xludf.DUMMYFUNCTION("GOOGLETRANSLATE(B526, ""zh"", ""en"")"),"Feel good inexpensive")</f>
        <v>Feel good inexpensive</v>
      </c>
    </row>
    <row r="527">
      <c r="A527" s="1">
        <v>5.0</v>
      </c>
      <c r="B527" s="1" t="s">
        <v>527</v>
      </c>
      <c r="C527" t="str">
        <f>IFERROR(__xludf.DUMMYFUNCTION("GOOGLETRANSLATE(B527, ""zh"", ""en"")"),"Good 39 yards fat feet, election 6uk very appropriate. What quality do not see, produced in Vietnam. Hand 350")</f>
        <v>Good 39 yards fat feet, election 6uk very appropriate. What quality do not see, produced in Vietnam. Hand 350</v>
      </c>
    </row>
    <row r="528">
      <c r="A528" s="1">
        <v>5.0</v>
      </c>
      <c r="B528" s="1" t="s">
        <v>528</v>
      </c>
      <c r="C528" t="str">
        <f>IFERROR(__xludf.DUMMYFUNCTION("GOOGLETRANSLATE(B528, ""zh"", ""en"")"),"Good very good")</f>
        <v>Good very good</v>
      </c>
    </row>
    <row r="529">
      <c r="A529" s="1">
        <v>5.0</v>
      </c>
      <c r="B529" s="1" t="s">
        <v>529</v>
      </c>
      <c r="C529" t="str">
        <f>IFERROR(__xludf.DUMMYFUNCTION("GOOGLETRANSLATE(B529, ""zh"", ""en"")"),"After closing the lid 1. cleverly designed, before operation; 2. the slice thickness can be adjusted; 3 may be diced (dice).")</f>
        <v>After closing the lid 1. cleverly designed, before operation; 2. the slice thickness can be adjusted; 3 may be diced (dice).</v>
      </c>
    </row>
    <row r="530">
      <c r="A530" s="1">
        <v>5.0</v>
      </c>
      <c r="B530" s="1" t="s">
        <v>530</v>
      </c>
      <c r="C530" t="str">
        <f>IFERROR(__xludf.DUMMYFUNCTION("GOOGLETRANSLATE(B530, ""zh"", ""en"")"),"Genuine really value for money, and cheap! More importantly, the firm sent from the beautiful!")</f>
        <v>Genuine really value for money, and cheap! More importantly, the firm sent from the beautiful!</v>
      </c>
    </row>
    <row r="531">
      <c r="A531" s="1">
        <v>5.0</v>
      </c>
      <c r="B531" s="1" t="s">
        <v>531</v>
      </c>
      <c r="C531" t="str">
        <f>IFERROR(__xludf.DUMMYFUNCTION("GOOGLETRANSLATE(B531,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 !")</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532">
      <c r="A532" s="1">
        <v>5.0</v>
      </c>
      <c r="B532" s="1" t="s">
        <v>532</v>
      </c>
      <c r="C532" t="str">
        <f>IFERROR(__xludf.DUMMYFUNCTION("GOOGLETRANSLATE(B532, ""zh"", ""en"")"),"Good things good, very heavy, hesitated for a long time, and finally up the order")</f>
        <v>Good things good, very heavy, hesitated for a long time, and finally up the order</v>
      </c>
    </row>
    <row r="533">
      <c r="A533" s="1">
        <v>5.0</v>
      </c>
      <c r="B533" s="1" t="s">
        <v>533</v>
      </c>
      <c r="C533" t="str">
        <f>IFERROR(__xludf.DUMMYFUNCTION("GOOGLETRANSLATE(B533, ""zh"", ""en"")"),"Easy to use it is very good, beautiful and practical")</f>
        <v>Easy to use it is very good, beautiful and practical</v>
      </c>
    </row>
    <row r="534">
      <c r="A534" s="1">
        <v>5.0</v>
      </c>
      <c r="B534" s="1" t="s">
        <v>534</v>
      </c>
      <c r="C534" t="str">
        <f>IFERROR(__xludf.DUMMYFUNCTION("GOOGLETRANSLATE(B534, ""zh"", ""en"")"),"Very nice fat 37-38 feet, a little longer a little, 5UK if the width might be a bit tight. Good-looking and comfortable, just do not know how to take care of the wear dirty?")</f>
        <v>Very nice fat 37-38 feet, a little longer a little, 5UK if the width might be a bit tight. Good-looking and comfortable, just do not know how to take care of the wear dirty?</v>
      </c>
    </row>
    <row r="535">
      <c r="A535" s="1">
        <v>5.0</v>
      </c>
      <c r="B535" s="1" t="s">
        <v>535</v>
      </c>
      <c r="C535" t="str">
        <f>IFERROR(__xludf.DUMMYFUNCTION("GOOGLETRANSLATE(B535, ""zh"", ""en"")"),"Replace the brush head, a good British overseas purchase, prime members good benefits")</f>
        <v>Replace the brush head, a good British overseas purchase, prime members good benefits</v>
      </c>
    </row>
    <row r="536">
      <c r="A536" s="1">
        <v>5.0</v>
      </c>
      <c r="B536" s="1" t="s">
        <v>536</v>
      </c>
      <c r="C536" t="str">
        <f>IFERROR(__xludf.DUMMYFUNCTION("GOOGLETRANSLATE(B536, ""zh"", ""en"")"),"Like always, the shoes are very fit, comfortable, yardage standards.")</f>
        <v>Like always, the shoes are very fit, comfortable, yardage standards.</v>
      </c>
    </row>
    <row r="537">
      <c r="A537" s="1">
        <v>5.0</v>
      </c>
      <c r="B537" s="1" t="s">
        <v>537</v>
      </c>
      <c r="C537" t="str">
        <f>IFERROR(__xludf.DUMMYFUNCTION("GOOGLETRANSLATE(B537, ""zh"", ""en"")"),"Good, soft, fresh taste, a touch of mint, baby very much, acceptance drink high, the price is not too expensive, with the rest assured!")</f>
        <v>Good, soft, fresh taste, a touch of mint, baby very much, acceptance drink high, the price is not too expensive, with the rest assured!</v>
      </c>
    </row>
    <row r="538">
      <c r="A538" s="1">
        <v>5.0</v>
      </c>
      <c r="B538" s="1" t="s">
        <v>538</v>
      </c>
      <c r="C538" t="str">
        <f>IFERROR(__xludf.DUMMYFUNCTION("GOOGLETRANSLATE(B538, ""zh"", ""en"")"),"Very good very good boots Amazon service! Shipping soon! Sea Amoy Amazon very easy to find. Boots slightly too large a little bit, if there should be just seven yards.")</f>
        <v>Very good very good boots Amazon service! Shipping soon! Sea Amoy Amazon very easy to find. Boots slightly too large a little bit, if there should be just seven yards.</v>
      </c>
    </row>
    <row r="539">
      <c r="A539" s="1">
        <v>5.0</v>
      </c>
      <c r="B539" s="1" t="s">
        <v>539</v>
      </c>
      <c r="C539" t="str">
        <f>IFERROR(__xludf.DUMMYFUNCTION("GOOGLETRANSLATE(B539, ""zh"", ""en"")"),"7 cost three fold to buy, cost-effective, cheaper than buying in Japan")</f>
        <v>7 cost three fold to buy, cost-effective, cheaper than buying in Japan</v>
      </c>
    </row>
    <row r="540">
      <c r="A540" s="1">
        <v>5.0</v>
      </c>
      <c r="B540" s="1" t="s">
        <v>540</v>
      </c>
      <c r="C540" t="str">
        <f>IFERROR(__xludf.DUMMYFUNCTION("GOOGLETRANSLATE(B540, ""zh"", ""en"")"),"A little taste very good, cooked just great, very good, newly hatched baby teeth, so special like holding bite")</f>
        <v>A little taste very good, cooked just great, very good, newly hatched baby teeth, so special like holding bite</v>
      </c>
    </row>
    <row r="541">
      <c r="A541" s="1">
        <v>5.0</v>
      </c>
      <c r="B541" s="1" t="s">
        <v>541</v>
      </c>
      <c r="C541" t="str">
        <f>IFERROR(__xludf.DUMMYFUNCTION("GOOGLETRANSLATE(B541, ""zh"", ""en"")"),"Suitable usually wear sneakers 43, from Thailand, encapsulated well, fancy G-TEX, and with a little high, like the inside of an increased very friendly")</f>
        <v>Suitable usually wear sneakers 43, from Thailand, encapsulated well, fancy G-TEX, and with a little high, like the inside of an increased very friendly</v>
      </c>
    </row>
    <row r="542">
      <c r="A542" s="1">
        <v>5.0</v>
      </c>
      <c r="B542" s="1" t="s">
        <v>542</v>
      </c>
      <c r="C542" t="str">
        <f>IFERROR(__xludf.DUMMYFUNCTION("GOOGLETRANSLATE(B542, ""zh"", ""en"")"),"Good to five days, fast enough. Put on a very delicate, it is a small foot, within a layer of velvet boots moderately thick, winter should be no problem, buy 37 feet of 4.5uk, exactly.")</f>
        <v>Good to five days, fast enough. Put on a very delicate, it is a small foot, within a layer of velvet boots moderately thick, winter should be no problem, buy 37 feet of 4.5uk, exactly.</v>
      </c>
    </row>
    <row r="543">
      <c r="A543" s="1">
        <v>5.0</v>
      </c>
      <c r="B543" s="1" t="s">
        <v>543</v>
      </c>
      <c r="C543" t="str">
        <f>IFERROR(__xludf.DUMMYFUNCTION("GOOGLETRANSLATE(B543, ""zh"", ""en"")"),"Breathable, workmanship good ventilation, good workmanship, very thin!")</f>
        <v>Breathable, workmanship good ventilation, good workmanship, very thin!</v>
      </c>
    </row>
    <row r="544">
      <c r="A544" s="1">
        <v>5.0</v>
      </c>
      <c r="B544" s="1" t="s">
        <v>544</v>
      </c>
      <c r="C544" t="str">
        <f>IFERROR(__xludf.DUMMYFUNCTION("GOOGLETRANSLATE(B544, ""zh"", ""en"")"),"Just right the right to buy a smaller size than normal")</f>
        <v>Just right the right to buy a smaller size than normal</v>
      </c>
    </row>
    <row r="545">
      <c r="A545" s="1">
        <v>5.0</v>
      </c>
      <c r="B545" s="1" t="s">
        <v>545</v>
      </c>
      <c r="C545" t="str">
        <f>IFERROR(__xludf.DUMMYFUNCTION("GOOGLETRANSLATE(B545, ""zh"", ""en"")"),"T-shirt fabric is very good, very comfortable to wear")</f>
        <v>T-shirt fabric is very good, very comfortable to wear</v>
      </c>
    </row>
    <row r="546">
      <c r="A546" s="1">
        <v>5.0</v>
      </c>
      <c r="B546" s="1" t="s">
        <v>546</v>
      </c>
      <c r="C546" t="str">
        <f>IFERROR(__xludf.DUMMYFUNCTION("GOOGLETRANSLATE(B546, ""zh"", ""en"")"),"Genuine love is good, affordable, good quality genuine")</f>
        <v>Genuine love is good, affordable, good quality genuine</v>
      </c>
    </row>
    <row r="547">
      <c r="A547" s="1">
        <v>2.0</v>
      </c>
      <c r="B547" s="1" t="s">
        <v>547</v>
      </c>
      <c r="C547" t="str">
        <f>IFERROR(__xludf.DUMMYFUNCTION("GOOGLETRANSLATE(B547, ""zh"", ""en"")"),"Protective measures on the packaging that comes with a bad pass across the sea on a built-in packaging, packaging get our hands on the bad die, but fortunately the filter is hard, other things would have rotted away.")</f>
        <v>Protective measures on the packaging that comes with a bad pass across the sea on a built-in packaging, packaging get our hands on the bad die, but fortunately the filter is hard, other things would have rotted away.</v>
      </c>
    </row>
    <row r="548">
      <c r="A548" s="1">
        <v>3.0</v>
      </c>
      <c r="B548" s="1" t="s">
        <v>548</v>
      </c>
      <c r="C548" t="str">
        <f>IFERROR(__xludf.DUMMYFUNCTION("GOOGLETRANSLATE(B548, ""zh"", ""en"")"),"Across the sea to buy a made in China is not real leather pu originally thought it was leather")</f>
        <v>Across the sea to buy a made in China is not real leather pu originally thought it was leather</v>
      </c>
    </row>
    <row r="549">
      <c r="A549" s="1">
        <v>3.0</v>
      </c>
      <c r="B549" s="1" t="s">
        <v>549</v>
      </c>
      <c r="C549" t="str">
        <f>IFERROR(__xludf.DUMMYFUNCTION("GOOGLETRANSLATE(B549, ""zh"", ""en"")"),"Generally after washing it rather hard, because it is not cotton, feeling a bit like labor pants")</f>
        <v>Generally after washing it rather hard, because it is not cotton, feeling a bit like labor pants</v>
      </c>
    </row>
    <row r="550">
      <c r="A550" s="1">
        <v>1.0</v>
      </c>
      <c r="B550" s="1" t="s">
        <v>550</v>
      </c>
      <c r="C550" t="str">
        <f>IFERROR(__xludf.DUMMYFUNCTION("GOOGLETRANSLATE(B550, ""zh"", ""en"")"),"And the picture is not the same serious and pictures are not the same way you received the goods is the picture I received it")</f>
        <v>And the picture is not the same serious and pictures are not the same way you received the goods is the picture I received it</v>
      </c>
    </row>
    <row r="551">
      <c r="A551" s="1">
        <v>1.0</v>
      </c>
      <c r="B551" s="1" t="s">
        <v>551</v>
      </c>
      <c r="C551" t="str">
        <f>IFERROR(__xludf.DUMMYFUNCTION("GOOGLETRANSLATE(B551, ""zh"", ""en"")"),"Size too much deviation. Usually wear 29 yards, orders to buy 29 yards, but also wanted to accept a little too large, the result is much larger. Type of trouser legs are straight, trousers are also high. There was no way to wear ~ ~ ~")</f>
        <v>Size too much deviation. Usually wear 29 yards, orders to buy 29 yards, but also wanted to accept a little too large, the result is much larger. Type of trouser legs are straight, trousers are also high. There was no way to wear ~ ~ ~</v>
      </c>
    </row>
    <row r="552">
      <c r="A552" s="1">
        <v>1.0</v>
      </c>
      <c r="B552" s="1" t="s">
        <v>552</v>
      </c>
      <c r="C552" t="str">
        <f>IFERROR(__xludf.DUMMYFUNCTION("GOOGLETRANSLATE(B552, ""zh"", ""en"")"),"Physical and photos do not match! ugly! No hidden camera overlooking the biggest flaw of this pair of shoes, you receive the kind really ugly!")</f>
        <v>Physical and photos do not match! ugly! No hidden camera overlooking the biggest flaw of this pair of shoes, you receive the kind really ugly!</v>
      </c>
    </row>
    <row r="553">
      <c r="A553" s="1">
        <v>4.0</v>
      </c>
      <c r="B553" s="1" t="s">
        <v>553</v>
      </c>
      <c r="C553" t="str">
        <f>IFERROR(__xludf.DUMMYFUNCTION("GOOGLETRANSLATE(B553, ""zh"", ""en"")"),"Yet to get a clear idea how to plug directly into the phone recorded the song Yeti has a very nice appearance, easy to operate, pickup is also very sensitive, even the computer can only be recorded songs, but the current study did not come out how to reco"&amp;"rd songs and even cell phones")</f>
        <v>Yet to get a clear idea how to plug directly into the phone recorded the song Yeti has a very nice appearance, easy to operate, pickup is also very sensitive, even the computer can only be recorded songs, but the current study did not come out how to record songs and even cell phones</v>
      </c>
    </row>
    <row r="554">
      <c r="A554" s="1">
        <v>4.0</v>
      </c>
      <c r="B554" s="1" t="s">
        <v>554</v>
      </c>
      <c r="C554" t="str">
        <f>IFERROR(__xludf.DUMMYFUNCTION("GOOGLETRANSLATE(B554, ""zh"", ""en"")"),"Cotton is also OK, but in order to have high demand, or like passing, mainly cheap")</f>
        <v>Cotton is also OK, but in order to have high demand, or like passing, mainly cheap</v>
      </c>
    </row>
    <row r="555">
      <c r="A555" s="1">
        <v>4.0</v>
      </c>
      <c r="B555" s="1" t="s">
        <v>555</v>
      </c>
      <c r="C555" t="str">
        <f>IFERROR(__xludf.DUMMYFUNCTION("GOOGLETRANSLATE(B555, ""zh"", ""en"")"),"Good stuff is very good, no glitches, but not very fine grinding, recommended large month-old child with")</f>
        <v>Good stuff is very good, no glitches, but not very fine grinding, recommended large month-old child with</v>
      </c>
    </row>
    <row r="556">
      <c r="A556" s="1">
        <v>4.0</v>
      </c>
      <c r="B556" s="1" t="s">
        <v>556</v>
      </c>
      <c r="C556" t="str">
        <f>IFERROR(__xludf.DUMMYFUNCTION("GOOGLETRANSLATE(B556, ""zh"", ""en"")"),"Not careful, shoelaces shoe laces there are dirty is dirty, black shoes feel a little hard, the official website Amoy control before the sea of ​​yardage New Balance election, or a big point, the other better")</f>
        <v>Not careful, shoelaces shoe laces there are dirty is dirty, black shoes feel a little hard, the official website Amoy control before the sea of ​​yardage New Balance election, or a big point, the other better</v>
      </c>
    </row>
    <row r="557">
      <c r="A557" s="1">
        <v>4.0</v>
      </c>
      <c r="B557" s="1" t="s">
        <v>557</v>
      </c>
      <c r="C557" t="str">
        <f>IFERROR(__xludf.DUMMYFUNCTION("GOOGLETRANSLATE(B557, ""zh"", ""en"")"),"Yuechuan Yue comfortable! Just put on a little card feet, Yuechuan Yue comfortable!")</f>
        <v>Yuechuan Yue comfortable! Just put on a little card feet, Yuechuan Yue comfortable!</v>
      </c>
    </row>
    <row r="558">
      <c r="A558" s="1">
        <v>5.0</v>
      </c>
      <c r="B558" s="1" t="s">
        <v>558</v>
      </c>
      <c r="C558" t="str">
        <f>IFERROR(__xludf.DUMMYFUNCTION("GOOGLETRANSLATE(B558, ""zh"", ""en"")"),"For the first time in the Amazon shopping just received the morning, plug the computer tried it, I feel good, transfer files did not try, try again in the afternoon, very good, the price is appropriate.")</f>
        <v>For the first time in the Amazon shopping just received the morning, plug the computer tried it, I feel good, transfer files did not try, try again in the afternoon, very good, the price is appropriate.</v>
      </c>
    </row>
    <row r="559">
      <c r="A559" s="1">
        <v>5.0</v>
      </c>
      <c r="B559" s="1" t="s">
        <v>559</v>
      </c>
      <c r="C559" t="str">
        <f>IFERROR(__xludf.DUMMYFUNCTION("GOOGLETRANSLATE(B559, ""zh"", ""en"")"),"Really good for postpartum really good, especially for postpartum abdominal feeling pressure, no pressure thighs buttocks are not curling. As for the effect also need to adhere to know")</f>
        <v>Really good for postpartum really good, especially for postpartum abdominal feeling pressure, no pressure thighs buttocks are not curling. As for the effect also need to adhere to know</v>
      </c>
    </row>
    <row r="560">
      <c r="A560" s="1">
        <v>5.0</v>
      </c>
      <c r="B560" s="1" t="s">
        <v>560</v>
      </c>
      <c r="C560" t="str">
        <f>IFERROR(__xludf.DUMMYFUNCTION("GOOGLETRANSLATE(B560, ""zh"", ""en"")"),"Close up waist more comfortable to wear this")</f>
        <v>Close up waist more comfortable to wear this</v>
      </c>
    </row>
    <row r="561">
      <c r="A561" s="1">
        <v>5.0</v>
      </c>
      <c r="B561" s="1" t="s">
        <v>561</v>
      </c>
      <c r="C561" t="str">
        <f>IFERROR(__xludf.DUMMYFUNCTION("GOOGLETRANSLATE(B561, ""zh"", ""en"")"),"Toothpaste is a push, and relatively new, interested in children, brush their teeth is also very conscious kids like to use, freight is too high (50 yuan) is not cost-effective.")</f>
        <v>Toothpaste is a push, and relatively new, interested in children, brush their teeth is also very conscious kids like to use, freight is too high (50 yuan) is not cost-effective.</v>
      </c>
    </row>
    <row r="562">
      <c r="A562" s="1">
        <v>5.0</v>
      </c>
      <c r="B562" s="1" t="s">
        <v>562</v>
      </c>
      <c r="C562" t="str">
        <f>IFERROR(__xludf.DUMMYFUNCTION("GOOGLETRANSLATE(B562, ""zh"", ""en"")"),"Comfortable to wear the right size, wearing comfortable, selected in accordance with the usual Nike's size on the line")</f>
        <v>Comfortable to wear the right size, wearing comfortable, selected in accordance with the usual Nike's size on the line</v>
      </c>
    </row>
    <row r="563">
      <c r="A563" s="1">
        <v>5.0</v>
      </c>
      <c r="B563" s="1" t="s">
        <v>563</v>
      </c>
      <c r="C563" t="str">
        <f>IFERROR(__xludf.DUMMYFUNCTION("GOOGLETRANSLATE(B563, ""zh"", ""en"")"),"Yes good wife really like")</f>
        <v>Yes good wife really like</v>
      </c>
    </row>
    <row r="564">
      <c r="A564" s="1">
        <v>5.0</v>
      </c>
      <c r="B564" s="1" t="s">
        <v>564</v>
      </c>
      <c r="C564" t="str">
        <f>IFERROR(__xludf.DUMMYFUNCTION("GOOGLETRANSLATE(B564, ""zh"", ""en"")"),"Last bought a cheap pair of shoes too small, this time specifically to buy a bigger size, just right, good quality.")</f>
        <v>Last bought a cheap pair of shoes too small, this time specifically to buy a bigger size, just right, good quality.</v>
      </c>
    </row>
    <row r="565">
      <c r="A565" s="1">
        <v>5.0</v>
      </c>
      <c r="B565" s="1" t="s">
        <v>565</v>
      </c>
      <c r="C565" t="str">
        <f>IFERROR(__xludf.DUMMYFUNCTION("GOOGLETRANSLATE(B565, ""zh"", ""en"")"),"Long grass for a long time, buy discount activities, than the store scouring the sea and a little cheaper, and look forward installed after bathing experience. Long grass for a long time, buy discount activities, than the store scouring the sea and a litt"&amp;"le cheaper, and look forward installed after bathing experience.")</f>
        <v>Long grass for a long time, buy discount activities, than the store scouring the sea and a little cheaper, and look forward installed after bathing experience. Long grass for a long time, buy discount activities, than the store scouring the sea and a little cheaper, and look forward installed after bathing experience.</v>
      </c>
    </row>
    <row r="566">
      <c r="A566" s="1">
        <v>5.0</v>
      </c>
      <c r="B566" s="1" t="s">
        <v>566</v>
      </c>
      <c r="C566" t="str">
        <f>IFERROR(__xludf.DUMMYFUNCTION("GOOGLETRANSLATE(B566, ""zh"", ""en"")"),"Evaluate just received today, try a little, very appropriate and comfortable, pretty and soft. Value for money!")</f>
        <v>Evaluate just received today, try a little, very appropriate and comfortable, pretty and soft. Value for money!</v>
      </c>
    </row>
    <row r="567">
      <c r="A567" s="1">
        <v>5.0</v>
      </c>
      <c r="B567" s="1" t="s">
        <v>567</v>
      </c>
      <c r="C567" t="str">
        <f>IFERROR(__xludf.DUMMYFUNCTION("GOOGLETRANSLATE(B567, ""zh"", ""en"")"),"Good good can also")</f>
        <v>Good good can also</v>
      </c>
    </row>
    <row r="568">
      <c r="A568" s="1">
        <v>5.0</v>
      </c>
      <c r="B568" s="1" t="s">
        <v>568</v>
      </c>
      <c r="C568" t="str">
        <f>IFERROR(__xludf.DUMMYFUNCTION("GOOGLETRANSLATE(B568, ""zh"", ""en"")"),"Looked good tried it obviously also soft color")</f>
        <v>Looked good tried it obviously also soft color</v>
      </c>
    </row>
    <row r="569">
      <c r="A569" s="1">
        <v>5.0</v>
      </c>
      <c r="B569" s="1" t="s">
        <v>569</v>
      </c>
      <c r="C569" t="str">
        <f>IFERROR(__xludf.DUMMYFUNCTION("GOOGLETRANSLATE(B569, ""zh"", ""en"")"),"Appropriate right size, bought two hey")</f>
        <v>Appropriate right size, bought two hey</v>
      </c>
    </row>
    <row r="570">
      <c r="A570" s="1">
        <v>5.0</v>
      </c>
      <c r="B570" s="1" t="s">
        <v>570</v>
      </c>
      <c r="C570" t="str">
        <f>IFERROR(__xludf.DUMMYFUNCTION("GOOGLETRANSLATE(B570, ""zh"", ""en"")"),"Thick thick shoes, but the same size than the brand's casual shoes shoes slightly larger. Ready to go to New York winter, then chase comment!")</f>
        <v>Thick thick shoes, but the same size than the brand's casual shoes shoes slightly larger. Ready to go to New York winter, then chase comment!</v>
      </c>
    </row>
    <row r="571">
      <c r="A571" s="1">
        <v>5.0</v>
      </c>
      <c r="B571" s="1" t="s">
        <v>571</v>
      </c>
      <c r="C571" t="str">
        <f>IFERROR(__xludf.DUMMYFUNCTION("GOOGLETRANSLATE(B571, ""zh"", ""en"")"),"Size just right, very comfortable to wear pants usually wear 27, this underwear large, very good, packaging is not flattered, on a plastic bag. A little black fade, the other very good.")</f>
        <v>Size just right, very comfortable to wear pants usually wear 27, this underwear large, very good, packaging is not flattered, on a plastic bag. A little black fade, the other very good.</v>
      </c>
    </row>
    <row r="572">
      <c r="A572" s="1">
        <v>5.0</v>
      </c>
      <c r="B572" s="1" t="s">
        <v>572</v>
      </c>
      <c r="C572" t="str">
        <f>IFERROR(__xludf.DUMMYFUNCTION("GOOGLETRANSLATE(B572, ""zh"", ""en"")"),"Good quality good quality, but her daughter does not like.")</f>
        <v>Good quality good quality, but her daughter does not like.</v>
      </c>
    </row>
    <row r="573">
      <c r="A573" s="1">
        <v>5.0</v>
      </c>
      <c r="B573" s="1" t="s">
        <v>573</v>
      </c>
      <c r="C573" t="str">
        <f>IFERROR(__xludf.DUMMYFUNCTION("GOOGLETRANSLATE(B573, ""zh"", ""en"")"),"Never go to a good evaluation before, do not know how many wasted points, points can change money now know, they should look carefully evaluated, then I put these words to copy to go, both to earn points, but also the easy way, where are copied to which, "&amp;"issued directly to it, I recommend it to everyone!")</f>
        <v>Never go to a good evaluation before, do not know how many wasted points, points can change money now know, they should look carefully evaluated, then I put these words to copy to go, both to earn points, but also the easy way, where are copied to which, issued directly to it, I recommend it to everyone!</v>
      </c>
    </row>
    <row r="574">
      <c r="A574" s="1">
        <v>5.0</v>
      </c>
      <c r="B574" s="1" t="s">
        <v>574</v>
      </c>
      <c r="C574" t="str">
        <f>IFERROR(__xludf.DUMMYFUNCTION("GOOGLETRANSLATE(B574, ""zh"", ""en"")"),"Really good packaging very good, good, good.")</f>
        <v>Really good packaging very good, good, good.</v>
      </c>
    </row>
    <row r="575">
      <c r="A575" s="1">
        <v>5.0</v>
      </c>
      <c r="B575" s="1" t="s">
        <v>575</v>
      </c>
      <c r="C575" t="str">
        <f>IFERROR(__xludf.DUMMYFUNCTION("GOOGLETRANSLATE(B575, ""zh"", ""en"")"),"WD ELEMENTS Portable External Hard Drive - USB 3.0 Black 4TB ... value for money, super good this month, 21 Kusakabe single, yesterday (27) evening arrival that is, overseas shopping logistics quickly to open unexpectedly. packaging, brand new as shown in"&amp;" the photographs, connected to the computer (my computer Win7 Ultimate), the location is immediately displayed the letter, save the file test is successful, try into two films (a total of more than 5G), finished 50 seconds; the pilot , very smooth, like a"&amp;"n internal hard disk as the computer itself! Like this one first! quality products, value for money, express delivery to the force, customer satisfaction.")</f>
        <v>WD ELEMENTS Portable External Hard Drive - USB 3.0 Black 4TB ... value for money, super good this month, 21 Kusakabe single, yesterday (27) evening arrival that is, overseas shopping logistics quickly to open unexpectedly. packaging, brand new as shown in the photographs, connected to the computer (my computer Win7 Ultimate), the location is immediately displayed the letter, save the file test is successful, try into two films (a total of more than 5G), finished 50 seconds; the pilot , very smooth, like an internal hard disk as the computer itself! Like this one first! quality products, value for money, express delivery to the force, customer satisfaction.</v>
      </c>
    </row>
    <row r="576">
      <c r="A576" s="1">
        <v>5.0</v>
      </c>
      <c r="B576" s="1" t="s">
        <v>576</v>
      </c>
      <c r="C576" t="str">
        <f>IFERROR(__xludf.DUMMYFUNCTION("GOOGLETRANSLATE(B576, ""zh"", ""en"")"),"Bought three very comfortable breathable material thin")</f>
        <v>Bought three very comfortable breathable material thin</v>
      </c>
    </row>
    <row r="577">
      <c r="A577" s="1">
        <v>5.0</v>
      </c>
      <c r="B577" s="1" t="s">
        <v>577</v>
      </c>
      <c r="C577" t="str">
        <f>IFERROR(__xludf.DUMMYFUNCTION("GOOGLETRANSLATE(B577, ""zh"", ""en"")"),"Zojirushi mug though slightly uneven bottom of the cup, may be caused by the production process, but good insulation effect. SF Express is good, the protection of goods well, satisfied.")</f>
        <v>Zojirushi mug though slightly uneven bottom of the cup, may be caused by the production process, but good insulation effect. SF Express is good, the protection of goods well, satisfied.</v>
      </c>
    </row>
    <row r="578">
      <c r="A578" s="1">
        <v>5.0</v>
      </c>
      <c r="B578" s="1" t="s">
        <v>578</v>
      </c>
      <c r="C578" t="str">
        <f>IFERROR(__xludf.DUMMYFUNCTION("GOOGLETRANSLATE(B578, ""zh"", ""en"")"),"Black five orders, unimaginable benefits for the first time last year, five black sea Amoy, also may be the first time to buy such a cost-effective electronic products. 2T capacity, there 1T slim, fit than 4T me a lot. Win10 USB3.0 interface to several G "&amp;"transmitted at a large file or a video, the speed is substantially stable at 110 ~ 130M / s, XP old school system can normally undriven identification. Use so far is working properly. The most fun is the price, looked ill at ease in the past two-eleven, o"&amp;"ne a treasure to engage in various activities East End (actually count the various ticket prices are also stable in a variety of activities more than 600, and usually about the same last year, I feel no much benefit, but also a variety of grab coupons can"&amp;" not receive a verification code various heart tired), based on past comments Amazon buyers wait to see only five black Mayer ...... result of more than 400 prices, will be able to direct orders, plus on tariffs and shipping, more than 500 hand, be very s"&amp;"atisfied with the. When received, the packaging is a small paper bag of foam cartons, paper cards which have a fixed place, do not trust seem simple, but in fact there is no case of corruption like appearance. Packaging Well, good enough. Finally, because"&amp;" there is no send mobile hard disk pack, it is strongly recommended that after the hand they have to purchase one common gently, data security and prolong life.")</f>
        <v>Black five orders, unimaginable benefits for the first time last year, five black sea Amoy, also may be the first time to buy such a cost-effective electronic products. 2T capacity, there 1T slim, fit than 4T me a lot. Win10 USB3.0 interface to several G transmitted at a large file or a video, the speed is substantially stable at 110 ~ 130M / s, XP old school system can normally undriven identification. Use so far is working properly. The most fun is the price, looked ill at ease in the past two-eleven, one a treasure to engage in various activities East End (actually count the various ticket prices are also stable in a variety of activities more than 600, and usually about the same last year, I feel no much benefit, but also a variety of grab coupons can not receive a verification code various heart tired), based on past comments Amazon buyers wait to see only five black Mayer ...... result of more than 400 prices, will be able to direct orders, plus on tariffs and shipping, more than 500 hand, be very satisfied with the. When received, the packaging is a small paper bag of foam cartons, paper cards which have a fixed place, do not trust seem simple, but in fact there is no case of corruption like appearance. Packaging Well, good enough. Finally, because there is no send mobile hard disk pack, it is strongly recommended that after the hand they have to purchase one common gently, data security and prolong life.</v>
      </c>
    </row>
    <row r="579">
      <c r="A579" s="1">
        <v>2.0</v>
      </c>
      <c r="B579" s="1" t="s">
        <v>579</v>
      </c>
      <c r="C579" t="str">
        <f>IFERROR(__xludf.DUMMYFUNCTION("GOOGLETRANSLATE(B579, ""zh"", ""en"")"),"Pungent odor or taste to wash a very large")</f>
        <v>Pungent odor or taste to wash a very large</v>
      </c>
    </row>
    <row r="580">
      <c r="A580" s="1">
        <v>3.0</v>
      </c>
      <c r="B580" s="1" t="s">
        <v>580</v>
      </c>
      <c r="C580" t="str">
        <f>IFERROR(__xludf.DUMMYFUNCTION("GOOGLETRANSLATE(B580, ""zh"", ""en"")"),"Did not open the battery cover meter; service points are hard to find good feel for outdoor use. There have been half a year is not bright, suspected to be a dead battery, looking for a service point is difficult; the back cover is very tight, hard to ope"&amp;"n yourself to replace the battery.")</f>
        <v>Did not open the battery cover meter; service points are hard to find good feel for outdoor use. There have been half a year is not bright, suspected to be a dead battery, looking for a service point is difficult; the back cover is very tight, hard to open yourself to replace the battery.</v>
      </c>
    </row>
    <row r="581">
      <c r="A581" s="1">
        <v>3.0</v>
      </c>
      <c r="B581" s="1" t="s">
        <v>581</v>
      </c>
      <c r="C581" t="str">
        <f>IFERROR(__xludf.DUMMYFUNCTION("GOOGLETRANSLATE(B581, ""zh"", ""en"")"),"Workmanship, size is good, but this material unhappy, like to spread the work, the size is good, but this material unhappy, like to spread")</f>
        <v>Workmanship, size is good, but this material unhappy, like to spread the work, the size is good, but this material unhappy, like to spread</v>
      </c>
    </row>
    <row r="582">
      <c r="A582" s="1">
        <v>3.0</v>
      </c>
      <c r="B582" s="1" t="s">
        <v>582</v>
      </c>
      <c r="C582" t="str">
        <f>IFERROR(__xludf.DUMMYFUNCTION("GOOGLETRANSLATE(B582, ""zh"", ""en"")"),"Fabric No, sprinkling himself 165-65, wear s code number, the right size, that is a bit long, the fabric like a general, not recommended to buy,")</f>
        <v>Fabric No, sprinkling himself 165-65, wear s code number, the right size, that is a bit long, the fabric like a general, not recommended to buy,</v>
      </c>
    </row>
    <row r="583">
      <c r="A583" s="1">
        <v>1.0</v>
      </c>
      <c r="B583" s="1" t="s">
        <v>583</v>
      </c>
      <c r="C583" t="str">
        <f>IFERROR(__xludf.DUMMYFUNCTION("GOOGLETRANSLATE(B583, ""zh"", ""en"")"),"Did not receive the product do not receive this product ... is not leak made")</f>
        <v>Did not receive the product do not receive this product ... is not leak made</v>
      </c>
    </row>
    <row r="584">
      <c r="A584" s="1">
        <v>1.0</v>
      </c>
      <c r="B584" s="1" t="s">
        <v>584</v>
      </c>
      <c r="C584" t="str">
        <f>IFERROR(__xludf.DUMMYFUNCTION("GOOGLETRANSLATE(B584, ""zh"", ""en"")"),"I do not recommend buying with the Sonicare does not match the rough work, try 4, there is a fundamental inserted incorrectly, the other three have left some gaps, will only be used with a look, do not recommend buying")</f>
        <v>I do not recommend buying with the Sonicare does not match the rough work, try 4, there is a fundamental inserted incorrectly, the other three have left some gaps, will only be used with a look, do not recommend buying</v>
      </c>
    </row>
    <row r="585">
      <c r="A585" s="1">
        <v>4.0</v>
      </c>
      <c r="B585" s="1" t="s">
        <v>585</v>
      </c>
      <c r="C585" t="str">
        <f>IFERROR(__xludf.DUMMYFUNCTION("GOOGLETRANSLATE(B585, ""zh"", ""en"")"),"Satisfaction, in addition to a 2 cm long sleeves. I 173,65 kg, bust 96, in addition to a 2 cm long sleeves, others are more suitable, the price of this quality, very satisfied.")</f>
        <v>Satisfaction, in addition to a 2 cm long sleeves. I 173,65 kg, bust 96, in addition to a 2 cm long sleeves, others are more suitable, the price of this quality, very satisfied.</v>
      </c>
    </row>
    <row r="586">
      <c r="A586" s="1">
        <v>4.0</v>
      </c>
      <c r="B586" s="1" t="s">
        <v>586</v>
      </c>
      <c r="C586" t="str">
        <f>IFERROR(__xludf.DUMMYFUNCTION("GOOGLETRANSLATE(B586, ""zh"", ""en"")"),"Not equipped with the ink pen is good. . . .")</f>
        <v>Not equipped with the ink pen is good. . . .</v>
      </c>
    </row>
    <row r="587">
      <c r="A587" s="1">
        <v>4.0</v>
      </c>
      <c r="B587" s="1" t="s">
        <v>587</v>
      </c>
      <c r="C587" t="str">
        <f>IFERROR(__xludf.DUMMYFUNCTION("GOOGLETRANSLATE(B587, ""zh"", ""en"")"),"This line also does not significantly Levi pants like fine, relatively very rough. 165,62 pants a little longer. After all, short legs.")</f>
        <v>This line also does not significantly Levi pants like fine, relatively very rough. 165,62 pants a little longer. After all, short legs.</v>
      </c>
    </row>
    <row r="588">
      <c r="A588" s="1">
        <v>4.0</v>
      </c>
      <c r="B588" s="1" t="s">
        <v>588</v>
      </c>
      <c r="C588" t="str">
        <f>IFERROR(__xludf.DUMMYFUNCTION("GOOGLETRANSLATE(B588, ""zh"", ""en"")"),"Well just received, tried, very heavy")</f>
        <v>Well just received, tried, very heavy</v>
      </c>
    </row>
    <row r="589">
      <c r="A589" s="1">
        <v>5.0</v>
      </c>
      <c r="B589" s="1" t="s">
        <v>589</v>
      </c>
      <c r="C589" t="str">
        <f>IFERROR(__xludf.DUMMYFUNCTION("GOOGLETRANSLATE(B589, ""zh"", ""en"")"),"Clothes line very skin-friendly, very thin. . . .")</f>
        <v>Clothes line very skin-friendly, very thin. . . .</v>
      </c>
    </row>
    <row r="590">
      <c r="A590" s="1">
        <v>5.0</v>
      </c>
      <c r="B590" s="1" t="s">
        <v>590</v>
      </c>
      <c r="C590" t="str">
        <f>IFERROR(__xludf.DUMMYFUNCTION("GOOGLETRANSLATE(B590, ""zh"", ""en"")"),"Very satisfied! Because my mother is home with gas water heater, bath shower bathroom is nine, animal husbandry, bought many years ago, in the summer when the water is difficult to adjust, not too hot, the fire is extinguished become cold, I did not notic"&amp;"e before, this year with his son in mom lived here, only to find the problem, because the water temperature is not good son always refused to take a bath, because this special offer at a site to see, embraced this idea with the mentality to buy this, some"&amp;"thing did not feel very heavy hand, looking at the shower small, do not know how to use them, some apprehension. Installation is simple, and today came back to find my father has been laid, gave his son a bath, his son very, very happy, to say the bath so"&amp;" comfortable, holding the shower let go. Then I try, really good! Water temperature is constant, not hot nor cold, the water heater does not turn off. Shower is small, but the water is not small. Chicken water hit him comfortable! As previously commented "&amp;"that: When the water hit him when is a kind of wonderful feeling! Thank you very much Amazon can provide such a good thing! Really very satisfied!")</f>
        <v>Very satisfied! Because my mother is home with gas water heater, bath shower bathroom is nine, animal husbandry, bought many years ago, in the summer when the water is difficult to adjust, not too hot, the fire is extinguished become cold, I did not notice before, this year with his son in mom lived here, only to find the problem, because the water temperature is not good son always refused to take a bath, because this special offer at a site to see, embraced this idea with the mentality to buy this, something did not feel very heavy hand, looking at the shower small, do not know how to use them, some apprehension. Installation is simple, and today came back to find my father has been laid, gave his son a bath, his son very, very happy, to say the bath so comfortable, holding the shower let go. Then I try, really good! Water temperature is constant, not hot nor cold, the water heater does not turn off. Shower is small, but the water is not small. Chicken water hit him comfortable! As previously commented that: When the water hit him when is a kind of wonderful feeling! Thank you very much Amazon can provide such a good thing! Really very satisfied!</v>
      </c>
    </row>
    <row r="591">
      <c r="A591" s="1">
        <v>5.0</v>
      </c>
      <c r="B591" s="1" t="s">
        <v>591</v>
      </c>
      <c r="C591" t="str">
        <f>IFERROR(__xludf.DUMMYFUNCTION("GOOGLETRANSLATE(B591, ""zh"", ""en"")"),"Perfect quality impress the US version of I 178 80KG champion had little stomach perfect control")</f>
        <v>Perfect quality impress the US version of I 178 80KG champion had little stomach perfect control</v>
      </c>
    </row>
    <row r="592">
      <c r="A592" s="1">
        <v>5.0</v>
      </c>
      <c r="B592" s="1" t="s">
        <v>592</v>
      </c>
      <c r="C592" t="str">
        <f>IFERROR(__xludf.DUMMYFUNCTION("GOOGLETRANSLATE(B592, ""zh"", ""en"")"),"Evaluation great cotton does not fade very much like the second purchase, if you still want to buy white S")</f>
        <v>Evaluation great cotton does not fade very much like the second purchase, if you still want to buy white S</v>
      </c>
    </row>
    <row r="593">
      <c r="A593" s="1">
        <v>5.0</v>
      </c>
      <c r="B593" s="1" t="s">
        <v>593</v>
      </c>
      <c r="C593" t="str">
        <f>IFERROR(__xludf.DUMMYFUNCTION("GOOGLETRANSLATE(B593, ""zh"", ""en"")"),"Comfortable good elasticity, comfortable wearing stickers, 158,50KG wear appropriate, Nichia packaging is very good, worthy of praise!")</f>
        <v>Comfortable good elasticity, comfortable wearing stickers, 158,50KG wear appropriate, Nichia packaging is very good, worthy of praise!</v>
      </c>
    </row>
    <row r="594">
      <c r="A594" s="1">
        <v>5.0</v>
      </c>
      <c r="B594" s="1" t="s">
        <v>594</v>
      </c>
      <c r="C594" t="str">
        <f>IFERROR(__xludf.DUMMYFUNCTION("GOOGLETRANSLATE(B594, ""zh"", ""en"")"),"300ml 300ml feel the opening is too small opening is too small, or should buy 360ml of")</f>
        <v>300ml 300ml feel the opening is too small opening is too small, or should buy 360ml of</v>
      </c>
    </row>
    <row r="595">
      <c r="A595" s="1">
        <v>5.0</v>
      </c>
      <c r="B595" s="1" t="s">
        <v>595</v>
      </c>
      <c r="C595" t="str">
        <f>IFERROR(__xludf.DUMMYFUNCTION("GOOGLETRANSLATE(B595, ""zh"", ""en"")"),"Yes, this good clothes")</f>
        <v>Yes, this good clothes</v>
      </c>
    </row>
    <row r="596">
      <c r="A596" s="1">
        <v>5.0</v>
      </c>
      <c r="B596" s="1" t="s">
        <v>596</v>
      </c>
      <c r="C596" t="str">
        <f>IFERROR(__xludf.DUMMYFUNCTION("GOOGLETRANSLATE(B596, ""zh"", ""en"")"),"Three are L, the size difference is too big! Black color is integrated with the other two fit, white and gray XL should be, the packaging is wrong! Whether a replacement?")</f>
        <v>Three are L, the size difference is too big! Black color is integrated with the other two fit, white and gray XL should be, the packaging is wrong! Whether a replacement?</v>
      </c>
    </row>
    <row r="597">
      <c r="A597" s="1">
        <v>5.0</v>
      </c>
      <c r="B597" s="1" t="s">
        <v>597</v>
      </c>
      <c r="C597" t="str">
        <f>IFERROR(__xludf.DUMMYFUNCTION("GOOGLETRANSLATE(B597, ""zh"", ""en"")"),"Well, not from the previous evaluation, I do not know how many wasted points, points can change money now know, they should look carefully evaluated, then I put these words to copy to go, both to earn points, but also save trouble, where one copy where, m"&amp;"ost importantly, do not seriously review, do not think how much worse word, sent directly to it, recommend it to everyone! !")</f>
        <v>Well, not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598">
      <c r="A598" s="1">
        <v>5.0</v>
      </c>
      <c r="B598" s="1" t="s">
        <v>598</v>
      </c>
      <c r="C598" t="str">
        <f>IFERROR(__xludf.DUMMYFUNCTION("GOOGLETRANSLATE(B598, ""zh"", ""en"")"),"It usually suitable good 164,105 30 wearing just awesome effect, in a smaller size should be good news Le stomach is thought to buy long pants, trousers length just right to buy the results of 30/30")</f>
        <v>It usually suitable good 164,105 30 wearing just awesome effect, in a smaller size should be good news Le stomach is thought to buy long pants, trousers length just right to buy the results of 30/30</v>
      </c>
    </row>
    <row r="599">
      <c r="A599" s="1">
        <v>5.0</v>
      </c>
      <c r="B599" s="1" t="s">
        <v>599</v>
      </c>
      <c r="C599" t="str">
        <f>IFERROR(__xludf.DUMMYFUNCTION("GOOGLETRANSLATE(B599, ""zh"", ""en"")"),"Love to buy some white, but the quality is really good, big love! Not from the previous evaluation, I do not know how many wasted points, points can change money now know, they should look carefully evaluated, then I put these words to copy to go, both to"&amp;" earn points, but also save trouble, they go where copy the most important thing is, do not seriously review, do not think how much worse word, sent directly to it, recommend it to everyone! !")</f>
        <v>Love to buy some white, but the quality is really good, big love!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600">
      <c r="A600" s="1">
        <v>5.0</v>
      </c>
      <c r="B600" s="1" t="s">
        <v>600</v>
      </c>
      <c r="C600" t="str">
        <f>IFERROR(__xludf.DUMMYFUNCTION("GOOGLETRANSLATE(B600, ""zh"", ""en"")"),"It is worth to buy things with a really comfortable, worth buying")</f>
        <v>It is worth to buy things with a really comfortable, worth buying</v>
      </c>
    </row>
    <row r="601">
      <c r="A601" s="1">
        <v>5.0</v>
      </c>
      <c r="B601" s="1" t="s">
        <v>601</v>
      </c>
      <c r="C601" t="str">
        <f>IFERROR(__xludf.DUMMYFUNCTION("GOOGLETRANSLATE(B601, ""zh"", ""en"")"),"This has been good for the baby to eat, easy to operate, direct mail is also more comfortable.")</f>
        <v>This has been good for the baby to eat, easy to operate, direct mail is also more comfortable.</v>
      </c>
    </row>
    <row r="602">
      <c r="A602" s="1">
        <v>5.0</v>
      </c>
      <c r="B602" s="1" t="s">
        <v>602</v>
      </c>
      <c r="C602" t="str">
        <f>IFERROR(__xludf.DUMMYFUNCTION("GOOGLETRANSLATE(B602, ""zh"", ""en"")"),"Size &lt;div id = ""video-block-R2BS8XAFFGONMP"" class = ""a-section a-spacing-small a-spacing-top-mini video-block""&gt; &lt;/ div&gt; &lt;input type = ""hidden"" name = """" value = ""https://images-cn.ssl-images-amazon.com/images/I/A15MOWQ5xpS.mp4"" class = ""video-u"&amp;"rl""&gt; &lt;input type = ""hidden"" name = """" value = ""https : //images-cn.ssl-images-amazon.com/images/I/91C7cclW1sS.png ""class ="" video-slate-img-url ""&gt; &amp; nbsp; to domestic friends to a demonstration size to buy it 162,65kg 80B M-this is really a cryin"&amp;"g little chirp, I have the size Pangniu foreigners do not understand or buy a bigger size it up lest Le chest movement very uncomfortable, and the quality is really good, recommend to buy, the domestic flagship I did not see this store, I bought another I"&amp;" see is 230Rmb, scouring overseas or Amazon -")</f>
        <v>Size &lt;div id = "video-block-R2BS8XAFFGONMP" class = "a-section a-spacing-small a-spacing-top-mini video-block"&gt; &lt;/ div&gt; &lt;input type = "hidden" name = "" value = "https://images-cn.ssl-images-amazon.com/images/I/A15MOWQ5xpS.mp4" class = "video-url"&gt; &lt;input type = "hidden" name = "" value = "https : //images-cn.ssl-images-amazon.com/images/I/91C7cclW1sS.png "class =" video-slate-img-url "&gt; &amp; nbsp; to domestic friends to a demonstration size to buy it 162,65kg 80B M-this is really a crying little chirp, I have the size Pangniu foreigners do not understand or buy a bigger size it up lest Le chest movement very uncomfortable, and the quality is really good, recommend to buy, the domestic flagship I did not see this store, I bought another I see is 230Rmb, scouring overseas or Amazon -</v>
      </c>
    </row>
    <row r="603">
      <c r="A603" s="1">
        <v>5.0</v>
      </c>
      <c r="B603" s="1" t="s">
        <v>603</v>
      </c>
      <c r="C603" t="str">
        <f>IFERROR(__xludf.DUMMYFUNCTION("GOOGLETRANSLATE(B603, ""zh"", ""en"")"),"Leather good leather is very comfortable, worth buying!")</f>
        <v>Leather good leather is very comfortable, worth buying!</v>
      </c>
    </row>
    <row r="604">
      <c r="A604" s="1">
        <v>5.0</v>
      </c>
      <c r="B604" s="1" t="s">
        <v>604</v>
      </c>
      <c r="C604" t="str">
        <f>IFERROR(__xludf.DUMMYFUNCTION("GOOGLETRANSLATE(B604, ""zh"", ""en"")"),"Comfortable next to the skin really comfortable. First start with, it is estimated that he would not buy the other brands!")</f>
        <v>Comfortable next to the skin really comfortable. First start with, it is estimated that he would not buy the other brands!</v>
      </c>
    </row>
    <row r="605">
      <c r="A605" s="1">
        <v>5.0</v>
      </c>
      <c r="B605" s="1" t="s">
        <v>605</v>
      </c>
      <c r="C605" t="str">
        <f>IFERROR(__xludf.DUMMYFUNCTION("GOOGLETRANSLATE(B605, ""zh"", ""en"")"),"Nice lady goods to buy, very thin, really hot. well.")</f>
        <v>Nice lady goods to buy, very thin, really hot. well.</v>
      </c>
    </row>
    <row r="606">
      <c r="A606" s="1">
        <v>5.0</v>
      </c>
      <c r="B606" s="1" t="s">
        <v>606</v>
      </c>
      <c r="C606" t="str">
        <f>IFERROR(__xludf.DUMMYFUNCTION("GOOGLETRANSLATE(B606, ""zh"", ""en"")"),"This pot is not individually wrapped streaking over this pot, not individually wrapped, and I bought a few pieces of clothing apparel send a box with over before bought a stew pot, this time to spend more than a start, a few days this price increases to m"&amp;"ore than a thousand, and very worthwhile to start a frying pan, thick, delicious looking forward to.")</f>
        <v>This pot is not individually wrapped streaking over this pot, not individually wrapped, and I bought a few pieces of clothing apparel send a box with over before bought a stew pot, this time to spend more than a start, a few days this price increases to more than a thousand, and very worthwhile to start a frying pan, thick, delicious looking forward to.</v>
      </c>
    </row>
    <row r="607">
      <c r="A607" s="1">
        <v>5.0</v>
      </c>
      <c r="B607" s="1" t="s">
        <v>607</v>
      </c>
      <c r="C607" t="str">
        <f>IFERROR(__xludf.DUMMYFUNCTION("GOOGLETRANSLATE(B607, ""zh"", ""en"")"),"Good always favored, Yen value is high, I began to tangle bright colors, think we have to see the obsessive-compulsive disorder is really good to see. Placing the hot water 18 hours and hot and warm water is generally used, it is possible to heat for a lo"&amp;"ng time. And comparison of the Tiger, the holding time is longer than Tiger's. Very lightweight. More images printed on the clock.")</f>
        <v>Good always favored, Yen value is high, I began to tangle bright colors, think we have to see the obsessive-compulsive disorder is really good to see. Placing the hot water 18 hours and hot and warm water is generally used, it is possible to heat for a long time. And comparison of the Tiger, the holding time is longer than Tiger's. Very lightweight. More images printed on the clock.</v>
      </c>
    </row>
    <row r="608">
      <c r="A608" s="1">
        <v>5.0</v>
      </c>
      <c r="B608" s="1" t="s">
        <v>608</v>
      </c>
      <c r="C608" t="str">
        <f>IFERROR(__xludf.DUMMYFUNCTION("GOOGLETRANSLATE(B608, ""zh"", ""en"")"),"Colleagues recommended, easy to use them or colleagues, do not squeeze the bottle, the liquid will automatically drop down, very convenient to use them")</f>
        <v>Colleagues recommended, easy to use them or colleagues, do not squeeze the bottle, the liquid will automatically drop down, very convenient to use them</v>
      </c>
    </row>
    <row r="609">
      <c r="A609" s="1">
        <v>5.0</v>
      </c>
      <c r="B609" s="1" t="s">
        <v>609</v>
      </c>
      <c r="C609" t="str">
        <f>IFERROR(__xludf.DUMMYFUNCTION("GOOGLETRANSLATE(B609, ""zh"", ""en"")"),"More comfortable to wear than imagined thin, a bit deep color")</f>
        <v>More comfortable to wear than imagined thin, a bit deep color</v>
      </c>
    </row>
    <row r="610">
      <c r="A610" s="1">
        <v>5.0</v>
      </c>
      <c r="B610" s="1" t="s">
        <v>610</v>
      </c>
      <c r="C610" t="str">
        <f>IFERROR(__xludf.DUMMYFUNCTION("GOOGLETRANSLATE(B610, ""zh"", ""en"")"),"······ very beginning sounds a bit like Hu ............ But now the pot a bit ???? ???? sound very good indeed listening classic ········")</f>
        <v>······ very beginning sounds a bit like Hu ............ But now the pot a bit ???? ???? sound very good indeed listening classic ········</v>
      </c>
    </row>
    <row r="611">
      <c r="A611" s="1">
        <v>2.0</v>
      </c>
      <c r="B611" s="1" t="s">
        <v>611</v>
      </c>
      <c r="C611" t="str">
        <f>IFERROR(__xludf.DUMMYFUNCTION("GOOGLETRANSLATE(B611, ""zh"", ""en"")"),"More disappointed than expected far worse than the introduction of the write speed is extremely unstable, with 2.0usb start writing speed is more than a dozen M, the minimum dropped to a few hundred K. I might as well copy a movie that 30 of u disk faster"&amp;", but also particularly severe fever.")</f>
        <v>More disappointed than expected far worse than the introduction of the write speed is extremely unstable, with 2.0usb start writing speed is more than a dozen M, the minimum dropped to a few hundred K. I might as well copy a movie that 30 of u disk faster, but also particularly severe fever.</v>
      </c>
    </row>
    <row r="612">
      <c r="A612" s="1">
        <v>3.0</v>
      </c>
      <c r="B612" s="1" t="s">
        <v>612</v>
      </c>
      <c r="C612" t="str">
        <f>IFERROR(__xludf.DUMMYFUNCTION("GOOGLETRANSLATE(B612, ""zh"", ""en"")"),"No elastic cotton printed fabrics, there is no flexibility, rushed website to buy red trumpet models male models girls wear. Cheap casual Pei-ling")</f>
        <v>No elastic cotton printed fabrics, there is no flexibility, rushed website to buy red trumpet models male models girls wear. Cheap casual Pei-ling</v>
      </c>
    </row>
    <row r="613">
      <c r="A613" s="1">
        <v>3.0</v>
      </c>
      <c r="B613" s="1" t="s">
        <v>613</v>
      </c>
      <c r="C613" t="str">
        <f>IFERROR(__xludf.DUMMYFUNCTION("GOOGLETRANSLATE(B613, ""zh"", ""en"")"),"Thin section overalls 1, lee black pants ancestral stick hair; 2, overalls fabric is the kind of thin, you can wear summer; 3, the commodity title is self-cultivation, according to the 2 that did not; 4, the slowest express once, but also fill in relevant"&amp;" information")</f>
        <v>Thin section overalls 1, lee black pants ancestral stick hair; 2, overalls fabric is the kind of thin, you can wear summer; 3, the commodity title is self-cultivation, according to the 2 that did not; 4, the slowest express once, but also fill in relevant information</v>
      </c>
    </row>
    <row r="614">
      <c r="A614" s="1">
        <v>1.0</v>
      </c>
      <c r="B614" s="1" t="s">
        <v>614</v>
      </c>
      <c r="C614" t="str">
        <f>IFERROR(__xludf.DUMMYFUNCTION("GOOGLETRANSLATE(B614, ""zh"", ""en"")"),"Easy bad to wear three pairs of three break too easily broken")</f>
        <v>Easy bad to wear three pairs of three break too easily broken</v>
      </c>
    </row>
    <row r="615">
      <c r="A615" s="1">
        <v>1.0</v>
      </c>
      <c r="B615" s="1" t="s">
        <v>615</v>
      </c>
      <c r="C615" t="str">
        <f>IFERROR(__xludf.DUMMYFUNCTION("GOOGLETRANSLATE(B615, ""zh"", ""en"")"),"Original packaging is received express apart to see when the outermost layer of the packaging is intact, I'll sign up. But open and found inside the original packaging is opened, much like the man apart. Unable to determine if the package had been lost, b"&amp;"ut also to remind you that the sign when we must determine in good packaging. This is a call Star Express.")</f>
        <v>Original packaging is received express apart to see when the outermost layer of the packaging is intact, I'll sign up. But open and found inside the original packaging is opened, much like the man apart. Unable to determine if the package had been lost, but also to remind you that the sign when we must determine in good packaging. This is a call Star Express.</v>
      </c>
    </row>
    <row r="616">
      <c r="A616" s="1">
        <v>4.0</v>
      </c>
      <c r="B616" s="1" t="s">
        <v>616</v>
      </c>
      <c r="C616" t="str">
        <f>IFERROR(__xludf.DUMMYFUNCTION("GOOGLETRANSLATE(B616, ""zh"", ""en"")"),"Something may be a good thing, it is the bubble bags sent over from the United States has been deformed, but fortunately there is not broke bottles.")</f>
        <v>Something may be a good thing, it is the bubble bags sent over from the United States has been deformed, but fortunately there is not broke bottles.</v>
      </c>
    </row>
    <row r="617">
      <c r="A617" s="1">
        <v>4.0</v>
      </c>
      <c r="B617" s="1" t="s">
        <v>617</v>
      </c>
      <c r="C617" t="str">
        <f>IFERROR(__xludf.DUMMYFUNCTION("GOOGLETRANSLATE(B617, ""zh"", ""en"")"),"ag7 stuff is good, it is not very good center of gravity.")</f>
        <v>ag7 stuff is good, it is not very good center of gravity.</v>
      </c>
    </row>
    <row r="618">
      <c r="A618" s="1">
        <v>4.0</v>
      </c>
      <c r="B618" s="1" t="s">
        <v>618</v>
      </c>
      <c r="C618" t="str">
        <f>IFERROR(__xludf.DUMMYFUNCTION("GOOGLETRANSLATE(B618, ""zh"", ""en"")"),"General basic models clothes, cotton. 171,67 kg S codes just. Clothes very thin, not sporty.")</f>
        <v>General basic models clothes, cotton. 171,67 kg S codes just. Clothes very thin, not sporty.</v>
      </c>
    </row>
    <row r="619">
      <c r="A619" s="1">
        <v>4.0</v>
      </c>
      <c r="B619" s="1" t="s">
        <v>619</v>
      </c>
      <c r="C619" t="str">
        <f>IFERROR(__xludf.DUMMYFUNCTION("GOOGLETRANSLATE(B619, ""zh"", ""en"")"),"Yes: fine, strong, easy integration pen pen body, rotating pen body to control the pen tip of the nose stretching. For a friend, very much.")</f>
        <v>Yes: fine, strong, easy integration pen pen body, rotating pen body to control the pen tip of the nose stretching. For a friend, very much.</v>
      </c>
    </row>
    <row r="620">
      <c r="A620" s="1">
        <v>4.0</v>
      </c>
      <c r="B620" s="1" t="s">
        <v>620</v>
      </c>
      <c r="C620" t="str">
        <f>IFERROR(__xludf.DUMMYFUNCTION("GOOGLETRANSLATE(B620, ""zh"", ""en"")"),"Height 170,70 kg, S code just selected height 170,70 kg, S code just selected, clothes a little thread, made in China.")</f>
        <v>Height 170,70 kg, S code just selected height 170,70 kg, S code just selected, clothes a little thread, made in China.</v>
      </c>
    </row>
    <row r="621">
      <c r="A621" s="1">
        <v>5.0</v>
      </c>
      <c r="B621" s="1" t="s">
        <v>621</v>
      </c>
      <c r="C621" t="str">
        <f>IFERROR(__xludf.DUMMYFUNCTION("GOOGLETRANSLATE(B621, ""zh"", ""en"")"),"Puma return to the first pair of basketball shoes basketball pass code is not biased, shoe tree wide enough, Asians and friendly, early on foot cushioning stiff, wear long there should be improved, mouth socks to wear off relatively easy, Puma return to b"&amp;"asketball the first pair of shoes, it is worth starting")</f>
        <v>Puma return to the first pair of basketball shoes basketball pass code is not biased, shoe tree wide enough, Asians and friendly, early on foot cushioning stiff, wear long there should be improved, mouth socks to wear off relatively easy, Puma return to basketball the first pair of shoes, it is worth starting</v>
      </c>
    </row>
    <row r="622">
      <c r="A622" s="1">
        <v>5.0</v>
      </c>
      <c r="B622" s="1" t="s">
        <v>622</v>
      </c>
      <c r="C622" t="str">
        <f>IFERROR(__xludf.DUMMYFUNCTION("GOOGLETRANSLATE(B622, ""zh"", ""en"")"),"Good, like daughter liked, since wearing a thick wooden stockings, then do not wear Taobao those three non-product, the body is very comfortable, quality is also very good, comfortable Yuechuan Yue,")</f>
        <v>Good, like daughter liked, since wearing a thick wooden stockings, then do not wear Taobao those three non-product, the body is very comfortable, quality is also very good, comfortable Yuechuan Yue,</v>
      </c>
    </row>
    <row r="623">
      <c r="A623" s="1">
        <v>5.0</v>
      </c>
      <c r="B623" s="1" t="s">
        <v>623</v>
      </c>
      <c r="C623" t="str">
        <f>IFERROR(__xludf.DUMMYFUNCTION("GOOGLETRANSLATE(B623, ""zh"", ""en"")"),"perfect! Perfect and comfortable. I purchased Large, and I just height 157cm, 68 kg. Perfect shopping experience, waistband a little hypertrophy, easy to wear and take off.")</f>
        <v>perfect! Perfect and comfortable. I purchased Large, and I just height 157cm, 68 kg. Perfect shopping experience, waistband a little hypertrophy, easy to wear and take off.</v>
      </c>
    </row>
    <row r="624">
      <c r="A624" s="1">
        <v>5.0</v>
      </c>
      <c r="B624" s="1" t="s">
        <v>624</v>
      </c>
      <c r="C624" t="str">
        <f>IFERROR(__xludf.DUMMYFUNCTION("GOOGLETRANSLATE(B624, ""zh"", ""en"")"),"The hard drive does not read the disk, some computer can not read the disk, do not show how")</f>
        <v>The hard drive does not read the disk, some computer can not read the disk, do not show how</v>
      </c>
    </row>
    <row r="625">
      <c r="A625" s="1">
        <v>5.0</v>
      </c>
      <c r="B625" s="1" t="s">
        <v>625</v>
      </c>
      <c r="C625" t="str">
        <f>IFERROR(__xludf.DUMMYFUNCTION("GOOGLETRANSLATE(B625, ""zh"", ""en"")"),"You can also right also. A little thin. Well this price good quality, 3 210.")</f>
        <v>You can also right also. A little thin. Well this price good quality, 3 210.</v>
      </c>
    </row>
    <row r="626">
      <c r="A626" s="1">
        <v>5.0</v>
      </c>
      <c r="B626" s="1" t="s">
        <v>626</v>
      </c>
      <c r="C626" t="str">
        <f>IFERROR(__xludf.DUMMYFUNCTION("GOOGLETRANSLATE(B626, ""zh"", ""en"")"),"Good, feeling a bottle can eat three months of the joints more flexible, and do not know whether it was psychological, but still want to be useful")</f>
        <v>Good, feeling a bottle can eat three months of the joints more flexible, and do not know whether it was psychological, but still want to be useful</v>
      </c>
    </row>
    <row r="627">
      <c r="A627" s="1">
        <v>5.0</v>
      </c>
      <c r="B627" s="1" t="s">
        <v>627</v>
      </c>
      <c r="C627" t="str">
        <f>IFERROR(__xludf.DUMMYFUNCTION("GOOGLETRANSLATE(B627, ""zh"", ""en"")"),"AIU well not have this color, only white. Children do not like, all purchases from overseas, very good use. Colors are bright, like a child.")</f>
        <v>AIU well not have this color, only white. Children do not like, all purchases from overseas, very good use. Colors are bright, like a child.</v>
      </c>
    </row>
    <row r="628">
      <c r="A628" s="1">
        <v>5.0</v>
      </c>
      <c r="B628" s="1" t="s">
        <v>628</v>
      </c>
      <c r="C628" t="str">
        <f>IFERROR(__xludf.DUMMYFUNCTION("GOOGLETRANSLATE(B628, ""zh"", ""en"")"),"Sound quality is good relative to the price, good sound quality")</f>
        <v>Sound quality is good relative to the price, good sound quality</v>
      </c>
    </row>
    <row r="629">
      <c r="A629" s="1">
        <v>5.0</v>
      </c>
      <c r="B629" s="1" t="s">
        <v>629</v>
      </c>
      <c r="C629" t="str">
        <f>IFERROR(__xludf.DUMMYFUNCTION("GOOGLETRANSLATE(B629, ""zh"", ""en"")"),"Color is great, just what I wanted the kind of gray-blue Slim models, the upper body fit, 175,70")</f>
        <v>Color is great, just what I wanted the kind of gray-blue Slim models, the upper body fit, 175,70</v>
      </c>
    </row>
    <row r="630">
      <c r="A630" s="1">
        <v>5.0</v>
      </c>
      <c r="B630" s="1" t="s">
        <v>630</v>
      </c>
      <c r="C630" t="str">
        <f>IFERROR(__xludf.DUMMYFUNCTION("GOOGLETRANSLATE(B630, ""zh"", ""en"")"),"Product is great! Open no smell! Product is great! Open no smell!")</f>
        <v>Product is great! Open no smell! Product is great! Open no smell!</v>
      </c>
    </row>
    <row r="631">
      <c r="A631" s="1">
        <v>5.0</v>
      </c>
      <c r="B631" s="1" t="s">
        <v>631</v>
      </c>
      <c r="C631" t="str">
        <f>IFERROR(__xludf.DUMMYFUNCTION("GOOGLETRANSLATE(B631, ""zh"", ""en"")"),"Made in Japan are not very satisfied with scratchy, size just 170LL")</f>
        <v>Made in Japan are not very satisfied with scratchy, size just 170LL</v>
      </c>
    </row>
    <row r="632">
      <c r="A632" s="1">
        <v>5.0</v>
      </c>
      <c r="B632" s="1" t="s">
        <v>632</v>
      </c>
      <c r="C632" t="str">
        <f>IFERROR(__xludf.DUMMYFUNCTION("GOOGLETRANSLATE(B632, ""zh"", ""en"")"),"Looks great but the size is too large clothes great, super comfortable fabric, then the domestic price is difficult to buy, high cost, but the size is too large, buy a big, busy place tomorrow on fish, like to sell convertible the price is good to discuss")</f>
        <v>Looks great but the size is too large clothes great, super comfortable fabric, then the domestic price is difficult to buy, high cost, but the size is too large, buy a big, busy place tomorrow on fish, like to sell convertible the price is good to discuss</v>
      </c>
    </row>
    <row r="633">
      <c r="A633" s="1">
        <v>5.0</v>
      </c>
      <c r="B633" s="1" t="s">
        <v>633</v>
      </c>
      <c r="C633" t="str">
        <f>IFERROR(__xludf.DUMMYFUNCTION("GOOGLETRANSLATE(B633, ""zh"", ""en"")"),"The right size. Like expected, Amazon's overseas purchasing clothing, jeans size only identification is accurate.")</f>
        <v>The right size. Like expected, Amazon's overseas purchasing clothing, jeans size only identification is accurate.</v>
      </c>
    </row>
    <row r="634">
      <c r="A634" s="1">
        <v>5.0</v>
      </c>
      <c r="B634" s="1" t="s">
        <v>634</v>
      </c>
      <c r="C634" t="str">
        <f>IFERROR(__xludf.DUMMYFUNCTION("GOOGLETRANSLATE(B634, ""zh"", ""en"")"),"Bottle Modeling good value for money buy to send to friends. Holds very soft, very hard to tighten the cap squeeze bottle, no ran out of gas. Wanted to be like the Internet said, very arrogant roaring very practical, not choking newborn")</f>
        <v>Bottle Modeling good value for money buy to send to friends. Holds very soft, very hard to tighten the cap squeeze bottle, no ran out of gas. Wanted to be like the Internet said, very arrogant roaring very practical, not choking newborn</v>
      </c>
    </row>
    <row r="635">
      <c r="A635" s="1">
        <v>5.0</v>
      </c>
      <c r="B635" s="1" t="s">
        <v>635</v>
      </c>
      <c r="C635" t="str">
        <f>IFERROR(__xludf.DUMMYFUNCTION("GOOGLETRANSLATE(B635, ""zh"", ""en"")"),"Comfortable feeling of oppression does not oppress, breathable material.")</f>
        <v>Comfortable feeling of oppression does not oppress, breathable material.</v>
      </c>
    </row>
    <row r="636">
      <c r="A636" s="1">
        <v>5.0</v>
      </c>
      <c r="B636" s="1" t="s">
        <v>636</v>
      </c>
      <c r="C636" t="str">
        <f>IFERROR(__xludf.DUMMYFUNCTION("GOOGLETRANSLATE(B636, ""zh"", ""en"")"),"Comfortable very comfortable, has repurchased a")</f>
        <v>Comfortable very comfortable, has repurchased a</v>
      </c>
    </row>
    <row r="637">
      <c r="A637" s="1">
        <v>5.0</v>
      </c>
      <c r="B637" s="1" t="s">
        <v>637</v>
      </c>
      <c r="C637" t="str">
        <f>IFERROR(__xludf.DUMMYFUNCTION("GOOGLETRANSLATE(B637, ""zh"", ""en"")"),"Baby needs daily praise a good baby daily calcium needs")</f>
        <v>Baby needs daily praise a good baby daily calcium needs</v>
      </c>
    </row>
    <row r="638">
      <c r="A638" s="1">
        <v>5.0</v>
      </c>
      <c r="B638" s="1" t="s">
        <v>638</v>
      </c>
      <c r="C638" t="str">
        <f>IFERROR(__xludf.DUMMYFUNCTION("GOOGLETRANSLATE(B638, ""zh"", ""en"")"),"Cheap 376 can also hand it a total of 376 yuan hand very cheap deal")</f>
        <v>Cheap 376 can also hand it a total of 376 yuan hand very cheap deal</v>
      </c>
    </row>
    <row r="639">
      <c r="A639" s="1">
        <v>5.0</v>
      </c>
      <c r="B639" s="1" t="s">
        <v>639</v>
      </c>
      <c r="C639" t="str">
        <f>IFERROR(__xludf.DUMMYFUNCTION("GOOGLETRANSLATE(B639, ""zh"", ""en"")"),"Good quality. Very fit, good quality.")</f>
        <v>Good quality. Very fit, good quality.</v>
      </c>
    </row>
    <row r="640">
      <c r="A640" s="1">
        <v>5.0</v>
      </c>
      <c r="B640" s="1" t="s">
        <v>640</v>
      </c>
      <c r="C640" t="str">
        <f>IFERROR(__xludf.DUMMYFUNCTION("GOOGLETRANSLATE(B640, ""zh"", ""en"")"),"well. This bottle was purchased from mail scrape together a single overseas and buy. I believe Japan Pigeon brand. very satisfied!")</f>
        <v>well. This bottle was purchased from mail scrape together a single overseas and buy. I believe Japan Pigeon brand. very satisfied!</v>
      </c>
    </row>
    <row r="641">
      <c r="A641" s="1">
        <v>5.0</v>
      </c>
      <c r="B641" s="1" t="s">
        <v>641</v>
      </c>
      <c r="C641" t="str">
        <f>IFERROR(__xludf.DUMMYFUNCTION("GOOGLETRANSLATE(B641, ""zh"", ""en"")"),"Very good for the first time to buy, do not know why there is a box of bottle green and blue bottle is a Pinger - but look at the writing and packaging feeling very formal.")</f>
        <v>Very good for the first time to buy, do not know why there is a box of bottle green and blue bottle is a Pinger - but look at the writing and packaging feeling very formal.</v>
      </c>
    </row>
    <row r="642">
      <c r="A642" s="1">
        <v>5.0</v>
      </c>
      <c r="B642" s="1" t="s">
        <v>642</v>
      </c>
      <c r="C642" t="str">
        <f>IFERROR(__xludf.DUMMYFUNCTION("GOOGLETRANSLATE(B642, ""zh"", ""en"")"),"US version of genuine emergency bought a few bottles, is genuine good")</f>
        <v>US version of genuine emergency bought a few bottles, is genuine good</v>
      </c>
    </row>
    <row r="643">
      <c r="A643" s="1">
        <v>2.0</v>
      </c>
      <c r="B643" s="1" t="s">
        <v>643</v>
      </c>
      <c r="C643" t="str">
        <f>IFERROR(__xludf.DUMMYFUNCTION("GOOGLETRANSLATE(B643, ""zh"", ""en"")"),"This uneven bristle brush, cheap is cheap, work is to be commended. The gap will be set into the handle, then the key is bristles are uneven, there are particularly long bristles trimmed. Really I think that maybe do imitations union better.")</f>
        <v>This uneven bristle brush, cheap is cheap, work is to be commended. The gap will be set into the handle, then the key is bristles are uneven, there are particularly long bristles trimmed. Really I think that maybe do imitations union better.</v>
      </c>
    </row>
    <row r="644">
      <c r="A644" s="1">
        <v>3.0</v>
      </c>
      <c r="B644" s="1" t="s">
        <v>644</v>
      </c>
      <c r="C644" t="str">
        <f>IFERROR(__xludf.DUMMYFUNCTION("GOOGLETRANSLATE(B644, ""zh"", ""en"")"),"Carton dirty old non seal carton there is no seals dirty wrinkled, higher scale than the bottle shop selling one centimeter. In view of the Amazon customer service bad attitude do not want to tangle, Let us look at a list of what will be purchased oversea"&amp;"s, you can see the business conscience.")</f>
        <v>Carton dirty old non seal carton there is no seals dirty wrinkled, higher scale than the bottle shop selling one centimeter. In view of the Amazon customer service bad attitude do not want to tangle, Let us look at a list of what will be purchased overseas, you can see the business conscience.</v>
      </c>
    </row>
    <row r="645">
      <c r="A645" s="1">
        <v>3.0</v>
      </c>
      <c r="B645" s="1" t="s">
        <v>645</v>
      </c>
      <c r="C645" t="str">
        <f>IFERROR(__xludf.DUMMYFUNCTION("GOOGLETRANSLATE(B645, ""zh"", ""en"")"),"General length 112cm, width 3.5cm. Packing up on a simple courier bags to when they are broken. Scratches, taste quite large, others okay")</f>
        <v>General length 112cm, width 3.5cm. Packing up on a simple courier bags to when they are broken. Scratches, taste quite large, others okay</v>
      </c>
    </row>
    <row r="646">
      <c r="A646" s="1">
        <v>1.0</v>
      </c>
      <c r="B646" s="1" t="s">
        <v>646</v>
      </c>
      <c r="C646" t="str">
        <f>IFERROR(__xludf.DUMMYFUNCTION("GOOGLETRANSLATE(B646, ""zh"", ""en"")"),"Pungent odor has been dry for three days or pungent taste ...")</f>
        <v>Pungent odor has been dry for three days or pungent taste ...</v>
      </c>
    </row>
    <row r="647">
      <c r="A647" s="1">
        <v>1.0</v>
      </c>
      <c r="B647" s="1" t="s">
        <v>647</v>
      </c>
      <c r="C647" t="str">
        <f>IFERROR(__xludf.DUMMYFUNCTION("GOOGLETRANSLATE(B647, ""zh"", ""en"")"),"(Gunze) GUNZE no rims bra gentle Story · Need, back fresh TB1048H MP pale lilac ... this underwear size with domestic size is not the same, ridiculously large, are made in China. And return courier yuan to 138 yuan, do not know can not back out of it? So "&amp;"what underwear to buy a class must be careful, he would not buy such things! Amazon purchased abroad, mostly Chinese goods!")</f>
        <v>(Gunze) GUNZE no rims bra gentle Story · Need, back fresh TB1048H MP pale lilac ... this underwear size with domestic size is not the same, ridiculously large, are made in China. And return courier yuan to 138 yuan, do not know can not back out of it? So what underwear to buy a class must be careful, he would not buy such things! Amazon purchased abroad, mostly Chinese goods!</v>
      </c>
    </row>
    <row r="648">
      <c r="A648" s="1">
        <v>1.0</v>
      </c>
      <c r="B648" s="1" t="s">
        <v>648</v>
      </c>
      <c r="C648" t="str">
        <f>IFERROR(__xludf.DUMMYFUNCTION("GOOGLETRANSLATE(B648, ""zh"", ""en"")"),"Feeling like a fake. . . The toothbrush has a big gap with the original feel like a fake. . . The toothbrush has a big gap with the original")</f>
        <v>Feeling like a fake. . . The toothbrush has a big gap with the original feel like a fake. . . The toothbrush has a big gap with the original</v>
      </c>
    </row>
    <row r="649">
      <c r="A649" s="1">
        <v>4.0</v>
      </c>
      <c r="B649" s="1" t="s">
        <v>393</v>
      </c>
      <c r="C649" t="str">
        <f>IFERROR(__xludf.DUMMYFUNCTION("GOOGLETRANSLATE(B649, ""zh"", ""en"")"),"Too big to buy a small one yard just right, very pretty")</f>
        <v>Too big to buy a small one yard just right, very pretty</v>
      </c>
    </row>
    <row r="650">
      <c r="A650" s="1">
        <v>4.0</v>
      </c>
      <c r="B650" s="1" t="s">
        <v>649</v>
      </c>
      <c r="C650" t="str">
        <f>IFERROR(__xludf.DUMMYFUNCTION("GOOGLETRANSLATE(B650, ""zh"", ""en"")"),"This is really good, the only drawback is intolerant surface this watch a good plan, each quartz watch has a different voice, and all spiritual. I hope that it will accompany a long time. The surface is resistant to scratch.")</f>
        <v>This is really good, the only drawback is intolerant surface this watch a good plan, each quartz watch has a different voice, and all spiritual. I hope that it will accompany a long time. The surface is resistant to scratch.</v>
      </c>
    </row>
    <row r="651">
      <c r="A651" s="1">
        <v>4.0</v>
      </c>
      <c r="B651" s="1" t="s">
        <v>650</v>
      </c>
      <c r="C651" t="str">
        <f>IFERROR(__xludf.DUMMYFUNCTION("GOOGLETRANSLATE(B651, ""zh"", ""en"")"),"Along with a very good thing, feeling good")</f>
        <v>Along with a very good thing, feeling good</v>
      </c>
    </row>
    <row r="652">
      <c r="A652" s="1">
        <v>4.0</v>
      </c>
      <c r="B652" s="1" t="s">
        <v>651</v>
      </c>
      <c r="C652" t="str">
        <f>IFERROR(__xludf.DUMMYFUNCTION("GOOGLETRANSLATE(B652, ""zh"", ""en"")"),"I bought a 256g directly test a little check on Microsoft's Sophie 6 8g copied movie to write a little bit of speed is very stable reading in more than 40 written test about 90 as ssd 47 saw pdd sell cheap nor dares to buy")</f>
        <v>I bought a 256g directly test a little check on Microsoft's Sophie 6 8g copied movie to write a little bit of speed is very stable reading in more than 40 written test about 90 as ssd 47 saw pdd sell cheap nor dares to buy</v>
      </c>
    </row>
    <row r="653">
      <c r="A653" s="1">
        <v>4.0</v>
      </c>
      <c r="B653" s="1" t="s">
        <v>652</v>
      </c>
      <c r="C653" t="str">
        <f>IFERROR(__xludf.DUMMYFUNCTION("GOOGLETRANSLATE(B653, ""zh"", ""en"")"),"Actually no packaging across the oceans, the Amazon is also possible ah Haitao, another commodity has two cardboard boxes, the naked directly across the sea to my hands, the box has been damaged, but can be used, but the use of when the hard sound, do not"&amp;" know the quality or transport problems, with the use and see.")</f>
        <v>Actually no packaging across the oceans, the Amazon is also possible ah Haitao, another commodity has two cardboard boxes, the naked directly across the sea to my hands, the box has been damaged, but can be used, but the use of when the hard sound, do not know the quality or transport problems, with the use and see.</v>
      </c>
    </row>
    <row r="654">
      <c r="A654" s="1">
        <v>5.0</v>
      </c>
      <c r="B654" s="1" t="s">
        <v>653</v>
      </c>
      <c r="C654" t="str">
        <f>IFERROR(__xludf.DUMMYFUNCTION("GOOGLETRANSLATE(B654, ""zh"", ""en"")"),"A good shopping experience for the first time in the Amazon to buy overseas, very convenient, cheap and fidelity, logistics faster than expected, from Kentucky to Xinjiang clearance plus four days to a total of 10 days. Usually wear 44 yards shoes, this a"&amp;"lso chose 10ee, slightly larger cushion insole should be about two, the first wife only a pair of shoes, do not ever see the white half palm insoles, may be the reason lots of it, this pair is 17 in August, the shoebox and inside labels of the location an"&amp;"d also see the pictures in the past different. Boots lighter than expected.")</f>
        <v>A good shopping experience for the first time in the Amazon to buy overseas, very convenient, cheap and fidelity, logistics faster than expected, from Kentucky to Xinjiang clearance plus four days to a total of 10 days. Usually wear 44 yards shoes, this also chose 10ee, slightly larger cushion insole should be about two, the first wife only a pair of shoes, do not ever see the white half palm insoles, may be the reason lots of it, this pair is 17 in August, the shoebox and inside labels of the location and also see the pictures in the past different. Boots lighter than expected.</v>
      </c>
    </row>
    <row r="655">
      <c r="A655" s="1">
        <v>5.0</v>
      </c>
      <c r="B655" s="1" t="s">
        <v>654</v>
      </c>
      <c r="C655" t="str">
        <f>IFERROR(__xludf.DUMMYFUNCTION("GOOGLETRANSLATE(B655, ""zh"", ""en"")"),"The evaluation also good, is I do not know why the door is not ceramic, ceramic durable point is not to say it")</f>
        <v>The evaluation also good, is I do not know why the door is not ceramic, ceramic durable point is not to say it</v>
      </c>
    </row>
    <row r="656">
      <c r="A656" s="1">
        <v>5.0</v>
      </c>
      <c r="B656" s="1" t="s">
        <v>655</v>
      </c>
      <c r="C656" t="str">
        <f>IFERROR(__xludf.DUMMYFUNCTION("GOOGLETRANSLATE(B656, ""zh"", ""en"")"),"Express good! efficient! A very happy shopping! Shoes are very beautiful! Elastic ankle a little tight, but it does not affect the wear! Especially suitable for autumn wear!")</f>
        <v>Express good! efficient! A very happy shopping! Shoes are very beautiful! Elastic ankle a little tight, but it does not affect the wear! Especially suitable for autumn wear!</v>
      </c>
    </row>
    <row r="657">
      <c r="A657" s="1">
        <v>5.0</v>
      </c>
      <c r="B657" s="1" t="s">
        <v>656</v>
      </c>
      <c r="C657" t="str">
        <f>IFERROR(__xludf.DUMMYFUNCTION("GOOGLETRANSLATE(B657, ""zh"", ""en"")"),"Very high weight 170 140 is very suitable, material thickness point")</f>
        <v>Very high weight 170 140 is very suitable, material thickness point</v>
      </c>
    </row>
    <row r="658">
      <c r="A658" s="1">
        <v>5.0</v>
      </c>
      <c r="B658" s="1" t="s">
        <v>657</v>
      </c>
      <c r="C658" t="str">
        <f>IFERROR(__xludf.DUMMYFUNCTION("GOOGLETRANSLATE(B658, ""zh"", ""en"")"),"Timex very good good good good man must love his watch")</f>
        <v>Timex very good good good good man must love his watch</v>
      </c>
    </row>
    <row r="659">
      <c r="A659" s="1">
        <v>5.0</v>
      </c>
      <c r="B659" s="1" t="s">
        <v>658</v>
      </c>
      <c r="C659" t="str">
        <f>IFERROR(__xludf.DUMMYFUNCTION("GOOGLETRANSLATE(B659, ""zh"", ""en"")"),"Good father very much, I feel very good use")</f>
        <v>Good father very much, I feel very good use</v>
      </c>
    </row>
    <row r="660">
      <c r="A660" s="1">
        <v>5.0</v>
      </c>
      <c r="B660" s="1" t="s">
        <v>659</v>
      </c>
      <c r="C660" t="str">
        <f>IFERROR(__xludf.DUMMYFUNCTION("GOOGLETRANSLATE(B660, ""zh"", ""en"")"),"Also worth repurchase calcium taste so good, hardness taste good, a great bottle")</f>
        <v>Also worth repurchase calcium taste so good, hardness taste good, a great bottle</v>
      </c>
    </row>
    <row r="661">
      <c r="A661" s="1">
        <v>5.0</v>
      </c>
      <c r="B661" s="1" t="s">
        <v>660</v>
      </c>
      <c r="C661" t="str">
        <f>IFERROR(__xludf.DUMMYFUNCTION("GOOGLETRANSLATE(B661, ""zh"", ""en"")"),"Good tool for lazy people Good cooking tool ...... convenient for those who like hot food baby")</f>
        <v>Good tool for lazy people Good cooking tool ...... convenient for those who like hot food baby</v>
      </c>
    </row>
    <row r="662">
      <c r="A662" s="1">
        <v>5.0</v>
      </c>
      <c r="B662" s="1" t="s">
        <v>661</v>
      </c>
      <c r="C662" t="str">
        <f>IFERROR(__xludf.DUMMYFUNCTION("GOOGLETRANSLATE(B662, ""zh"", ""en"")"),"Both are very good rubber tried better with white wipe very clean")</f>
        <v>Both are very good rubber tried better with white wipe very clean</v>
      </c>
    </row>
    <row r="663">
      <c r="A663" s="1">
        <v>5.0</v>
      </c>
      <c r="B663" s="1" t="s">
        <v>662</v>
      </c>
      <c r="C663" t="str">
        <f>IFERROR(__xludf.DUMMYFUNCTION("GOOGLETRANSLATE(B663, ""zh"", ""en"")"),"How much good hard a little thick, is not small, but looks very nice, good quality")</f>
        <v>How much good hard a little thick, is not small, but looks very nice, good quality</v>
      </c>
    </row>
    <row r="664">
      <c r="A664" s="1">
        <v>5.0</v>
      </c>
      <c r="B664" s="1" t="s">
        <v>663</v>
      </c>
      <c r="C664" t="str">
        <f>IFERROR(__xludf.DUMMYFUNCTION("GOOGLETRANSLATE(B664, ""zh"", ""en"")"),"Really good good very comfortable socks")</f>
        <v>Really good good very comfortable socks</v>
      </c>
    </row>
    <row r="665">
      <c r="A665" s="1">
        <v>5.0</v>
      </c>
      <c r="B665" s="1" t="s">
        <v>664</v>
      </c>
      <c r="C665" t="str">
        <f>IFERROR(__xludf.DUMMYFUNCTION("GOOGLETRANSLATE(B665, ""zh"", ""en"")"),"If you experience height 179, weight 68 kg, then I suggest you buy 30/32 that would be more appropriate, or else will be relatively large waist, legs slightly too wide. I waistline 85. 31/32 bought it wide.")</f>
        <v>If you experience height 179, weight 68 kg, then I suggest you buy 30/32 that would be more appropriate, or else will be relatively large waist, legs slightly too wide. I waistline 85. 31/32 bought it wide.</v>
      </c>
    </row>
    <row r="666">
      <c r="A666" s="1">
        <v>5.0</v>
      </c>
      <c r="B666" s="1" t="s">
        <v>665</v>
      </c>
      <c r="C666" t="str">
        <f>IFERROR(__xludf.DUMMYFUNCTION("GOOGLETRANSLATE(B666, ""zh"", ""en"")"),"Size of the problem is very good clothes, but buy small, buy a bigger size can not follow the normal size")</f>
        <v>Size of the problem is very good clothes, but buy small, buy a bigger size can not follow the normal size</v>
      </c>
    </row>
    <row r="667">
      <c r="A667" s="1">
        <v>5.0</v>
      </c>
      <c r="B667" s="1" t="s">
        <v>666</v>
      </c>
      <c r="C667" t="str">
        <f>IFERROR(__xludf.DUMMYFUNCTION("GOOGLETRANSLATE(B667, ""zh"", ""en"")"),"I believe Amazon genuine American overseas, I have bought a few bottles, and inexpensive!")</f>
        <v>I believe Amazon genuine American overseas, I have bought a few bottles, and inexpensive!</v>
      </c>
    </row>
    <row r="668">
      <c r="A668" s="1">
        <v>5.0</v>
      </c>
      <c r="B668" s="1" t="s">
        <v>667</v>
      </c>
      <c r="C668" t="str">
        <f>IFERROR(__xludf.DUMMYFUNCTION("GOOGLETRANSLATE(B668, ""zh"", ""en"")"),"Leather soft leather is very soft, foot feeling did not imagine the hard, not dirt in addition to white, others are ok.")</f>
        <v>Leather soft leather is very soft, foot feeling did not imagine the hard, not dirt in addition to white, others are ok.</v>
      </c>
    </row>
    <row r="669">
      <c r="A669" s="1">
        <v>5.0</v>
      </c>
      <c r="B669" s="1" t="s">
        <v>668</v>
      </c>
      <c r="C669" t="str">
        <f>IFERROR(__xludf.DUMMYFUNCTION("GOOGLETRANSLATE(B669, ""zh"", ""en"")"),"Really good good, very simple atmosphere. give it a like")</f>
        <v>Really good good, very simple atmosphere. give it a like</v>
      </c>
    </row>
    <row r="670">
      <c r="A670" s="1">
        <v>5.0</v>
      </c>
      <c r="B670" s="1" t="s">
        <v>669</v>
      </c>
      <c r="C670" t="str">
        <f>IFERROR(__xludf.DUMMYFUNCTION("GOOGLETRANSLATE(B670, ""zh"", ""en"")"),"Worth 175/69, fit, delicate texture soft, very good.")</f>
        <v>Worth 175/69, fit, delicate texture soft, very good.</v>
      </c>
    </row>
    <row r="671">
      <c r="A671" s="1">
        <v>5.0</v>
      </c>
      <c r="B671" s="1" t="s">
        <v>670</v>
      </c>
      <c r="C671" t="str">
        <f>IFERROR(__xludf.DUMMYFUNCTION("GOOGLETRANSLATE(B671, ""zh"", ""en"")"),"Size exactly buy it 160,58kg, wearing just very comfortable, more than a little uncomfortable wearing American Eagle")</f>
        <v>Size exactly buy it 160,58kg, wearing just very comfortable, more than a little uncomfortable wearing American Eagle</v>
      </c>
    </row>
    <row r="672">
      <c r="A672" s="1">
        <v>5.0</v>
      </c>
      <c r="B672" s="1" t="s">
        <v>671</v>
      </c>
      <c r="C672" t="str">
        <f>IFERROR(__xludf.DUMMYFUNCTION("GOOGLETRANSLATE(B672, ""zh"", ""en"")"),"Good merchandise and shopping experience right size 42.5 (would have to worry about large), to about ten days. My feet partial width partial thickness, usually Adidas sneakers are wearing SKECHERS 42.5. Before buying a pair of boots Joe Smith crazy 42, it"&amp;" refers to a space, which is almost double its music and the pair, as the foreign minister is now completely wrapped ordinary wear socks, wear a period of time should be a little loose.")</f>
        <v>Good merchandise and shopping experience right size 42.5 (would have to worry about large), to about ten days. My feet partial width partial thickness, usually Adidas sneakers are wearing SKECHERS 42.5. Before buying a pair of boots Joe Smith crazy 42, it refers to a space, which is almost double its music and the pair, as the foreign minister is now completely wrapped ordinary wear socks, wear a period of time should be a little loose.</v>
      </c>
    </row>
    <row r="673">
      <c r="A673" s="1">
        <v>5.0</v>
      </c>
      <c r="B673" s="1" t="s">
        <v>672</v>
      </c>
      <c r="C673" t="str">
        <f>IFERROR(__xludf.DUMMYFUNCTION("GOOGLETRANSLATE(B673, ""zh"", ""en"")"),"It is worth buying cortex is really good, Taobao this price at best buy of pu")</f>
        <v>It is worth buying cortex is really good, Taobao this price at best buy of pu</v>
      </c>
    </row>
    <row r="674">
      <c r="A674" s="1">
        <v>5.0</v>
      </c>
      <c r="B674" s="1" t="s">
        <v>673</v>
      </c>
      <c r="C674" t="str">
        <f>IFERROR(__xludf.DUMMYFUNCTION("GOOGLETRANSLATE(B674, ""zh"", ""en"")"),"I bought good quality very fit, even trousers are no longer working. good quality.")</f>
        <v>I bought good quality very fit, even trousers are no longer working. good quality.</v>
      </c>
    </row>
    <row r="675">
      <c r="A675" s="1">
        <v>5.0</v>
      </c>
      <c r="B675" s="1" t="s">
        <v>674</v>
      </c>
      <c r="C675" t="str">
        <f>IFERROR(__xludf.DUMMYFUNCTION("GOOGLETRANSLATE(B675, ""zh"", ""en"")"),"Appropriate size suitable, rigid material is some comfort is not very good")</f>
        <v>Appropriate size suitable, rigid material is some comfort is not very good</v>
      </c>
    </row>
    <row r="676">
      <c r="A676" s="1">
        <v>2.0</v>
      </c>
      <c r="B676" s="1" t="s">
        <v>675</v>
      </c>
      <c r="C676" t="str">
        <f>IFERROR(__xludf.DUMMYFUNCTION("GOOGLETRANSLATE(B676, ""zh"", ""en"")"),"Generally disappointed size is too large, coarse fabrics")</f>
        <v>Generally disappointed size is too large, coarse fabrics</v>
      </c>
    </row>
    <row r="677">
      <c r="A677" s="1">
        <v>3.0</v>
      </c>
      <c r="B677" s="1" t="s">
        <v>676</v>
      </c>
      <c r="C677" t="str">
        <f>IFERROR(__xludf.DUMMYFUNCTION("GOOGLETRANSLATE(B677, ""zh"", ""en"")"),"Lack of box packaging is not set out gift boxes, taped and express orders directly in the original packaging above, this is done very well. Originally intended as a gift to give as gifts, now I can not. . . .")</f>
        <v>Lack of box packaging is not set out gift boxes, taped and express orders directly in the original packaging above, this is done very well. Originally intended as a gift to give as gifts, now I can not. . . .</v>
      </c>
    </row>
    <row r="678">
      <c r="A678" s="1">
        <v>3.0</v>
      </c>
      <c r="B678" s="1" t="s">
        <v>677</v>
      </c>
      <c r="C678" t="str">
        <f>IFERROR(__xludf.DUMMYFUNCTION("GOOGLETRANSLATE(B678, ""zh"", ""en"")"),"General quality in general, that no big feeling.")</f>
        <v>General quality in general, that no big feeling.</v>
      </c>
    </row>
    <row r="679">
      <c r="A679" s="1">
        <v>3.0</v>
      </c>
      <c r="B679" s="1" t="s">
        <v>678</v>
      </c>
      <c r="C679" t="str">
        <f>IFERROR(__xludf.DUMMYFUNCTION("GOOGLETRANSLATE(B679, ""zh"", ""en"")"),"The ink is poor, there are quality defects. Are attracted fame, bought one, used for some time, feeling a poor ink, write a to push the ink absorber, inconvenient, another, this pen today found defective, see photos, are sent to China the hair is defectiv"&amp;"e it? Prior to similar quality problems encountered from AIU Shanghai Amoy, but sent to the United States to buy no address quality issues in the United States and Asia. Amazon doubt whether discrimination?")</f>
        <v>The ink is poor, there are quality defects. Are attracted fame, bought one, used for some time, feeling a poor ink, write a to push the ink absorber, inconvenient, another, this pen today found defective, see photos, are sent to China the hair is defective it? Prior to similar quality problems encountered from AIU Shanghai Amoy, but sent to the United States to buy no address quality issues in the United States and Asia. Amazon doubt whether discrimination?</v>
      </c>
    </row>
    <row r="680">
      <c r="A680" s="1">
        <v>1.0</v>
      </c>
      <c r="B680" s="1" t="s">
        <v>679</v>
      </c>
      <c r="C680" t="str">
        <f>IFERROR(__xludf.DUMMYFUNCTION("GOOGLETRANSLATE(B680, ""zh"", ""en"")"),"Not easily broken and sale of garbage. Cheaper than the domestic price is for a reason because it is really just a rubbish month wheat bad I want to listen to music does not affect another month left a bad call say is responsible for the import and sale s"&amp;"ale cheap cheap stuff let us call the manufacturer")</f>
        <v>Not easily broken and sale of garbage. Cheaper than the domestic price is for a reason because it is really just a rubbish month wheat bad I want to listen to music does not affect another month left a bad call say is responsible for the import and sale sale cheap cheap stuff let us call the manufacturer</v>
      </c>
    </row>
    <row r="681">
      <c r="A681" s="1">
        <v>1.0</v>
      </c>
      <c r="B681" s="1" t="s">
        <v>680</v>
      </c>
      <c r="C681" t="str">
        <f>IFERROR(__xludf.DUMMYFUNCTION("GOOGLETRANSLATE(B681, ""zh"", ""en"")"),"Very like the style, but quality problems soles wear after three days of quality problems are found, there is a baffling place white streaks appear after press found to be particularly soft, and elsewhere are not the same, and if put on shoes, there will "&amp;"be compression. A cavity is suspected insole gum, and relatively close to the edge, three days later a step material fatigue. It has been returned.")</f>
        <v>Very like the style, but quality problems soles wear after three days of quality problems are found, there is a baffling place white streaks appear after press found to be particularly soft, and elsewhere are not the same, and if put on shoes, there will be compression. A cavity is suspected insole gum, and relatively close to the edge, three days later a step material fatigue. It has been returned.</v>
      </c>
    </row>
    <row r="682">
      <c r="A682" s="1">
        <v>1.0</v>
      </c>
      <c r="B682" s="1" t="s">
        <v>681</v>
      </c>
      <c r="C682" t="str">
        <f>IFERROR(__xludf.DUMMYFUNCTION("GOOGLETRANSLATE(B682, ""zh"", ""en"")"),"No one responsible for the worst once the Amazon shopping experience, one can not guarantee the agreed delivery date, delayed nearly a full 10 days, Amazon Ye Hao, Ye Hao third party, with no active tracking feedback about; the second is playing Amazon cu"&amp;"stomer smoothly pushed to third-party manufacturers, their problems always allow a third party to communicate. No man responsible for the delay, can not provide tax returns. Amazon purchased overseas too risky.")</f>
        <v>No one responsible for the worst once the Amazon shopping experience, one can not guarantee the agreed delivery date, delayed nearly a full 10 days, Amazon Ye Hao, Ye Hao third party, with no active tracking feedback about; the second is playing Amazon customer smoothly pushed to third-party manufacturers, their problems always allow a third party to communicate. No man responsible for the delay, can not provide tax returns. Amazon purchased overseas too risky.</v>
      </c>
    </row>
    <row r="683">
      <c r="A683" s="1">
        <v>4.0</v>
      </c>
      <c r="B683" s="1" t="s">
        <v>682</v>
      </c>
      <c r="C683" t="str">
        <f>IFERROR(__xludf.DUMMYFUNCTION("GOOGLETRANSLATE(B683, ""zh"", ""en"")"),"The effect of a big unknown, really hard to swallow, chew eat eating like plaster! I was like a little constipation eat during pregnancy? This uncertainty is not caused by calcium.")</f>
        <v>The effect of a big unknown, really hard to swallow, chew eat eating like plaster! I was like a little constipation eat during pregnancy? This uncertainty is not caused by calcium.</v>
      </c>
    </row>
    <row r="684">
      <c r="A684" s="1">
        <v>4.0</v>
      </c>
      <c r="B684" s="1" t="s">
        <v>683</v>
      </c>
      <c r="C684" t="str">
        <f>IFERROR(__xludf.DUMMYFUNCTION("GOOGLETRANSLATE(B684, ""zh"", ""en"")"),"The fabric is very comfortable and the only bad part was after washing becomes long, it is estimated will be more longer wash")</f>
        <v>The fabric is very comfortable and the only bad part was after washing becomes long, it is estimated will be more longer wash</v>
      </c>
    </row>
    <row r="685">
      <c r="A685" s="1">
        <v>4.0</v>
      </c>
      <c r="B685" s="1" t="s">
        <v>684</v>
      </c>
      <c r="C685" t="str">
        <f>IFERROR(__xludf.DUMMYFUNCTION("GOOGLETRANSLATE(B685, ""zh"", ""en"")"),"it is so surprice just started using very good, then the effect is not obvious, I do not know why, see other comments in very good shape")</f>
        <v>it is so surprice just started using very good, then the effect is not obvious, I do not know why, see other comments in very good shape</v>
      </c>
    </row>
    <row r="686">
      <c r="A686" s="1">
        <v>4.0</v>
      </c>
      <c r="B686" s="1" t="s">
        <v>685</v>
      </c>
      <c r="C686" t="str">
        <f>IFERROR(__xludf.DUMMYFUNCTION("GOOGLETRANSLATE(B686, ""zh"", ""en"")"),"Oversized pants quality is good, but too much can be very comfortable to wear No. 16 at my mother's 88kg. It is still able to accept")</f>
        <v>Oversized pants quality is good, but too much can be very comfortable to wear No. 16 at my mother's 88kg. It is still able to accept</v>
      </c>
    </row>
    <row r="687">
      <c r="A687" s="1">
        <v>4.0</v>
      </c>
      <c r="B687" s="1" t="s">
        <v>686</v>
      </c>
      <c r="C687" t="str">
        <f>IFERROR(__xludf.DUMMYFUNCTION("GOOGLETRANSLATE(B687, ""zh"", ""en"")"),"Quality generally like very appropriate Ha ha good like")</f>
        <v>Quality generally like very appropriate Ha ha good like</v>
      </c>
    </row>
    <row r="688">
      <c r="A688" s="1">
        <v>5.0</v>
      </c>
      <c r="B688" s="1" t="s">
        <v>687</v>
      </c>
      <c r="C688" t="str">
        <f>IFERROR(__xludf.DUMMYFUNCTION("GOOGLETRANSLATE(B688, ""zh"", ""en"")"),"Yes previously bought Cole Haan, but did not get to know the size, buy small. The buy 2E, feeling good, has recently been wearing.")</f>
        <v>Yes previously bought Cole Haan, but did not get to know the size, buy small. The buy 2E, feeling good, has recently been wearing.</v>
      </c>
    </row>
    <row r="689">
      <c r="A689" s="1">
        <v>5.0</v>
      </c>
      <c r="B689" s="1" t="s">
        <v>688</v>
      </c>
      <c r="C689" t="str">
        <f>IFERROR(__xludf.DUMMYFUNCTION("GOOGLETRANSLATE(B689, ""zh"", ""en"")"),"Satisfaction toothpaste in the most satisfactory! The children themselves will be able to squeeze out")</f>
        <v>Satisfaction toothpaste in the most satisfactory! The children themselves will be able to squeeze out</v>
      </c>
    </row>
    <row r="690">
      <c r="A690" s="1">
        <v>5.0</v>
      </c>
      <c r="B690" s="1" t="s">
        <v>689</v>
      </c>
      <c r="C690" t="str">
        <f>IFERROR(__xludf.DUMMYFUNCTION("GOOGLETRANSLATE(B690, ""zh"", ""en"")"),"This brand of clothes is really very good super satisfied with the transaction. Great experience. I height 186cm Weight 180g wear 2xl exactly. The fabric is very soft. To see that this is cotton. Upper body is very comfortable. And do not fade, do not fad"&amp;"e. Next time to buy this brand of underwear. Feeling better than ck.")</f>
        <v>This brand of clothes is really very good super satisfied with the transaction. Great experience. I height 186cm Weight 180g wear 2xl exactly. The fabric is very soft. To see that this is cotton. Upper body is very comfortable. And do not fade, do not fade. Next time to buy this brand of underwear. Feeling better than ck.</v>
      </c>
    </row>
    <row r="691">
      <c r="A691" s="1">
        <v>5.0</v>
      </c>
      <c r="B691" s="1" t="s">
        <v>690</v>
      </c>
      <c r="C691" t="str">
        <f>IFERROR(__xludf.DUMMYFUNCTION("GOOGLETRANSLATE(B691, ""zh"", ""en"")"),"Very good hard drive is the arrival time is a bit late, something good, it is a cost-effective, the heat can also, very stable so far, I hope no problem, do not buy cheap little disappointed.")</f>
        <v>Very good hard drive is the arrival time is a bit late, something good, it is a cost-effective, the heat can also, very stable so far, I hope no problem, do not buy cheap little disappointed.</v>
      </c>
    </row>
    <row r="692">
      <c r="A692" s="1">
        <v>5.0</v>
      </c>
      <c r="B692" s="1" t="s">
        <v>691</v>
      </c>
      <c r="C692" t="str">
        <f>IFERROR(__xludf.DUMMYFUNCTION("GOOGLETRANSLATE(B692, ""zh"", ""en"")"),"Very good to see there are comments that can be washed off custard, people thought it was so good dishwasher to wash these days is tried again, actually my fifteen hundred dishwasher also washed off really strong")</f>
        <v>Very good to see there are comments that can be washed off custard, people thought it was so good dishwasher to wash these days is tried again, actually my fifteen hundred dishwasher also washed off really strong</v>
      </c>
    </row>
    <row r="693">
      <c r="A693" s="1">
        <v>5.0</v>
      </c>
      <c r="B693" s="1" t="s">
        <v>692</v>
      </c>
      <c r="C693" t="str">
        <f>IFERROR(__xludf.DUMMYFUNCTION("GOOGLETRANSLATE(B693, ""zh"", ""en"")"),"Good good, every day on the Member Tuen CK underwear, personal perfection, 183,82 kg, M number,")</f>
        <v>Good good, every day on the Member Tuen CK underwear, personal perfection, 183,82 kg, M number,</v>
      </c>
    </row>
    <row r="694">
      <c r="A694" s="1">
        <v>5.0</v>
      </c>
      <c r="B694" s="1" t="s">
        <v>693</v>
      </c>
      <c r="C694" t="str">
        <f>IFERROR(__xludf.DUMMYFUNCTION("GOOGLETRANSLATE(B694, ""zh"", ""en"")"),"I think the most useful and vitamin D3 a high content of calcium, conducive to absorption. After the detection of calcium deficiency eat for some time before eating in the hospital, go to the hospital inspection, compliance just calcium content")</f>
        <v>I think the most useful and vitamin D3 a high content of calcium, conducive to absorption. After the detection of calcium deficiency eat for some time before eating in the hospital, go to the hospital inspection, compliance just calcium content</v>
      </c>
    </row>
    <row r="695">
      <c r="A695" s="1">
        <v>5.0</v>
      </c>
      <c r="B695" s="1" t="s">
        <v>694</v>
      </c>
      <c r="C695" t="str">
        <f>IFERROR(__xludf.DUMMYFUNCTION("GOOGLETRANSLATE(B695, ""zh"", ""en"")"),"Capacity, good quality glass good complementary box, for heating, sealing, high capacity")</f>
        <v>Capacity, good quality glass good complementary box, for heating, sealing, high capacity</v>
      </c>
    </row>
    <row r="696">
      <c r="A696" s="1">
        <v>5.0</v>
      </c>
      <c r="B696" s="1" t="s">
        <v>695</v>
      </c>
      <c r="C696" t="str">
        <f>IFERROR(__xludf.DUMMYFUNCTION("GOOGLETRANSLATE(B696, ""zh"", ""en"")"),"Good quality and enhance the call to eat, but did not feel the effect of the big brands to eat at ease")</f>
        <v>Good quality and enhance the call to eat, but did not feel the effect of the big brands to eat at ease</v>
      </c>
    </row>
    <row r="697">
      <c r="A697" s="1">
        <v>5.0</v>
      </c>
      <c r="B697" s="1" t="s">
        <v>696</v>
      </c>
      <c r="C697" t="str">
        <f>IFERROR(__xludf.DUMMYFUNCTION("GOOGLETRANSLATE(B697, ""zh"", ""en"")"),"Discount good and half the price as the counter number is also suitable for everyday wear much on how much to buy")</f>
        <v>Discount good and half the price as the counter number is also suitable for everyday wear much on how much to buy</v>
      </c>
    </row>
    <row r="698">
      <c r="A698" s="1">
        <v>5.0</v>
      </c>
      <c r="B698" s="1" t="s">
        <v>697</v>
      </c>
      <c r="C698" t="str">
        <f>IFERROR(__xludf.DUMMYFUNCTION("GOOGLETRANSLATE(B698, ""zh"", ""en"")"),"Sao color is red, great, send cousin")</f>
        <v>Sao color is red, great, send cousin</v>
      </c>
    </row>
    <row r="699">
      <c r="A699" s="1">
        <v>5.0</v>
      </c>
      <c r="B699" s="1" t="s">
        <v>698</v>
      </c>
      <c r="C699" t="str">
        <f>IFERROR(__xludf.DUMMYFUNCTION("GOOGLETRANSLATE(B699, ""zh"", ""en"")"),"Satisfaction usually wear sports 38, 37 shoes, buy 7 yards, slightly longer than a little bit, but does not affect the walk or something, shoes slim long, wearing comfortable, beautiful type.")</f>
        <v>Satisfaction usually wear sports 38, 37 shoes, buy 7 yards, slightly longer than a little bit, but does not affect the walk or something, shoes slim long, wearing comfortable, beautiful type.</v>
      </c>
    </row>
    <row r="700">
      <c r="A700" s="1">
        <v>5.0</v>
      </c>
      <c r="B700" s="1" t="s">
        <v>699</v>
      </c>
      <c r="C700" t="str">
        <f>IFERROR(__xludf.DUMMYFUNCTION("GOOGLETRANSLATE(B700, ""zh"", ""en"")"),"Suitable pants fit, comfortable to wear.")</f>
        <v>Suitable pants fit, comfortable to wear.</v>
      </c>
    </row>
    <row r="701">
      <c r="A701" s="1">
        <v>5.0</v>
      </c>
      <c r="B701" s="1" t="s">
        <v>700</v>
      </c>
      <c r="C701" t="str">
        <f>IFERROR(__xludf.DUMMYFUNCTION("GOOGLETRANSLATE(B701, ""zh"", ""en"")"),"Satisfying shopping shoes good quality, shoe size is too large, and can usually buy shoes size.")</f>
        <v>Satisfying shopping shoes good quality, shoe size is too large, and can usually buy shoes size.</v>
      </c>
    </row>
    <row r="702">
      <c r="A702" s="1">
        <v>5.0</v>
      </c>
      <c r="B702" s="1" t="s">
        <v>701</v>
      </c>
      <c r="C702" t="str">
        <f>IFERROR(__xludf.DUMMYFUNCTION("GOOGLETRANSLATE(B702, ""zh"", ""en"")"),"Feel comfortable, well-crafted 21K M has a large tip, but due to thick pen, shook hands tired a long time. The special saw Amazon, bought a standard MF tip money, but also large smooth than 21K M tip of the pen grip the right size, just for daily use.")</f>
        <v>Feel comfortable, well-crafted 21K M has a large tip, but due to thick pen, shook hands tired a long time. The special saw Amazon, bought a standard MF tip money, but also large smooth than 21K M tip of the pen grip the right size, just for daily use.</v>
      </c>
    </row>
    <row r="703">
      <c r="A703" s="1">
        <v>5.0</v>
      </c>
      <c r="B703" s="1" t="s">
        <v>702</v>
      </c>
      <c r="C703" t="str">
        <f>IFERROR(__xludf.DUMMYFUNCTION("GOOGLETRANSLATE(B703, ""zh"", ""en"")"),"Beyerdynamic full very fond of big headphones")</f>
        <v>Beyerdynamic full very fond of big headphones</v>
      </c>
    </row>
    <row r="704">
      <c r="A704" s="1">
        <v>5.0</v>
      </c>
      <c r="B704" s="1" t="s">
        <v>703</v>
      </c>
      <c r="C704" t="str">
        <f>IFERROR(__xludf.DUMMYFUNCTION("GOOGLETRANSLATE(B704, ""zh"", ""en"")"),"Chinese-made quality of workmanship is also good, I do not know no effect, made in China. When engaging in activities co-authored more than 50 one, two loaded.")</f>
        <v>Chinese-made quality of workmanship is also good, I do not know no effect, made in China. When engaging in activities co-authored more than 50 one, two loaded.</v>
      </c>
    </row>
    <row r="705">
      <c r="A705" s="1">
        <v>5.0</v>
      </c>
      <c r="B705" s="1" t="s">
        <v>704</v>
      </c>
      <c r="C705" t="str">
        <f>IFERROR(__xludf.DUMMYFUNCTION("GOOGLETRANSLATE(B705, ""zh"", ""en"")"),"Suitable very appropriate, talk about the size of it. I wear 34 yards of the country, but before I bought this brand of shoes, four yards is too small, 5 yards a bit big, so this does not hesitate took 4.5 yards, very fit. My feet belong to flat feet, no "&amp;"meat, but not thin type. Besides quality shoes, leather is very soft, not to wear very tight package, I also belong to fine leg, anyway, very much!")</f>
        <v>Suitable very appropriate, talk about the size of it. I wear 34 yards of the country, but before I bought this brand of shoes, four yards is too small, 5 yards a bit big, so this does not hesitate took 4.5 yards, very fit. My feet belong to flat feet, no meat, but not thin type. Besides quality shoes, leather is very soft, not to wear very tight package, I also belong to fine leg, anyway, very much!</v>
      </c>
    </row>
    <row r="706">
      <c r="A706" s="1">
        <v>5.0</v>
      </c>
      <c r="B706" s="1" t="s">
        <v>705</v>
      </c>
      <c r="C706" t="str">
        <f>IFERROR(__xludf.DUMMYFUNCTION("GOOGLETRANSLATE(B706, ""zh"", ""en"")"),"Very good, workmanship, materials, etc. are very very good, very good workmanship, materials, etc.")</f>
        <v>Very good, workmanship, materials, etc. are very very good, very good workmanship, materials, etc.</v>
      </c>
    </row>
    <row r="707">
      <c r="A707" s="1">
        <v>5.0</v>
      </c>
      <c r="B707" s="1" t="s">
        <v>706</v>
      </c>
      <c r="C707" t="str">
        <f>IFERROR(__xludf.DUMMYFUNCTION("GOOGLETRANSLATE(B707, ""zh"", ""en"")"),"Like I want to look good but also very comfortable amount of yardage own feet long election was really just a good insole is very comfortable! Direct mail took seven days")</f>
        <v>Like I want to look good but also very comfortable amount of yardage own feet long election was really just a good insole is very comfortable! Direct mail took seven days</v>
      </c>
    </row>
    <row r="708">
      <c r="A708" s="1">
        <v>5.0</v>
      </c>
      <c r="B708" s="1" t="s">
        <v>707</v>
      </c>
      <c r="C708" t="str">
        <f>IFERROR(__xludf.DUMMYFUNCTION("GOOGLETRANSLATE(B708, ""zh"", ""en"")"),"Time to buy promising model, promising to buy time model, promising to buy time model! Buy when optimistic model, M is not suitable for a female friend 160 less height. Otherwise it will fall asleep uncomfortable, because relatively high height 160 .. , t"&amp;"he normal weight for a female friend people of the state, the proposed purchase s version ..")</f>
        <v>Time to buy promising model, promising to buy time model, promising to buy time model! Buy when optimistic model, M is not suitable for a female friend 160 less height. Otherwise it will fall asleep uncomfortable, because relatively high height 160 .. , the normal weight for a female friend people of the state, the proposed purchase s version ..</v>
      </c>
    </row>
    <row r="709">
      <c r="A709" s="1">
        <v>5.0</v>
      </c>
      <c r="B709" s="1" t="s">
        <v>708</v>
      </c>
      <c r="C709" t="str">
        <f>IFERROR(__xludf.DUMMYFUNCTION("GOOGLETRANSLATE(B709, ""zh"", ""en"")"),"This finally bought the right to buy 38 * 30, tried on, it fits also slightly off, winter wear plus bar Qiuku field work is not cold.")</f>
        <v>This finally bought the right to buy 38 * 30, tried on, it fits also slightly off, winter wear plus bar Qiuku field work is not cold.</v>
      </c>
    </row>
    <row r="710">
      <c r="A710" s="1">
        <v>2.0</v>
      </c>
      <c r="B710" s="1" t="s">
        <v>709</v>
      </c>
      <c r="C710" t="str">
        <f>IFERROR(__xludf.DUMMYFUNCTION("GOOGLETRANSLATE(B710, ""zh"", ""en"")"),"Neither shoe and a small, interesting leather, not a generation of yak leather. The key is to not wear, left foot 40 yards, 41 yards right, who can tell me how to return?")</f>
        <v>Neither shoe and a small, interesting leather, not a generation of yak leather. The key is to not wear, left foot 40 yards, 41 yards right, who can tell me how to return?</v>
      </c>
    </row>
    <row r="711">
      <c r="A711" s="1">
        <v>3.0</v>
      </c>
      <c r="B711" s="1" t="s">
        <v>710</v>
      </c>
      <c r="C711" t="str">
        <f>IFERROR(__xludf.DUMMYFUNCTION("GOOGLETRANSLATE(B711, ""zh"", ""en"")"),"Upon receipt of the goods found beyond recognition and so on for two weeks, after receipt of goods found to have damaged!")</f>
        <v>Upon receipt of the goods found beyond recognition and so on for two weeks, after receipt of goods found to have damaged!</v>
      </c>
    </row>
    <row r="712">
      <c r="A712" s="1">
        <v>3.0</v>
      </c>
      <c r="B712" s="1" t="s">
        <v>711</v>
      </c>
      <c r="C712" t="str">
        <f>IFERROR(__xludf.DUMMYFUNCTION("GOOGLETRANSLATE(B712, ""zh"", ""en"")"),"The basic price and quality match the quality is significantly coarser than the same brand of jeans (Mexico production), pin thick seam of low density over the line, this paragraph cotton material feel good but washing too much fiber surface adsorption (m"&amp;"ust be dried painted and clean).")</f>
        <v>The basic price and quality match the quality is significantly coarser than the same brand of jeans (Mexico production), pin thick seam of low density over the line, this paragraph cotton material feel good but washing too much fiber surface adsorption (must be dried painted and clean).</v>
      </c>
    </row>
    <row r="713">
      <c r="A713" s="1">
        <v>3.0</v>
      </c>
      <c r="B713" s="1" t="s">
        <v>712</v>
      </c>
      <c r="C713" t="str">
        <f>IFERROR(__xludf.DUMMYFUNCTION("GOOGLETRANSLATE(B713, ""zh"", ""en"")"),"Generally too small, not real pictures look good")</f>
        <v>Generally too small, not real pictures look good</v>
      </c>
    </row>
    <row r="714">
      <c r="A714" s="1">
        <v>1.0</v>
      </c>
      <c r="B714" s="1" t="s">
        <v>713</v>
      </c>
      <c r="C714" t="str">
        <f>IFERROR(__xludf.DUMMYFUNCTION("GOOGLETRANSLATE(B714, ""zh"", ""en"")"),"Not up to much hard plastic foot wear, uncomfortable!")</f>
        <v>Not up to much hard plastic foot wear, uncomfortable!</v>
      </c>
    </row>
    <row r="715">
      <c r="A715" s="1">
        <v>1.0</v>
      </c>
      <c r="B715" s="1" t="s">
        <v>714</v>
      </c>
      <c r="C715" t="str">
        <f>IFERROR(__xludf.DUMMYFUNCTION("GOOGLETRANSLATE(B715, ""zh"", ""en"")"),"Like the pot, but shredded mess it ..... receive all broken pot distressed. Please pay attention to the next package.")</f>
        <v>Like the pot, but shredded mess it ..... receive all broken pot distressed. Please pay attention to the next package.</v>
      </c>
    </row>
    <row r="716">
      <c r="A716" s="1">
        <v>4.0</v>
      </c>
      <c r="B716" s="1" t="s">
        <v>715</v>
      </c>
      <c r="C716" t="str">
        <f>IFERROR(__xludf.DUMMYFUNCTION("GOOGLETRANSLATE(B716, ""zh"", ""en"")"),"Gave a good brother, he was like, yes!")</f>
        <v>Gave a good brother, he was like, yes!</v>
      </c>
    </row>
    <row r="717">
      <c r="A717" s="1">
        <v>4.0</v>
      </c>
      <c r="B717" s="1" t="s">
        <v>716</v>
      </c>
      <c r="C717" t="str">
        <f>IFERROR(__xludf.DUMMYFUNCTION("GOOGLETRANSLATE(B717, ""zh"", ""en"")"),"Good, good, not from the previous evaluation, I do not know how many wasted points, points can change money now know, they should look carefully evaluated, then I put these words to copy to go, both to earn points, but also the easy way to go where copy w"&amp;"here, most importantly, do not seriously review, do not think how much worse word, sent directly to it, recommend it to everyone! !")</f>
        <v>Good, good,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718">
      <c r="A718" s="1">
        <v>4.0</v>
      </c>
      <c r="B718" s="1" t="s">
        <v>717</v>
      </c>
      <c r="C718" t="str">
        <f>IFERROR(__xludf.DUMMYFUNCTION("GOOGLETRANSLATE(B718, ""zh"", ""en"")"),"Capacity is too small, value for money. I liked it, packaging very carefully. To four stars is because the capacity is too small.")</f>
        <v>Capacity is too small, value for money. I liked it, packaging very carefully. To four stars is because the capacity is too small.</v>
      </c>
    </row>
    <row r="719">
      <c r="A719" s="1">
        <v>4.0</v>
      </c>
      <c r="B719" s="1" t="s">
        <v>718</v>
      </c>
      <c r="C719" t="str">
        <f>IFERROR(__xludf.DUMMYFUNCTION("GOOGLETRANSLATE(B719, ""zh"", ""en"")"),"In particular version, shoulder wide hem thin fabric is very thick, but the version is very special, very wide shoulders hem skinny, I lost 176cm, 88kg, M number slightly larger")</f>
        <v>In particular version, shoulder wide hem thin fabric is very thick, but the version is very special, very wide shoulders hem skinny, I lost 176cm, 88kg, M number slightly larger</v>
      </c>
    </row>
    <row r="720">
      <c r="A720" s="1">
        <v>4.0</v>
      </c>
      <c r="B720" s="1" t="s">
        <v>719</v>
      </c>
      <c r="C720" t="str">
        <f>IFERROR(__xludf.DUMMYFUNCTION("GOOGLETRANSLATE(B720, ""zh"", ""en"")"),"From drinking mug sold separately whether the lid has, inside the packaging box is missing it.")</f>
        <v>From drinking mug sold separately whether the lid has, inside the packaging box is missing it.</v>
      </c>
    </row>
    <row r="721">
      <c r="A721" s="1">
        <v>5.0</v>
      </c>
      <c r="B721" s="1" t="s">
        <v>720</v>
      </c>
      <c r="C721" t="str">
        <f>IFERROR(__xludf.DUMMYFUNCTION("GOOGLETRANSLATE(B721, ""zh"", ""en"")"),"Satisfaction according to the length jeans to buy a little bit long, looking at just the right tailor changed.")</f>
        <v>Satisfaction according to the length jeans to buy a little bit long, looking at just the right tailor changed.</v>
      </c>
    </row>
    <row r="722">
      <c r="A722" s="1">
        <v>5.0</v>
      </c>
      <c r="B722" s="1" t="s">
        <v>721</v>
      </c>
      <c r="C722" t="str">
        <f>IFERROR(__xludf.DUMMYFUNCTION("GOOGLETRANSLATE(B722, ""zh"", ""en"")"),"In order to guarantee effective 8000 the National Bank bought more than I was used daily, has now spent nine months, the effect is quite obvious, at least not particularly rare obvious, I hope after the stick can be restored to the previous.")</f>
        <v>In order to guarantee effective 8000 the National Bank bought more than I was used daily, has now spent nine months, the effect is quite obvious, at least not particularly rare obvious, I hope after the stick can be restored to the previous.</v>
      </c>
    </row>
    <row r="723">
      <c r="A723" s="1">
        <v>5.0</v>
      </c>
      <c r="B723" s="1" t="s">
        <v>722</v>
      </c>
      <c r="C723" t="str">
        <f>IFERROR(__xludf.DUMMYFUNCTION("GOOGLETRANSLATE(B723, ""zh"", ""en"")"),"Soft and comfortable to wear good underwear")</f>
        <v>Soft and comfortable to wear good underwear</v>
      </c>
    </row>
    <row r="724">
      <c r="A724" s="1">
        <v>5.0</v>
      </c>
      <c r="B724" s="1" t="s">
        <v>723</v>
      </c>
      <c r="C724" t="str">
        <f>IFERROR(__xludf.DUMMYFUNCTION("GOOGLETRANSLATE(B724, ""zh"", ""en"")"),"Something good packaging is also very careful packaging very carefully what good things")</f>
        <v>Something good packaging is also very careful packaging very carefully what good things</v>
      </c>
    </row>
    <row r="725">
      <c r="A725" s="1">
        <v>5.0</v>
      </c>
      <c r="B725" s="1" t="s">
        <v>724</v>
      </c>
      <c r="C725" t="str">
        <f>IFERROR(__xludf.DUMMYFUNCTION("GOOGLETRANSLATE(B725, ""zh"", ""en"")"),"As expectations have not yet used, looks like the same with Japan")</f>
        <v>As expectations have not yet used, looks like the same with Japan</v>
      </c>
    </row>
    <row r="726">
      <c r="A726" s="1">
        <v>5.0</v>
      </c>
      <c r="B726" s="1" t="s">
        <v>725</v>
      </c>
      <c r="C726" t="str">
        <f>IFERROR(__xludf.DUMMYFUNCTION("GOOGLETRANSLATE(B726, ""zh"", ""en"")"),"Size itself is not worth too accurate five-star, four-star can be, but the size of it is too accurate, and up according to the waist line just to buy, no need to drill their own domestic brand as needed, to break out of the eye is not good enough for the "&amp;"original .")</f>
        <v>Size itself is not worth too accurate five-star, four-star can be, but the size of it is too accurate, and up according to the waist line just to buy, no need to drill their own domestic brand as needed, to break out of the eye is not good enough for the original .</v>
      </c>
    </row>
    <row r="727">
      <c r="A727" s="1">
        <v>5.0</v>
      </c>
      <c r="B727" s="1" t="s">
        <v>726</v>
      </c>
      <c r="C727" t="str">
        <f>IFERROR(__xludf.DUMMYFUNCTION("GOOGLETRANSLATE(B727, ""zh"", ""en"")"),"Time good things boil water very fast, about a minute 0k, texture without any problems, I believe that the German brand")</f>
        <v>Time good things boil water very fast, about a minute 0k, texture without any problems, I believe that the German brand</v>
      </c>
    </row>
    <row r="728">
      <c r="A728" s="1">
        <v>5.0</v>
      </c>
      <c r="B728" s="1" t="s">
        <v>727</v>
      </c>
      <c r="C728" t="str">
        <f>IFERROR(__xludf.DUMMYFUNCTION("GOOGLETRANSLATE(B728, ""zh"", ""en"")"),"Pubic pain began to ease in the third trimester, well, a little ease pubic pain, or else walking is difficult, and persist in using should be good, given birth to continue to use, good quality ...............")</f>
        <v>Pubic pain began to ease in the third trimester, well, a little ease pubic pain, or else walking is difficult, and persist in using should be good, given birth to continue to use, good quality ...............</v>
      </c>
    </row>
    <row r="729">
      <c r="A729" s="1">
        <v>5.0</v>
      </c>
      <c r="B729" s="1" t="s">
        <v>728</v>
      </c>
      <c r="C729" t="str">
        <f>IFERROR(__xludf.DUMMYFUNCTION("GOOGLETRANSLATE(B729, ""zh"", ""en"")"),"Worth buying just received, various functions are tried, very good use. The price is much cheaper than the domestic counter. It is the lack of juicer and instructions in Chinese, Chinese recipes. But overall is still good, it is worth starting")</f>
        <v>Worth buying just received, various functions are tried, very good use. The price is much cheaper than the domestic counter. It is the lack of juicer and instructions in Chinese, Chinese recipes. But overall is still good, it is worth starting</v>
      </c>
    </row>
    <row r="730">
      <c r="A730" s="1">
        <v>5.0</v>
      </c>
      <c r="B730" s="1" t="s">
        <v>729</v>
      </c>
      <c r="C730" t="str">
        <f>IFERROR(__xludf.DUMMYFUNCTION("GOOGLETRANSLATE(B730, ""zh"", ""en"")"),"Some multi-thread title, work is not very sophisticated.")</f>
        <v>Some multi-thread title, work is not very sophisticated.</v>
      </c>
    </row>
    <row r="731">
      <c r="A731" s="1">
        <v>5.0</v>
      </c>
      <c r="B731" s="1" t="s">
        <v>730</v>
      </c>
      <c r="C731" t="str">
        <f>IFERROR(__xludf.DUMMYFUNCTION("GOOGLETRANSLATE(B731, ""zh"", ""en"")"),"Yan high value good, boil water quickly, worth having.")</f>
        <v>Yan high value good, boil water quickly, worth having.</v>
      </c>
    </row>
    <row r="732">
      <c r="A732" s="1">
        <v>5.0</v>
      </c>
      <c r="B732" s="1" t="s">
        <v>731</v>
      </c>
      <c r="C732" t="str">
        <f>IFERROR(__xludf.DUMMYFUNCTION("GOOGLETRANSLATE(B732, ""zh"", ""en"")"),"Well, it is recommended to buy good quality, good Japanese version! High 170, 160 pounds, XL fit")</f>
        <v>Well, it is recommended to buy good quality, good Japanese version! High 170, 160 pounds, XL fit</v>
      </c>
    </row>
    <row r="733">
      <c r="A733" s="1">
        <v>5.0</v>
      </c>
      <c r="B733" s="1" t="s">
        <v>732</v>
      </c>
      <c r="C733" t="str">
        <f>IFERROR(__xludf.DUMMYFUNCTION("GOOGLETRANSLATE(B733, ""zh"", ""en"")"),"Size standard size and inappropriate foreign country have a big gap, after not buy, waste of money!")</f>
        <v>Size standard size and inappropriate foreign country have a big gap, after not buy, waste of money!</v>
      </c>
    </row>
    <row r="734">
      <c r="A734" s="1">
        <v>5.0</v>
      </c>
      <c r="B734" s="1" t="s">
        <v>733</v>
      </c>
      <c r="C734" t="str">
        <f>IFERROR(__xludf.DUMMYFUNCTION("GOOGLETRANSLATE(B734, ""zh"", ""en"")"),"Before the first time to buy protein powder protein powder has not been tried recently wanted to practice what muscles so bought a can of only a few times feeling good seal packaging")</f>
        <v>Before the first time to buy protein powder protein powder has not been tried recently wanted to practice what muscles so bought a can of only a few times feeling good seal packaging</v>
      </c>
    </row>
    <row r="735">
      <c r="A735" s="1">
        <v>5.0</v>
      </c>
      <c r="B735" s="1" t="s">
        <v>734</v>
      </c>
      <c r="C735" t="str">
        <f>IFERROR(__xludf.DUMMYFUNCTION("GOOGLETRANSLATE(B735, ""zh"", ""en"")"),"Favorable time to buy is the winter, although not to wear, but the quality looks good, the family has never been disappointed bottoming stockings")</f>
        <v>Favorable time to buy is the winter, although not to wear, but the quality looks good, the family has never been disappointed bottoming stockings</v>
      </c>
    </row>
    <row r="736">
      <c r="A736" s="1">
        <v>5.0</v>
      </c>
      <c r="B736" s="1" t="s">
        <v>735</v>
      </c>
      <c r="C736" t="str">
        <f>IFERROR(__xludf.DUMMYFUNCTION("GOOGLETRANSLATE(B736, ""zh"", ""en"")"),"Size very good, very fit migraine Slim I 174,110 pounds, wearing is such a feeling")</f>
        <v>Size very good, very fit migraine Slim I 174,110 pounds, wearing is such a feeling</v>
      </c>
    </row>
    <row r="737">
      <c r="A737" s="1">
        <v>5.0</v>
      </c>
      <c r="B737" s="1" t="s">
        <v>736</v>
      </c>
      <c r="C737" t="str">
        <f>IFERROR(__xludf.DUMMYFUNCTION("GOOGLETRANSLATE(B737, ""zh"", ""en"")"),"It looks like a good size and very well liked are OK size and appearance are OK")</f>
        <v>It looks like a good size and very well liked are OK size and appearance are OK</v>
      </c>
    </row>
    <row r="738">
      <c r="A738" s="1">
        <v>5.0</v>
      </c>
      <c r="B738" s="1" t="s">
        <v>737</v>
      </c>
      <c r="C738" t="str">
        <f>IFERROR(__xludf.DUMMYFUNCTION("GOOGLETRANSLATE(B738, ""zh"", ""en"")"),"Good children's toothpaste! Children like, from the ages of 2 and 4 years old has been using this")</f>
        <v>Good children's toothpaste! Children like, from the ages of 2 and 4 years old has been using this</v>
      </c>
    </row>
    <row r="739">
      <c r="A739" s="1">
        <v>5.0</v>
      </c>
      <c r="B739" s="1" t="s">
        <v>738</v>
      </c>
      <c r="C739" t="str">
        <f>IFERROR(__xludf.DUMMYFUNCTION("GOOGLETRANSLATE(B739, ""zh"", ""en"")"),"Self, worth buying! No problem received waves, one second is not bad!")</f>
        <v>Self, worth buying! No problem received waves, one second is not bad!</v>
      </c>
    </row>
    <row r="740">
      <c r="A740" s="1">
        <v>5.0</v>
      </c>
      <c r="B740" s="1" t="s">
        <v>739</v>
      </c>
      <c r="C740" t="str">
        <f>IFERROR(__xludf.DUMMYFUNCTION("GOOGLETRANSLATE(B740, ""zh"", ""en"")"),"Classic classic, usually wear 37, the appropriate code.")</f>
        <v>Classic classic, usually wear 37, the appropriate code.</v>
      </c>
    </row>
    <row r="741">
      <c r="A741" s="1">
        <v>5.0</v>
      </c>
      <c r="B741" s="1" t="s">
        <v>740</v>
      </c>
      <c r="C741" t="str">
        <f>IFERROR(__xludf.DUMMYFUNCTION("GOOGLETRANSLATE(B741, ""zh"", ""en"")"),"172 71 s code is not suitable cotton material, the version is good, somewhat good-looking chest will wear point, Eddie body e.g.")</f>
        <v>172 71 s code is not suitable cotton material, the version is good, somewhat good-looking chest will wear point, Eddie body e.g.</v>
      </c>
    </row>
    <row r="742">
      <c r="A742" s="1">
        <v>2.0</v>
      </c>
      <c r="B742" s="1" t="s">
        <v>741</v>
      </c>
      <c r="C742" t="str">
        <f>IFERROR(__xludf.DUMMYFUNCTION("GOOGLETRANSLATE(B742, ""zh"", ""en"")"),"Cotton content is too low, comfort is poor cotton content is too low, comfort is poor, a bit like a paper rubbing of the skin to catch the foot of the high comfort of friends is not recommended")</f>
        <v>Cotton content is too low, comfort is poor cotton content is too low, comfort is poor, a bit like a paper rubbing of the skin to catch the foot of the high comfort of friends is not recommended</v>
      </c>
    </row>
    <row r="743">
      <c r="A743" s="1">
        <v>3.0</v>
      </c>
      <c r="B743" s="1" t="s">
        <v>742</v>
      </c>
      <c r="C743" t="str">
        <f>IFERROR(__xludf.DUMMYFUNCTION("GOOGLETRANSLATE(B743, ""zh"", ""en"")"),"Taste a bit heavy so why not bottle out of the plastic packaging? Taste a bit heavy with hot water several times")</f>
        <v>Taste a bit heavy so why not bottle out of the plastic packaging? Taste a bit heavy with hot water several times</v>
      </c>
    </row>
    <row r="744">
      <c r="A744" s="1">
        <v>3.0</v>
      </c>
      <c r="B744" s="1" t="s">
        <v>743</v>
      </c>
      <c r="C744" t="str">
        <f>IFERROR(__xludf.DUMMYFUNCTION("GOOGLETRANSLATE(B744, ""zh"", ""en"")"),"A big color, comfort and general hand display to see a big change for the elderly.")</f>
        <v>A big color, comfort and general hand display to see a big change for the elderly.</v>
      </c>
    </row>
    <row r="745">
      <c r="A745" s="1">
        <v>1.0</v>
      </c>
      <c r="B745" s="1" t="s">
        <v>744</v>
      </c>
      <c r="C745" t="str">
        <f>IFERROR(__xludf.DUMMYFUNCTION("GOOGLETRANSLATE(B745, ""zh"", ""en"")"),"Go overseas to buy fake watches shop tube electronics today, we found inside the watch very rough! To see that this is fake!")</f>
        <v>Go overseas to buy fake watches shop tube electronics today, we found inside the watch very rough! To see that this is fake!</v>
      </c>
    </row>
    <row r="746">
      <c r="A746" s="1">
        <v>1.0</v>
      </c>
      <c r="B746" s="1" t="s">
        <v>745</v>
      </c>
      <c r="C746" t="str">
        <f>IFERROR(__xludf.DUMMYFUNCTION("GOOGLETRANSLATE(B746, ""zh"", ""en"")"),"Product quality problems! ! The first time it missed Poor Poor Poor Poor Poor")</f>
        <v>Product quality problems! ! The first time it missed Poor Poor Poor Poor Poor</v>
      </c>
    </row>
    <row r="747">
      <c r="A747" s="1">
        <v>1.0</v>
      </c>
      <c r="B747" s="1" t="s">
        <v>746</v>
      </c>
      <c r="C747" t="str">
        <f>IFERROR(__xludf.DUMMYFUNCTION("GOOGLETRANSLATE(B747, ""zh"", ""en"")"),"Bad bit fast for 18 years in September to buy $ 600, 19 points in May and it broke. No water absorption, the noise becomes large. Domestic seemingly not warranty")</f>
        <v>Bad bit fast for 18 years in September to buy $ 600, 19 points in May and it broke. No water absorption, the noise becomes large. Domestic seemingly not warranty</v>
      </c>
    </row>
    <row r="748">
      <c r="A748" s="1">
        <v>4.0</v>
      </c>
      <c r="B748" s="1" t="s">
        <v>747</v>
      </c>
      <c r="C748" t="str">
        <f>IFERROR(__xludf.DUMMYFUNCTION("GOOGLETRANSLATE(B748, ""zh"", ""en"")"),"Beeswax leather - color too much color depth than the picture on the page, in-kind is dark brown, Dark Brown or more, in fact, want to brown, soft texture did not imagine, can still work. Size is very accurate, just 41 yards, US8.5 slightly larger.")</f>
        <v>Beeswax leather - color too much color depth than the picture on the page, in-kind is dark brown, Dark Brown or more, in fact, want to brown, soft texture did not imagine, can still work. Size is very accurate, just 41 yards, US8.5 slightly larger.</v>
      </c>
    </row>
    <row r="749">
      <c r="A749" s="1">
        <v>4.0</v>
      </c>
      <c r="B749" s="1" t="s">
        <v>748</v>
      </c>
      <c r="C749" t="str">
        <f>IFERROR(__xludf.DUMMYFUNCTION("GOOGLETRANSLATE(B749, ""zh"", ""en"")"),"29 yards of loose pants, bought a 32, or loose, do not know can not punch himself, trained, trained, trained. Quality should be, a little taste.")</f>
        <v>29 yards of loose pants, bought a 32, or loose, do not know can not punch himself, trained, trained, trained. Quality should be, a little taste.</v>
      </c>
    </row>
    <row r="750">
      <c r="A750" s="1">
        <v>4.0</v>
      </c>
      <c r="B750" s="1" t="s">
        <v>749</v>
      </c>
      <c r="C750" t="str">
        <f>IFERROR(__xludf.DUMMYFUNCTION("GOOGLETRANSLATE(B750, ""zh"", ""en"")"),"Comfortable, warm, slightly larger size height 167,58KG, wear appropriate M code, the sleeves are also a lot of long, thin velvet clothes inside, cost is not high.")</f>
        <v>Comfortable, warm, slightly larger size height 167,58KG, wear appropriate M code, the sleeves are also a lot of long, thin velvet clothes inside, cost is not high.</v>
      </c>
    </row>
    <row r="751">
      <c r="A751" s="1">
        <v>4.0</v>
      </c>
      <c r="B751" s="1" t="s">
        <v>750</v>
      </c>
      <c r="C751" t="str">
        <f>IFERROR(__xludf.DUMMYFUNCTION("GOOGLETRANSLATE(B751, ""zh"", ""en"")"),"Shirt dress length okay, that is a big bust")</f>
        <v>Shirt dress length okay, that is a big bust</v>
      </c>
    </row>
    <row r="752">
      <c r="A752" s="1">
        <v>5.0</v>
      </c>
      <c r="B752" s="1" t="s">
        <v>751</v>
      </c>
      <c r="C752" t="str">
        <f>IFERROR(__xludf.DUMMYFUNCTION("GOOGLETRANSLATE(B752, ""zh"", ""en"")"),"Very fine pen pen body color is very beautiful, fine production, but the pen is very thin, and light, suitable for women")</f>
        <v>Very fine pen pen body color is very beautiful, fine production, but the pen is very thin, and light, suitable for women</v>
      </c>
    </row>
    <row r="753">
      <c r="A753" s="1">
        <v>5.0</v>
      </c>
      <c r="B753" s="1" t="s">
        <v>752</v>
      </c>
      <c r="C753" t="str">
        <f>IFERROR(__xludf.DUMMYFUNCTION("GOOGLETRANSLATE(B753, ""zh"", ""en"")"),"Compared to the domestic price of hard disk cheaper to buy a third, compared to the domestic price is cheaper hard disk, data lines can be common")</f>
        <v>Compared to the domestic price of hard disk cheaper to buy a third, compared to the domestic price is cheaper hard disk, data lines can be common</v>
      </c>
    </row>
    <row r="754">
      <c r="A754" s="1">
        <v>5.0</v>
      </c>
      <c r="B754" s="1" t="s">
        <v>753</v>
      </c>
      <c r="C754" t="str">
        <f>IFERROR(__xludf.DUMMYFUNCTION("GOOGLETRANSLATE(B754, ""zh"", ""en"")"),"Worth a great start with clothes, 176cm, 68kg, a little bit tight, sleeve length just right. I wonder to choose a larger size will not be too long sleeves")</f>
        <v>Worth a great start with clothes, 176cm, 68kg, a little bit tight, sleeve length just right. I wonder to choose a larger size will not be too long sleeves</v>
      </c>
    </row>
    <row r="755">
      <c r="A755" s="1">
        <v>5.0</v>
      </c>
      <c r="B755" s="1" t="s">
        <v>754</v>
      </c>
      <c r="C755" t="str">
        <f>IFERROR(__xludf.DUMMYFUNCTION("GOOGLETRANSLATE(B755, ""zh"", ""en"")"),"Beautiful models! I picked up a cheap! Ha ha ~ Beijing Traffic Radio overheard introduced for the first time registered in the Amazon and online shopping. ""Friday"" orders to buy or six days on arrival from abroad, the price of models ~ ~ ~ very satisfie"&amp;"d with the service! ! !")</f>
        <v>Beautiful models! I picked up a cheap! Ha ha ~ Beijing Traffic Radio overheard introduced for the first time registered in the Amazon and online shopping. "Friday" orders to buy or six days on arrival from abroad, the price of models ~ ~ ~ very satisfied with the service! ! !</v>
      </c>
    </row>
    <row r="756">
      <c r="A756" s="1">
        <v>5.0</v>
      </c>
      <c r="B756" s="1" t="s">
        <v>755</v>
      </c>
      <c r="C756" t="str">
        <f>IFERROR(__xludf.DUMMYFUNCTION("GOOGLETRANSLATE(B756, ""zh"", ""en"")"),"ddrops600IU to two year olds with good 600IU, big point for children, has been eating this brand of D3, it is very easy to drop")</f>
        <v>ddrops600IU to two year olds with good 600IU, big point for children, has been eating this brand of D3, it is very easy to drop</v>
      </c>
    </row>
    <row r="757">
      <c r="A757" s="1">
        <v>5.0</v>
      </c>
      <c r="B757" s="1" t="s">
        <v>756</v>
      </c>
      <c r="C757" t="str">
        <f>IFERROR(__xludf.DUMMYFUNCTION("GOOGLETRANSLATE(B757, ""zh"", ""en"")"),"Good quality, good style is very light, not tired usually wear wearing 5 (38), which is selected from bis 4.5, very suitable")</f>
        <v>Good quality, good style is very light, not tired usually wear wearing 5 (38), which is selected from bis 4.5, very suitable</v>
      </c>
    </row>
    <row r="758">
      <c r="A758" s="1">
        <v>5.0</v>
      </c>
      <c r="B758" s="1" t="s">
        <v>757</v>
      </c>
      <c r="C758" t="str">
        <f>IFERROR(__xludf.DUMMYFUNCTION("GOOGLETRANSLATE(B758, ""zh"", ""en"")"),"Expensive but still very good things, than the average warm Qiuku")</f>
        <v>Expensive but still very good things, than the average warm Qiuku</v>
      </c>
    </row>
    <row r="759">
      <c r="A759" s="1">
        <v>5.0</v>
      </c>
      <c r="B759" s="1" t="s">
        <v>758</v>
      </c>
      <c r="C759" t="str">
        <f>IFERROR(__xludf.DUMMYFUNCTION("GOOGLETRANSLATE(B759, ""zh"", ""en"")"),"Very comfortable underwear underwear is very good, thin, suitable for summer wear, upper body does not feel, not too tight or loose, normal size is selected, very comfortable. Feel before buying a steel ring of the chest was so bound up, this is really gr"&amp;"eat. Made in China. Not a sports underwear, is the daily wear, no shaping function, that is comfort.")</f>
        <v>Very comfortable underwear underwear is very good, thin, suitable for summer wear, upper body does not feel, not too tight or loose, normal size is selected, very comfortable. Feel before buying a steel ring of the chest was so bound up, this is really great. Made in China. Not a sports underwear, is the daily wear, no shaping function, that is comfort.</v>
      </c>
    </row>
    <row r="760">
      <c r="A760" s="1">
        <v>5.0</v>
      </c>
      <c r="B760" s="1" t="s">
        <v>759</v>
      </c>
      <c r="C760" t="str">
        <f>IFERROR(__xludf.DUMMYFUNCTION("GOOGLETRANSLATE(B760, ""zh"", ""en"")"),"Very good wear L 178,72kg suitable. The fabric is very thick, like")</f>
        <v>Very good wear L 178,72kg suitable. The fabric is very thick, like</v>
      </c>
    </row>
    <row r="761">
      <c r="A761" s="1">
        <v>5.0</v>
      </c>
      <c r="B761" s="1" t="s">
        <v>760</v>
      </c>
      <c r="C761" t="str">
        <f>IFERROR(__xludf.DUMMYFUNCTION("GOOGLETRANSLATE(B761, ""zh"", ""en"")"),"Good like champion girls wear a little big, but very nice")</f>
        <v>Good like champion girls wear a little big, but very nice</v>
      </c>
    </row>
    <row r="762">
      <c r="A762" s="1">
        <v>5.0</v>
      </c>
      <c r="B762" s="1" t="s">
        <v>761</v>
      </c>
      <c r="C762" t="str">
        <f>IFERROR(__xludf.DUMMYFUNCTION("GOOGLETRANSLATE(B762, ""zh"", ""en"")"),"Very satisfied overall satisfaction, 170 52kg wrist just adjusted to the shortest appropriate card bit worn, black looks good, very cost-effective 90 700 to pay more tariffs! Free International from the United States into the hands of six days! Pretty fas"&amp;"t! Exquisite workmanship, lightweight, it is more than a so-called smart watch!")</f>
        <v>Very satisfied overall satisfaction, 170 52kg wrist just adjusted to the shortest appropriate card bit worn, black looks good, very cost-effective 90 700 to pay more tariffs! Free International from the United States into the hands of six days! Pretty fast! Exquisite workmanship, lightweight, it is more than a so-called smart watch!</v>
      </c>
    </row>
    <row r="763">
      <c r="A763" s="1">
        <v>5.0</v>
      </c>
      <c r="B763" s="1" t="s">
        <v>762</v>
      </c>
      <c r="C763" t="str">
        <f>IFERROR(__xludf.DUMMYFUNCTION("GOOGLETRANSLATE(B763, ""zh"", ""en"")"),"Comfortable fabrics, Length slightly larger 67kg175cm, S number is appropriate, Length is longer, good material very comfortable.")</f>
        <v>Comfortable fabrics, Length slightly larger 67kg175cm, S number is appropriate, Length is longer, good material very comfortable.</v>
      </c>
    </row>
    <row r="764">
      <c r="A764" s="1">
        <v>5.0</v>
      </c>
      <c r="B764" s="1" t="s">
        <v>763</v>
      </c>
      <c r="C764" t="str">
        <f>IFERROR(__xludf.DUMMYFUNCTION("GOOGLETRANSLATE(B764, ""zh"", ""en"")"),"Good quality good quality")</f>
        <v>Good quality good quality</v>
      </c>
    </row>
    <row r="765">
      <c r="A765" s="1">
        <v>5.0</v>
      </c>
      <c r="B765" s="1" t="s">
        <v>764</v>
      </c>
      <c r="C765" t="str">
        <f>IFERROR(__xludf.DUMMYFUNCTION("GOOGLETRANSLATE(B765, ""zh"", ""en"")"),"Clothes look very nice! Size also happens!")</f>
        <v>Clothes look very nice! Size also happens!</v>
      </c>
    </row>
    <row r="766">
      <c r="A766" s="1">
        <v>5.0</v>
      </c>
      <c r="B766" s="1" t="s">
        <v>765</v>
      </c>
      <c r="C766" t="str">
        <f>IFERROR(__xludf.DUMMYFUNCTION("GOOGLETRANSLATE(B766, ""zh"", ""en"")"),"Like high-capacity")</f>
        <v>Like high-capacity</v>
      </c>
    </row>
    <row r="767">
      <c r="A767" s="1">
        <v>5.0</v>
      </c>
      <c r="B767" s="1" t="s">
        <v>766</v>
      </c>
      <c r="C767" t="str">
        <f>IFERROR(__xludf.DUMMYFUNCTION("GOOGLETRANSLATE(B767, ""zh"", ""en"")"),"Worth buying by before we say buy a smaller size too correctly, 180 / 80kg wear M just right. This dress material compared to another UA polo shirt to be thin, smooth body feeling, the color is, start with 176 excluding tax, worth buying.")</f>
        <v>Worth buying by before we say buy a smaller size too correctly, 180 / 80kg wear M just right. This dress material compared to another UA polo shirt to be thin, smooth body feeling, the color is, start with 176 excluding tax, worth buying.</v>
      </c>
    </row>
    <row r="768">
      <c r="A768" s="1">
        <v>5.0</v>
      </c>
      <c r="B768" s="1" t="s">
        <v>767</v>
      </c>
      <c r="C768" t="str">
        <f>IFERROR(__xludf.DUMMYFUNCTION("GOOGLETRANSLATE(B768, ""zh"", ""en"")"),"Send boyfriend, send boyfriend did not see did not see. It should also be")</f>
        <v>Send boyfriend, send boyfriend did not see did not see. It should also be</v>
      </c>
    </row>
    <row r="769">
      <c r="A769" s="1">
        <v>5.0</v>
      </c>
      <c r="B769" s="1" t="s">
        <v>768</v>
      </c>
      <c r="C769" t="str">
        <f>IFERROR(__xludf.DUMMYFUNCTION("GOOGLETRANSLATE(B769, ""zh"", ""en"")"),"Eds larger, no intermediate codes, it is 0K 37! Good, do not shrink!")</f>
        <v>Eds larger, no intermediate codes, it is 0K 37! Good, do not shrink!</v>
      </c>
    </row>
    <row r="770">
      <c r="A770" s="1">
        <v>5.0</v>
      </c>
      <c r="B770" s="1" t="s">
        <v>769</v>
      </c>
      <c r="C770" t="str">
        <f>IFERROR(__xludf.DUMMYFUNCTION("GOOGLETRANSLATE(B770, ""zh"", ""en"")"),"After the baby is easy to use just add complementary feeding time to buy, feel bad at that time, because grinding is not fine, now the baby more than nine months, I would feel this easy to use, easy to carry, easy to grind, baby food supplement is recomme"&amp;"nded for some time buy, or buy complementary feeding machine it early, worn a little thin")</f>
        <v>After the baby is easy to use just add complementary feeding time to buy, feel bad at that time, because grinding is not fine, now the baby more than nine months, I would feel this easy to use, easy to carry, easy to grind, baby food supplement is recommended for some time buy, or buy complementary feeding machine it early, worn a little thin</v>
      </c>
    </row>
    <row r="771">
      <c r="A771" s="1">
        <v>5.0</v>
      </c>
      <c r="B771" s="1" t="s">
        <v>770</v>
      </c>
      <c r="C771" t="str">
        <f>IFERROR(__xludf.DUMMYFUNCTION("GOOGLETRANSLATE(B771, ""zh"", ""en"")"),"Light and very light, but the bottom seems to be a thin layer, a little worried")</f>
        <v>Light and very light, but the bottom seems to be a thin layer, a little worried</v>
      </c>
    </row>
    <row r="772">
      <c r="A772" s="1">
        <v>5.0</v>
      </c>
      <c r="B772" s="1" t="s">
        <v>771</v>
      </c>
      <c r="C772" t="str">
        <f>IFERROR(__xludf.DUMMYFUNCTION("GOOGLETRANSLATE(B772, ""zh"", ""en"")"),"I like to watch")</f>
        <v>I like to watch</v>
      </c>
    </row>
    <row r="773">
      <c r="A773" s="1">
        <v>5.0</v>
      </c>
      <c r="B773" s="1" t="s">
        <v>772</v>
      </c>
      <c r="C773" t="str">
        <f>IFERROR(__xludf.DUMMYFUNCTION("GOOGLETRANSLATE(B773, ""zh"", ""en"")"),"Very good beginning to burn no front-end, take the laptop push. Clear and bright musical instrument, layering is very good, very soft. Soft female voice sounds very uncomfortable, makes my heart itch, ear, male voice will taste almost. Low dive is not too"&amp;" deep, moderate amount, should I take the laptop and push a relationship. Overall very satisfied")</f>
        <v>Very good beginning to burn no front-end, take the laptop push. Clear and bright musical instrument, layering is very good, very soft. Soft female voice sounds very uncomfortable, makes my heart itch, ear, male voice will taste almost. Low dive is not too deep, moderate amount, should I take the laptop and push a relationship. Overall very satisfied</v>
      </c>
    </row>
    <row r="774">
      <c r="A774" s="1">
        <v>2.0</v>
      </c>
      <c r="B774" s="1" t="s">
        <v>773</v>
      </c>
      <c r="C774" t="str">
        <f>IFERROR(__xludf.DUMMYFUNCTION("GOOGLETRANSLATE(B774, ""zh"", ""en"")"),"Too big, there is no way to wear too, had bought the smallest number, or much longer, the most detestable is not a lot of overseas purchase size table, not enough detailed product description")</f>
        <v>Too big, there is no way to wear too, had bought the smallest number, or much longer, the most detestable is not a lot of overseas purchase size table, not enough detailed product description</v>
      </c>
    </row>
    <row r="775">
      <c r="A775" s="1">
        <v>3.0</v>
      </c>
      <c r="B775" s="1" t="s">
        <v>774</v>
      </c>
      <c r="C775" t="str">
        <f>IFERROR(__xludf.DUMMYFUNCTION("GOOGLETRANSLATE(B775, ""zh"", ""en"")"),"High cost, good looking, &lt;div id = ""video-block-R143NCOKSZKDS9"" class = ""a-section a-spacing-small a-spacing-top-mini video-block""&gt; &lt;/ div&gt; &lt;input type = "" hidden ""name ="" ""value ="" https://images-cn.ssl-images-amazon.com/images/I/B1y1iXoFKiS.mp4"&amp;" ""class ="" video-url ""&gt; &lt;input type ="" hidden ""name = """" value = ""https://images-cn.ssl-images-amazon.com/images/I/81iEe56n8HS.png"" class = ""video-slate-img-url""&gt; &amp; nbsp; less than a month degumming, the first first wash, fade very powerful.")</f>
        <v>High cost, good looking, &lt;div id = "video-block-R143NCOKSZKDS9" class = "a-section a-spacing-small a-spacing-top-mini video-block"&gt; &lt;/ div&gt; &lt;input type = " hidden "name =" "value =" https://images-cn.ssl-images-amazon.com/images/I/B1y1iXoFKiS.mp4 "class =" video-url "&gt; &lt;input type =" hidden "name = "" value = "https://images-cn.ssl-images-amazon.com/images/I/81iEe56n8HS.png" class = "video-slate-img-url"&gt; &amp; nbsp; less than a month degumming, the first first wash, fade very powerful.</v>
      </c>
    </row>
    <row r="776">
      <c r="A776" s="1">
        <v>3.0</v>
      </c>
      <c r="B776" s="1" t="s">
        <v>775</v>
      </c>
      <c r="C776" t="str">
        <f>IFERROR(__xludf.DUMMYFUNCTION("GOOGLETRANSLATE(B776, ""zh"", ""en"")"),"Big surprise with the large number of domestic as 36 34")</f>
        <v>Big surprise with the large number of domestic as 36 34</v>
      </c>
    </row>
    <row r="777">
      <c r="A777" s="1">
        <v>1.0</v>
      </c>
      <c r="B777" s="1" t="s">
        <v>776</v>
      </c>
      <c r="C777" t="str">
        <f>IFERROR(__xludf.DUMMYFUNCTION("GOOGLETRANSLATE(B777, ""zh"", ""en"")"),"Hope physical and picture as good as the picture does not like the texture of the surface material")</f>
        <v>Hope physical and picture as good as the picture does not like the texture of the surface material</v>
      </c>
    </row>
    <row r="778">
      <c r="A778" s="1">
        <v>1.0</v>
      </c>
      <c r="B778" s="1" t="s">
        <v>777</v>
      </c>
      <c r="C778" t="str">
        <f>IFERROR(__xludf.DUMMYFUNCTION("GOOGLETRANSLATE(B778, ""zh"", ""en"")"),"Generally blow sky magic indeed extremely poor")</f>
        <v>Generally blow sky magic indeed extremely poor</v>
      </c>
    </row>
    <row r="779">
      <c r="A779" s="1">
        <v>4.0</v>
      </c>
      <c r="B779" s="1" t="s">
        <v>778</v>
      </c>
      <c r="C779" t="str">
        <f>IFERROR(__xludf.DUMMYFUNCTION("GOOGLETRANSLATE(B779, ""zh"", ""en"")"),"One of them uppers flawed logistics quickly. Shoes should be new, the right size, looks also satisfied. But obviously partial upper left large scratches. Originally quite looking forward to opening the package felt a pair of new shoes, and found only one "&amp;"problem, overseas purchase return too much trouble. I love Amazon, Amazon hopes able to love me!")</f>
        <v>One of them uppers flawed logistics quickly. Shoes should be new, the right size, looks also satisfied. But obviously partial upper left large scratches. Originally quite looking forward to opening the package felt a pair of new shoes, and found only one problem, overseas purchase return too much trouble. I love Amazon, Amazon hopes able to love me!</v>
      </c>
    </row>
    <row r="780">
      <c r="A780" s="1">
        <v>4.0</v>
      </c>
      <c r="B780" s="1" t="s">
        <v>779</v>
      </c>
      <c r="C780" t="str">
        <f>IFERROR(__xludf.DUMMYFUNCTION("GOOGLETRANSLATE(B780, ""zh"", ""en"")"),"Size, color clothes very fit, the price is a lot cheaper than the retail points!")</f>
        <v>Size, color clothes very fit, the price is a lot cheaper than the retail points!</v>
      </c>
    </row>
    <row r="781">
      <c r="A781" s="1">
        <v>4.0</v>
      </c>
      <c r="B781" s="1" t="s">
        <v>780</v>
      </c>
      <c r="C781" t="str">
        <f>IFERROR(__xludf.DUMMYFUNCTION("GOOGLETRANSLATE(B781, ""zh"", ""en"")"),"Really understand line dry line love! Just start")</f>
        <v>Really understand line dry line love! Just start</v>
      </c>
    </row>
    <row r="782">
      <c r="A782" s="1">
        <v>4.0</v>
      </c>
      <c r="B782" s="1" t="s">
        <v>781</v>
      </c>
      <c r="C782" t="str">
        <f>IFERROR(__xludf.DUMMYFUNCTION("GOOGLETRANSLATE(B782, ""zh"", ""en"")"),"Guangdong origin actually! Things look okay, but the origin Guangdong, very unhappy ( `Δ ')!")</f>
        <v>Guangdong origin actually! Things look okay, but the origin Guangdong, very unhappy ( `Δ ')!</v>
      </c>
    </row>
    <row r="783">
      <c r="A783" s="1">
        <v>4.0</v>
      </c>
      <c r="B783" s="1" t="s">
        <v>782</v>
      </c>
      <c r="C783" t="str">
        <f>IFERROR(__xludf.DUMMYFUNCTION("GOOGLETRANSLATE(B783, ""zh"", ""en"")"),"Reference size 1 m 78,190 kg, 16.5 buy / 32-33 Shoulder Sleeve suitable, belly fat slightly loose, substantially quite suitable. for reference.")</f>
        <v>Reference size 1 m 78,190 kg, 16.5 buy / 32-33 Shoulder Sleeve suitable, belly fat slightly loose, substantially quite suitable. for reference.</v>
      </c>
    </row>
    <row r="784">
      <c r="A784" s="1">
        <v>5.0</v>
      </c>
      <c r="B784" s="1" t="s">
        <v>783</v>
      </c>
      <c r="C784" t="str">
        <f>IFERROR(__xludf.DUMMYFUNCTION("GOOGLETRANSLATE(B784, ""zh"", ""en"")"),"Easy to use, good-looking one-time bought several teams, dedicated to his son to buy, good, nice color")</f>
        <v>Easy to use, good-looking one-time bought several teams, dedicated to his son to buy, good, nice color</v>
      </c>
    </row>
    <row r="785">
      <c r="A785" s="1">
        <v>5.0</v>
      </c>
      <c r="B785" s="1" t="s">
        <v>784</v>
      </c>
      <c r="C785" t="str">
        <f>IFERROR(__xludf.DUMMYFUNCTION("GOOGLETRANSLATE(B785, ""zh"", ""en"")"),"Length good very good 3 feet waistline")</f>
        <v>Length good very good 3 feet waistline</v>
      </c>
    </row>
    <row r="786">
      <c r="A786" s="1">
        <v>5.0</v>
      </c>
      <c r="B786" s="1" t="s">
        <v>785</v>
      </c>
      <c r="C786" t="str">
        <f>IFERROR(__xludf.DUMMYFUNCTION("GOOGLETRANSLATE(B786, ""zh"", ""en"")"),"Great value and easy to use! perfectly worked! Moreover, this version does not require converter! Every person should brush your teeth with braces, was invincible super clean and rinse ~! Amazon and buy much cheaper than Taobao! Value!")</f>
        <v>Great value and easy to use! perfectly worked! Moreover, this version does not require converter! Every person should brush your teeth with braces, was invincible super clean and rinse ~! Amazon and buy much cheaper than Taobao! Value!</v>
      </c>
    </row>
    <row r="787">
      <c r="A787" s="1">
        <v>5.0</v>
      </c>
      <c r="B787" s="1" t="s">
        <v>786</v>
      </c>
      <c r="C787" t="str">
        <f>IFERROR(__xludf.DUMMYFUNCTION("GOOGLETRANSLATE(B787, ""zh"", ""en"")"),"Quality line, details the general quality line, comparison of two identical look slightly different, belonging to work loose.")</f>
        <v>Quality line, details the general quality line, comparison of two identical look slightly different, belonging to work loose.</v>
      </c>
    </row>
    <row r="788">
      <c r="A788" s="1">
        <v>5.0</v>
      </c>
      <c r="B788" s="1" t="s">
        <v>787</v>
      </c>
      <c r="C788" t="str">
        <f>IFERROR(__xludf.DUMMYFUNCTION("GOOGLETRANSLATE(B788, ""zh"", ""en"")"),"Do not ask too much cost half the size of just law-abiding")</f>
        <v>Do not ask too much cost half the size of just law-abiding</v>
      </c>
    </row>
    <row r="789">
      <c r="A789" s="1">
        <v>5.0</v>
      </c>
      <c r="B789" s="1" t="s">
        <v>788</v>
      </c>
      <c r="C789" t="str">
        <f>IFERROR(__xludf.DUMMYFUNCTION("GOOGLETRANSLATE(B789, ""zh"", ""en"")"),"2 before going to sleep, work, and promote the quality of sleep before going to sleep once two, works for me, but also no discomfort.")</f>
        <v>2 before going to sleep, work, and promote the quality of sleep before going to sleep once two, works for me, but also no discomfort.</v>
      </c>
    </row>
    <row r="790">
      <c r="A790" s="1">
        <v>5.0</v>
      </c>
      <c r="B790" s="1" t="s">
        <v>789</v>
      </c>
      <c r="C790" t="str">
        <f>IFERROR(__xludf.DUMMYFUNCTION("GOOGLETRANSLATE(B790, ""zh"", ""en"")"),"Do not like to use the beginning of it, I still do not like")</f>
        <v>Do not like to use the beginning of it, I still do not like</v>
      </c>
    </row>
    <row r="791">
      <c r="A791" s="1">
        <v>5.0</v>
      </c>
      <c r="B791" s="1" t="s">
        <v>790</v>
      </c>
      <c r="C791" t="str">
        <f>IFERROR(__xludf.DUMMYFUNCTION("GOOGLETRANSLATE(B791, ""zh"", ""en"")"),"Good, cost-effective. Very smooth, very good use.")</f>
        <v>Good, cost-effective. Very smooth, very good use.</v>
      </c>
    </row>
    <row r="792">
      <c r="A792" s="1">
        <v>5.0</v>
      </c>
      <c r="B792" s="1" t="s">
        <v>791</v>
      </c>
      <c r="C792" t="str">
        <f>IFERROR(__xludf.DUMMYFUNCTION("GOOGLETRANSLATE(B792, ""zh"", ""en"")"),"CK underwear super good to wear, to wear just like wearing like feeling, nice!")</f>
        <v>CK underwear super good to wear, to wear just like wearing like feeling, nice!</v>
      </c>
    </row>
    <row r="793">
      <c r="A793" s="1">
        <v>5.0</v>
      </c>
      <c r="B793" s="1" t="s">
        <v>792</v>
      </c>
      <c r="C793" t="str">
        <f>IFERROR(__xludf.DUMMYFUNCTION("GOOGLETRANSLATE(B793, ""zh"", ""en"")"),"Simple atmospheric light in color than the picture, but still good-looking. 7 did not feel good comfort.")</f>
        <v>Simple atmospheric light in color than the picture, but still good-looking. 7 did not feel good comfort.</v>
      </c>
    </row>
    <row r="794">
      <c r="A794" s="1">
        <v>5.0</v>
      </c>
      <c r="B794" s="1" t="s">
        <v>793</v>
      </c>
      <c r="C794" t="str">
        <f>IFERROR(__xludf.DUMMYFUNCTION("GOOGLETRANSLATE(B794, ""zh"", ""en"")"),"Appropriate comfort is very good, not from the previous evaluation, I do not know how many wasted points, points can change money now know, they should look carefully evaluated, then I put these words to copy to go, both to earn points, but also the easy "&amp;"way to go where copy where, most importantly, do not seriously review, do not think how much worse word, sent directly to it, recommend it to everyone! !")</f>
        <v>Appropriate comfort is very good,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795">
      <c r="A795" s="1">
        <v>5.0</v>
      </c>
      <c r="B795" s="1" t="s">
        <v>794</v>
      </c>
      <c r="C795" t="str">
        <f>IFERROR(__xludf.DUMMYFUNCTION("GOOGLETRANSLATE(B795, ""zh"", ""en"")"),"Pretty good boyfriend to buy, the workmanship is very good, the price is cheap")</f>
        <v>Pretty good boyfriend to buy, the workmanship is very good, the price is cheap</v>
      </c>
    </row>
    <row r="796">
      <c r="A796" s="1">
        <v>5.0</v>
      </c>
      <c r="B796" s="1" t="s">
        <v>795</v>
      </c>
      <c r="C796" t="str">
        <f>IFERROR(__xludf.DUMMYFUNCTION("GOOGLETRANSLATE(B796, ""zh"", ""en"")"),"Good instructions are in English, ready to look at how the online search video settings")</f>
        <v>Good instructions are in English, ready to look at how the online search video settings</v>
      </c>
    </row>
    <row r="797">
      <c r="A797" s="1">
        <v>5.0</v>
      </c>
      <c r="B797" s="1" t="s">
        <v>796</v>
      </c>
      <c r="C797" t="str">
        <f>IFERROR(__xludf.DUMMYFUNCTION("GOOGLETRANSLATE(B797, ""zh"", ""en"")"),"Very satisfied! Size is very appropriate, good quality!")</f>
        <v>Very satisfied! Size is very appropriate, good quality!</v>
      </c>
    </row>
    <row r="798">
      <c r="A798" s="1">
        <v>5.0</v>
      </c>
      <c r="B798" s="1" t="s">
        <v>797</v>
      </c>
      <c r="C798" t="str">
        <f>IFERROR(__xludf.DUMMYFUNCTION("GOOGLETRANSLATE(B798, ""zh"", ""en"")"),"Value for money standard sizes, fabrics and tailoring are good, anti-wrinkle, value for money")</f>
        <v>Value for money standard sizes, fabrics and tailoring are good, anti-wrinkle, value for money</v>
      </c>
    </row>
    <row r="799">
      <c r="A799" s="1">
        <v>5.0</v>
      </c>
      <c r="B799" s="1" t="s">
        <v>798</v>
      </c>
      <c r="C799" t="str">
        <f>IFERROR(__xludf.DUMMYFUNCTION("GOOGLETRANSLATE(B799, ""zh"", ""en"")"),"Good first time to buy Under Armor shoes, very very light")</f>
        <v>Good first time to buy Under Armor shoes, very very light</v>
      </c>
    </row>
    <row r="800">
      <c r="A800" s="1">
        <v>5.0</v>
      </c>
      <c r="B800" s="1" t="s">
        <v>799</v>
      </c>
      <c r="C800" t="str">
        <f>IFERROR(__xludf.DUMMYFUNCTION("GOOGLETRANSLATE(B800, ""zh"", ""en"")"),"Comfortable, lightweight thin legs 255, chose 6.5UK, due to the wide support before, some feel is too large, very comfortable.")</f>
        <v>Comfortable, lightweight thin legs 255, chose 6.5UK, due to the wide support before, some feel is too large, very comfortable.</v>
      </c>
    </row>
    <row r="801">
      <c r="A801" s="1">
        <v>5.0</v>
      </c>
      <c r="B801" s="1" t="s">
        <v>800</v>
      </c>
      <c r="C801" t="str">
        <f>IFERROR(__xludf.DUMMYFUNCTION("GOOGLETRANSLATE(B801, ""zh"", ""en"")"),"Very satisfied with the beautiful colors, insulation is very good, very light, the capacity is more suitable for ladies. Gave his wife, my wife liked. It is softer finish.")</f>
        <v>Very satisfied with the beautiful colors, insulation is very good, very light, the capacity is more suitable for ladies. Gave his wife, my wife liked. It is softer finish.</v>
      </c>
    </row>
    <row r="802">
      <c r="A802" s="1">
        <v>5.0</v>
      </c>
      <c r="B802" s="1" t="s">
        <v>801</v>
      </c>
      <c r="C802" t="str">
        <f>IFERROR(__xludf.DUMMYFUNCTION("GOOGLETRANSLATE(B802, ""zh"", ""en"")"),"Casio men's watch simple good-looking, lightweight and resistant to wear. Casual with both OK.")</f>
        <v>Casio men's watch simple good-looking, lightweight and resistant to wear. Casual with both OK.</v>
      </c>
    </row>
    <row r="803">
      <c r="A803" s="1">
        <v>5.0</v>
      </c>
      <c r="B803" s="1" t="s">
        <v>802</v>
      </c>
      <c r="C803" t="str">
        <f>IFERROR(__xludf.DUMMYFUNCTION("GOOGLETRANSLATE(B803, ""zh"", ""en"")"),"Good sun out")</f>
        <v>Good sun out</v>
      </c>
    </row>
    <row r="804">
      <c r="A804" s="1">
        <v>5.0</v>
      </c>
      <c r="B804" s="1" t="s">
        <v>803</v>
      </c>
      <c r="C804" t="str">
        <f>IFERROR(__xludf.DUMMYFUNCTION("GOOGLETRANSLATE(B804, ""zh"", ""en"")"),"classic style! Used before prw2500 series, or most useful when riding at the time, back out. Now we go to this classic, good enough.")</f>
        <v>classic style! Used before prw2500 series, or most useful when riding at the time, back out. Now we go to this classic, good enough.</v>
      </c>
    </row>
    <row r="805">
      <c r="A805" s="1">
        <v>5.0</v>
      </c>
      <c r="B805" s="1" t="s">
        <v>804</v>
      </c>
      <c r="C805" t="str">
        <f>IFERROR(__xludf.DUMMYFUNCTION("GOOGLETRANSLATE(B805, ""zh"", ""en"")"),"Insulation effect is very good, with a nutritious meal for color control value, and very light. Into a year, and spent a dozen times, such as nutrition porridge, peach gum, white fungus soup or something, filled with morning, afternoon, or warm, and the o"&amp;"ther comes with smoldering function, porridge will be more thick, the proposed multi-point loading soup, other so on.")</f>
        <v>Insulation effect is very good, with a nutritious meal for color control value, and very light. Into a year, and spent a dozen times, such as nutrition porridge, peach gum, white fungus soup or something, filled with morning, afternoon, or warm, and the other comes with smoldering function, porridge will be more thick, the proposed multi-point loading soup, other so on.</v>
      </c>
    </row>
    <row r="806">
      <c r="A806" s="1">
        <v>2.0</v>
      </c>
      <c r="B806" s="1" t="s">
        <v>805</v>
      </c>
      <c r="C806" t="str">
        <f>IFERROR(__xludf.DUMMYFUNCTION("GOOGLETRANSLATE(B806, ""zh"", ""en"")"),"Poor quality buy S No. I 170CM61KG the right size, a longer length hem, clothes feel rough hard, first hand wash fade serious, really no good goods cheaper.")</f>
        <v>Poor quality buy S No. I 170CM61KG the right size, a longer length hem, clothes feel rough hard, first hand wash fade serious, really no good goods cheaper.</v>
      </c>
    </row>
    <row r="807">
      <c r="A807" s="1">
        <v>3.0</v>
      </c>
      <c r="B807" s="1" t="s">
        <v>806</v>
      </c>
      <c r="C807" t="str">
        <f>IFERROR(__xludf.DUMMYFUNCTION("GOOGLETRANSLATE(B807, ""zh"", ""en"")"),"These shoes are too small is too small, can not see Why buy expensive.")</f>
        <v>These shoes are too small is too small, can not see Why buy expensive.</v>
      </c>
    </row>
    <row r="808">
      <c r="A808" s="1">
        <v>3.0</v>
      </c>
      <c r="B808" s="1" t="s">
        <v>807</v>
      </c>
      <c r="C808" t="str">
        <f>IFERROR(__xludf.DUMMYFUNCTION("GOOGLETRANSLATE(B808, ""zh"", ""en"")"),"Big height 181, weight 92, xxL too, L is enough. Material in general, not as good as the picture look good style.")</f>
        <v>Big height 181, weight 92, xxL too, L is enough. Material in general, not as good as the picture look good style.</v>
      </c>
    </row>
    <row r="809">
      <c r="A809" s="1">
        <v>1.0</v>
      </c>
      <c r="B809" s="1" t="s">
        <v>808</v>
      </c>
      <c r="C809" t="str">
        <f>IFERROR(__xludf.DUMMYFUNCTION("GOOGLETRANSLATE(B809, ""zh"", ""en"")"),"Calendar is not a quality problem there is a gap between the middle of the dial and the minute scale, feel fooled.")</f>
        <v>Calendar is not a quality problem there is a gap between the middle of the dial and the minute scale, feel fooled.</v>
      </c>
    </row>
    <row r="810">
      <c r="A810" s="1">
        <v>1.0</v>
      </c>
      <c r="B810" s="1" t="s">
        <v>809</v>
      </c>
      <c r="C810" t="str">
        <f>IFERROR(__xludf.DUMMYFUNCTION("GOOGLETRANSLATE(B810, ""zh"", ""en"")"),"Indeed difference and spread the goods almost, I went to the store Dorset seen a big change in material and workmanship")</f>
        <v>Indeed difference and spread the goods almost, I went to the store Dorset seen a big change in material and workmanship</v>
      </c>
    </row>
    <row r="811">
      <c r="A811" s="1">
        <v>1.0</v>
      </c>
      <c r="B811" s="1" t="s">
        <v>810</v>
      </c>
      <c r="C811" t="str">
        <f>IFERROR(__xludf.DUMMYFUNCTION("GOOGLETRANSLATE(B811, ""zh"", ""en"")"),"Quality problems ah wear for a week, unglued, what this quality. And feel as fake.")</f>
        <v>Quality problems ah wear for a week, unglued, what this quality. And feel as fake.</v>
      </c>
    </row>
    <row r="812">
      <c r="A812" s="1">
        <v>4.0</v>
      </c>
      <c r="B812" s="1" t="s">
        <v>811</v>
      </c>
      <c r="C812" t="str">
        <f>IFERROR(__xludf.DUMMYFUNCTION("GOOGLETRANSLATE(B812, ""zh"", ""en"")"),"General strap loose easily, there is no special place phone sandwich.")</f>
        <v>General strap loose easily, there is no special place phone sandwich.</v>
      </c>
    </row>
    <row r="813">
      <c r="A813" s="1">
        <v>4.0</v>
      </c>
      <c r="B813" s="1" t="s">
        <v>812</v>
      </c>
      <c r="C813" t="str">
        <f>IFERROR(__xludf.DUMMYFUNCTION("GOOGLETRANSLATE(B813, ""zh"", ""en"")"),"Spoon did not find, where I did not see where there is a spoon ah.")</f>
        <v>Spoon did not find, where I did not see where there is a spoon ah.</v>
      </c>
    </row>
    <row r="814">
      <c r="A814" s="1">
        <v>4.0</v>
      </c>
      <c r="B814" s="1" t="s">
        <v>813</v>
      </c>
      <c r="C814" t="str">
        <f>IFERROR(__xludf.DUMMYFUNCTION("GOOGLETRANSLATE(B814, ""zh"", ""en"")"),"Too large a little loose ah, I feel should buy a smaller size, no effect")</f>
        <v>Too large a little loose ah, I feel should buy a smaller size, no effect</v>
      </c>
    </row>
    <row r="815">
      <c r="A815" s="1">
        <v>4.0</v>
      </c>
      <c r="B815" s="1" t="s">
        <v>814</v>
      </c>
      <c r="C815" t="str">
        <f>IFERROR(__xludf.DUMMYFUNCTION("GOOGLETRANSLATE(B815, ""zh"", ""en"")"),"75B 34b just tried to get the upper body pretty good, I do not know how to wash. Price 46 knife")</f>
        <v>75B 34b just tried to get the upper body pretty good, I do not know how to wash. Price 46 knife</v>
      </c>
    </row>
    <row r="816">
      <c r="A816" s="1">
        <v>4.0</v>
      </c>
      <c r="B816" s="1" t="s">
        <v>815</v>
      </c>
      <c r="C816" t="str">
        <f>IFERROR(__xludf.DUMMYFUNCTION("GOOGLETRANSLATE(B816, ""zh"", ""en"")"),"Matte black, larger. Red light years than the same 6UK a large Diudiu, leather is also softer, almost no wear feet. Matte surface, understated cool.")</f>
        <v>Matte black, larger. Red light years than the same 6UK a large Diudiu, leather is also softer, almost no wear feet. Matte surface, understated cool.</v>
      </c>
    </row>
    <row r="817">
      <c r="A817" s="1">
        <v>5.0</v>
      </c>
      <c r="B817" s="1" t="s">
        <v>816</v>
      </c>
      <c r="C817" t="str">
        <f>IFERROR(__xludf.DUMMYFUNCTION("GOOGLETRANSLATE(B817, ""zh"", ""en"")"),"Good quality belt quality is very good, very strong, has been put on the use, without any deformation waist. Belt does not have any odor. Express faster than the earlier estimate of about a week. Very satisfied with the belt, it is recommended.")</f>
        <v>Good quality belt quality is very good, very strong, has been put on the use, without any deformation waist. Belt does not have any odor. Express faster than the earlier estimate of about a week. Very satisfied with the belt, it is recommended.</v>
      </c>
    </row>
    <row r="818">
      <c r="A818" s="1">
        <v>5.0</v>
      </c>
      <c r="B818" s="1" t="s">
        <v>817</v>
      </c>
      <c r="C818" t="str">
        <f>IFERROR(__xludf.DUMMYFUNCTION("GOOGLETRANSLATE(B818, ""zh"", ""en"")"),"Are good are good, that is some big sound")</f>
        <v>Are good are good, that is some big sound</v>
      </c>
    </row>
    <row r="819">
      <c r="A819" s="1">
        <v>5.0</v>
      </c>
      <c r="B819" s="1" t="s">
        <v>818</v>
      </c>
      <c r="C819" t="str">
        <f>IFERROR(__xludf.DUMMYFUNCTION("GOOGLETRANSLATE(B819, ""zh"", ""en"")"),"With the rest assured with the rest assured. This can not be wet or damp out the film may capacity. Normal use is completely decomposed, used more at ease.")</f>
        <v>With the rest assured with the rest assured. This can not be wet or damp out the film may capacity. Normal use is completely decomposed, used more at ease.</v>
      </c>
    </row>
    <row r="820">
      <c r="A820" s="1">
        <v>5.0</v>
      </c>
      <c r="B820" s="1" t="s">
        <v>819</v>
      </c>
      <c r="C820" t="str">
        <f>IFERROR(__xludf.DUMMYFUNCTION("GOOGLETRANSLATE(B820, ""zh"", ""en"")"),"Good quality and very satisfied with good quality shoes received, slightly larger than a point. More likely to trust Amazon had been shopping here, but now feels a lot less choice ....... Amazon I feel the most inconvenient shoes, clothes yardage, no meas"&amp;"urements gave out a bad choice not dare to buy")</f>
        <v>Good quality and very satisfied with good quality shoes received, slightly larger than a point. More likely to trust Amazon had been shopping here, but now feels a lot less choice ....... Amazon I feel the most inconvenient shoes, clothes yardage, no measurements gave out a bad choice not dare to buy</v>
      </c>
    </row>
    <row r="821">
      <c r="A821" s="1">
        <v>5.0</v>
      </c>
      <c r="B821" s="1" t="s">
        <v>820</v>
      </c>
      <c r="C821" t="str">
        <f>IFERROR(__xludf.DUMMYFUNCTION("GOOGLETRANSLATE(B821, ""zh"", ""en"")"),"Well before the start with a good quality headset, fast delivery. The headset is very good")</f>
        <v>Well before the start with a good quality headset, fast delivery. The headset is very good</v>
      </c>
    </row>
    <row r="822">
      <c r="A822" s="1">
        <v>5.0</v>
      </c>
      <c r="B822" s="1" t="s">
        <v>821</v>
      </c>
      <c r="C822" t="str">
        <f>IFERROR(__xludf.DUMMYFUNCTION("GOOGLETRANSLATE(B822, ""zh"", ""en"")"),"Suitable size, comfortable fabrics Kusakabe single April 30, No. sent on May 7, logistics very fast, 174cm height, weight 70kg, buy the L code, the right size, color is very positive, modal fabric breathable, easy to dry .")</f>
        <v>Suitable size, comfortable fabrics Kusakabe single April 30, No. sent on May 7, logistics very fast, 174cm height, weight 70kg, buy the L code, the right size, color is very positive, modal fabric breathable, easy to dry .</v>
      </c>
    </row>
    <row r="823">
      <c r="A823" s="1">
        <v>5.0</v>
      </c>
      <c r="B823" s="1" t="s">
        <v>822</v>
      </c>
      <c r="C823" t="str">
        <f>IFERROR(__xludf.DUMMYFUNCTION("GOOGLETRANSLATE(B823, ""zh"", ""en"")"),"Good sound quality, fast delivery, good sound quality, but this fast delivery, hand soon! Affordable prices! Very satisfied, a few days ago to buy additional headphones are now just shipped!")</f>
        <v>Good sound quality, fast delivery, good sound quality, but this fast delivery, hand soon! Affordable prices! Very satisfied, a few days ago to buy additional headphones are now just shipped!</v>
      </c>
    </row>
    <row r="824">
      <c r="A824" s="1">
        <v>5.0</v>
      </c>
      <c r="B824" s="1" t="s">
        <v>823</v>
      </c>
      <c r="C824" t="str">
        <f>IFERROR(__xludf.DUMMYFUNCTION("GOOGLETRANSLATE(B824, ""zh"", ""en"")"),"Helium is a decent decent plates of helium disk, full scan, no bad sectors, run without noise. Drifting across the ocean from halfway around the world, no hand injury, praising!")</f>
        <v>Helium is a decent decent plates of helium disk, full scan, no bad sectors, run without noise. Drifting across the ocean from halfway around the world, no hand injury, praising!</v>
      </c>
    </row>
    <row r="825">
      <c r="A825" s="1">
        <v>5.0</v>
      </c>
      <c r="B825" s="1" t="s">
        <v>824</v>
      </c>
      <c r="C825" t="str">
        <f>IFERROR(__xludf.DUMMYFUNCTION("GOOGLETRANSLATE(B825, ""zh"", ""en"")"),"Good genuine")</f>
        <v>Good genuine</v>
      </c>
    </row>
    <row r="826">
      <c r="A826" s="1">
        <v>5.0</v>
      </c>
      <c r="B826" s="1" t="s">
        <v>825</v>
      </c>
      <c r="C826" t="str">
        <f>IFERROR(__xludf.DUMMYFUNCTION("GOOGLETRANSLATE(B826, ""zh"", ""en"")"),"Said the elderly with good quality Leverage, old people said special insulation")</f>
        <v>Said the elderly with good quality Leverage, old people said special insulation</v>
      </c>
    </row>
    <row r="827">
      <c r="A827" s="1">
        <v>5.0</v>
      </c>
      <c r="B827" s="1" t="s">
        <v>826</v>
      </c>
      <c r="C827" t="str">
        <f>IFERROR(__xludf.DUMMYFUNCTION("GOOGLETRANSLATE(B827, ""zh"", ""en"")"),"Like, as seen appropriate, knees handle a little taste.")</f>
        <v>Like, as seen appropriate, knees handle a little taste.</v>
      </c>
    </row>
    <row r="828">
      <c r="A828" s="1">
        <v>5.0</v>
      </c>
      <c r="B828" s="1" t="s">
        <v>827</v>
      </c>
      <c r="C828" t="str">
        <f>IFERROR(__xludf.DUMMYFUNCTION("GOOGLETRANSLATE(B828, ""zh"", ""en"")"),"Inside size very comfortable to wear warm, there are thin cashmere style is also very nice 👍")</f>
        <v>Inside size very comfortable to wear warm, there are thin cashmere style is also very nice 👍</v>
      </c>
    </row>
    <row r="829">
      <c r="A829" s="1">
        <v>5.0</v>
      </c>
      <c r="B829" s="1" t="s">
        <v>828</v>
      </c>
      <c r="C829" t="str">
        <f>IFERROR(__xludf.DUMMYFUNCTION("GOOGLETRANSLATE(B829, ""zh"", ""en"")"),"Personal comfort and physical integration This is the third time to buy this brand, as always, comfortable fit, the future will always buy this brand, really great.")</f>
        <v>Personal comfort and physical integration This is the third time to buy this brand, as always, comfortable fit, the future will always buy this brand, really great.</v>
      </c>
    </row>
    <row r="830">
      <c r="A830" s="1">
        <v>5.0</v>
      </c>
      <c r="B830" s="1" t="s">
        <v>829</v>
      </c>
      <c r="C830" t="str">
        <f>IFERROR(__xludf.DUMMYFUNCTION("GOOGLETRANSLATE(B830, ""zh"", ""en"")"),"Comfortable clothes, cotton, very comfortable to wear.")</f>
        <v>Comfortable clothes, cotton, very comfortable to wear.</v>
      </c>
    </row>
    <row r="831">
      <c r="A831" s="1">
        <v>5.0</v>
      </c>
      <c r="B831" s="1" t="s">
        <v>830</v>
      </c>
      <c r="C831" t="str">
        <f>IFERROR(__xludf.DUMMYFUNCTION("GOOGLETRANSLATE(B831, ""zh"", ""en"")"),"Car artifact love particularly good, previously bought a Nichia lost, fortunately the Central Asian side opened up a cargo of direct mail, the price is right, something all right often to a tax refund. Feeling more smoothly than with large-capacity Zojiru"&amp;"shi, possibly usage problems. Insulation aspect did not have to pick out the most suitable car usage scenarios.")</f>
        <v>Car artifact love particularly good, previously bought a Nichia lost, fortunately the Central Asian side opened up a cargo of direct mail, the price is right, something all right often to a tax refund. Feeling more smoothly than with large-capacity Zojirushi, possibly usage problems. Insulation aspect did not have to pick out the most suitable car usage scenarios.</v>
      </c>
    </row>
    <row r="832">
      <c r="A832" s="1">
        <v>5.0</v>
      </c>
      <c r="B832" s="1" t="s">
        <v>831</v>
      </c>
      <c r="C832" t="str">
        <f>IFERROR(__xludf.DUMMYFUNCTION("GOOGLETRANSLATE(B832, ""zh"", ""en"")"),"Very good material is very comfortable; 173cm / 78kg selected m number, it seems very burly old Body type sleeve width is appropriate, waist circumference more relaxed but considered appropriate; that is, orders to receipt actually almost two months reall"&amp;"y yes. . .")</f>
        <v>Very good material is very comfortable; 173cm / 78kg selected m number, it seems very burly old Body type sleeve width is appropriate, waist circumference more relaxed but considered appropriate; that is, orders to receipt actually almost two months really yes. . .</v>
      </c>
    </row>
    <row r="833">
      <c r="A833" s="1">
        <v>5.0</v>
      </c>
      <c r="B833" s="1" t="s">
        <v>832</v>
      </c>
      <c r="C833" t="str">
        <f>IFERROR(__xludf.DUMMYFUNCTION("GOOGLETRANSLATE(B833, ""zh"", ""en"")"),"Strongly disagree series of good quality color is very natural break")</f>
        <v>Strongly disagree series of good quality color is very natural break</v>
      </c>
    </row>
    <row r="834">
      <c r="A834" s="1">
        <v>5.0</v>
      </c>
      <c r="B834" s="1" t="s">
        <v>833</v>
      </c>
      <c r="C834" t="str">
        <f>IFERROR(__xludf.DUMMYFUNCTION("GOOGLETRANSLATE(B834, ""zh"", ""en"")"),"Too small and does not match the size of the table and gave his wife a")</f>
        <v>Too small and does not match the size of the table and gave his wife a</v>
      </c>
    </row>
    <row r="835">
      <c r="A835" s="1">
        <v>5.0</v>
      </c>
      <c r="B835" s="1" t="s">
        <v>834</v>
      </c>
      <c r="C835" t="str">
        <f>IFERROR(__xludf.DUMMYFUNCTION("GOOGLETRANSLATE(B835, ""zh"", ""en"")"),"an quan ke kao been using the brand, very good.")</f>
        <v>an quan ke kao been using the brand, very good.</v>
      </c>
    </row>
    <row r="836">
      <c r="A836" s="1">
        <v>5.0</v>
      </c>
      <c r="B836" s="1" t="s">
        <v>835</v>
      </c>
      <c r="C836" t="str">
        <f>IFERROR(__xludf.DUMMYFUNCTION("GOOGLETRANSLATE(B836, ""zh"", ""en"")"),"CK jeans good material, does not shrink, do not fade, value for money!")</f>
        <v>CK jeans good material, does not shrink, do not fade, value for money!</v>
      </c>
    </row>
    <row r="837">
      <c r="A837" s="1">
        <v>5.0</v>
      </c>
      <c r="B837" s="1" t="s">
        <v>836</v>
      </c>
      <c r="C837" t="str">
        <f>IFERROR(__xludf.DUMMYFUNCTION("GOOGLETRANSLATE(B837, ""zh"", ""en"")"),"Worth buying again very good, very comfortable")</f>
        <v>Worth buying again very good, very comfortable</v>
      </c>
    </row>
    <row r="838">
      <c r="A838" s="1">
        <v>5.0</v>
      </c>
      <c r="B838" s="1" t="s">
        <v>837</v>
      </c>
      <c r="C838" t="str">
        <f>IFERROR(__xludf.DUMMYFUNCTION("GOOGLETRANSLATE(B838, ""zh"", ""en"")"),"Great great great favorite color is beautiful good quality time not too long to wait for a good Nichia package")</f>
        <v>Great great great favorite color is beautiful good quality time not too long to wait for a good Nichia package</v>
      </c>
    </row>
    <row r="839">
      <c r="A839" s="1">
        <v>2.0</v>
      </c>
      <c r="B839" s="1" t="s">
        <v>838</v>
      </c>
      <c r="C839" t="str">
        <f>IFERROR(__xludf.DUMMYFUNCTION("GOOGLETRANSLATE(B839, ""zh"", ""en"")"),"I do not recommend to buy to buy a lot of pieces .. winter all summer are not satisfied in the Amazon to buy US champion line .. can wear me say this fleece pants .. .. but seriously .. lint quality is very low .. .. trousers loose trousers slightly wider"&amp;" at this suggestion is to start .. .. Japanese version of the US version of the quality assurance .. Although I did not dare do not know the name of the US version of the name and then thrown piracy .. but the quality really is not high ..")</f>
        <v>I do not recommend to buy to buy a lot of pieces .. winter all summer are not satisfied in the Amazon to buy US champion line .. can wear me say this fleece pants .. .. but seriously .. lint quality is very low .. .. trousers loose trousers slightly wider at this suggestion is to start .. .. Japanese version of the US version of the quality assurance .. Although I did not dare do not know the name of the US version of the name and then thrown piracy .. but the quality really is not high ..</v>
      </c>
    </row>
    <row r="840">
      <c r="A840" s="1">
        <v>3.0</v>
      </c>
      <c r="B840" s="1" t="s">
        <v>839</v>
      </c>
      <c r="C840" t="str">
        <f>IFERROR(__xludf.DUMMYFUNCTION("GOOGLETRANSLATE(B840, ""zh"", ""en"")"),"General Material Material worrying will not repurchase Series")</f>
        <v>General Material Material worrying will not repurchase Series</v>
      </c>
    </row>
    <row r="841">
      <c r="A841" s="1">
        <v>3.0</v>
      </c>
      <c r="B841" s="1" t="s">
        <v>840</v>
      </c>
      <c r="C841" t="str">
        <f>IFERROR(__xludf.DUMMYFUNCTION("GOOGLETRANSLATE(B841, ""zh"", ""en"")"),"It is worth the price of a much larger, is elastic fabrics")</f>
        <v>It is worth the price of a much larger, is elastic fabrics</v>
      </c>
    </row>
    <row r="842">
      <c r="A842" s="1">
        <v>3.0</v>
      </c>
      <c r="B842" s="1" t="s">
        <v>841</v>
      </c>
      <c r="C842" t="str">
        <f>IFERROR(__xludf.DUMMYFUNCTION("GOOGLETRANSLATE(B842, ""zh"", ""en"")"),"Taste the taste is relatively large, their home is the problem of the kettle.")</f>
        <v>Taste the taste is relatively large, their home is the problem of the kettle.</v>
      </c>
    </row>
    <row r="843">
      <c r="A843" s="1">
        <v>1.0</v>
      </c>
      <c r="B843" s="1" t="s">
        <v>842</v>
      </c>
      <c r="C843" t="str">
        <f>IFERROR(__xludf.DUMMYFUNCTION("GOOGLETRANSLATE(B843, ""zh"", ""en"")"),"You can return it a big fat clothes, and long, can not wear")</f>
        <v>You can return it a big fat clothes, and long, can not wear</v>
      </c>
    </row>
    <row r="844">
      <c r="A844" s="1">
        <v>1.0</v>
      </c>
      <c r="B844" s="1" t="s">
        <v>843</v>
      </c>
      <c r="C844" t="str">
        <f>IFERROR(__xludf.DUMMYFUNCTION("GOOGLETRANSLATE(B844, ""zh"", ""en"")"),"Legs too wide trouser legs wide enough to dress like a skirt. . . Anyway, do not bother to buy also can not wear back. Garbage, not buy. . .")</f>
        <v>Legs too wide trouser legs wide enough to dress like a skirt. . . Anyway, do not bother to buy also can not wear back. Garbage, not buy. . .</v>
      </c>
    </row>
    <row r="845">
      <c r="A845" s="1">
        <v>1.0</v>
      </c>
      <c r="B845" s="1" t="s">
        <v>844</v>
      </c>
      <c r="C845" t="str">
        <f>IFERROR(__xludf.DUMMYFUNCTION("GOOGLETRANSLATE(B845, ""zh"", ""en"")"),"Packaging too irresponsible things can be, but the packaging too, and what are not, the box will open shell hole, Nichia really catch a lot worse")</f>
        <v>Packaging too irresponsible things can be, but the packaging too, and what are not, the box will open shell hole, Nichia really catch a lot worse</v>
      </c>
    </row>
    <row r="846">
      <c r="A846" s="1">
        <v>4.0</v>
      </c>
      <c r="B846" s="1" t="s">
        <v>845</v>
      </c>
      <c r="C846" t="str">
        <f>IFERROR(__xludf.DUMMYFUNCTION("GOOGLETRANSLATE(B846, ""zh"", ""en"")"),"Transportation speed or the transport speed can also be, July 31st orders, No. 6, No. 8 hand off. Chant as hard on quality, bought several pieces, the first United States and Asia. Hard disk 948, 118 tax, Ref 1111.18. Packaging can be afraid to throw touc"&amp;"h during transport. Four Star afraid you proud")</f>
        <v>Transportation speed or the transport speed can also be, July 31st orders, No. 6, No. 8 hand off. Chant as hard on quality, bought several pieces, the first United States and Asia. Hard disk 948, 118 tax, Ref 1111.18. Packaging can be afraid to throw touch during transport. Four Star afraid you proud</v>
      </c>
    </row>
    <row r="847">
      <c r="A847" s="1">
        <v>4.0</v>
      </c>
      <c r="B847" s="1" t="s">
        <v>846</v>
      </c>
      <c r="C847" t="str">
        <f>IFERROR(__xludf.DUMMYFUNCTION("GOOGLETRANSLATE(B847, ""zh"", ""en"")"),"Stainless steel water damage does not look good is useful, stainless steel water damage does not look good")</f>
        <v>Stainless steel water damage does not look good is useful, stainless steel water damage does not look good</v>
      </c>
    </row>
    <row r="848">
      <c r="A848" s="1">
        <v>4.0</v>
      </c>
      <c r="B848" s="1" t="s">
        <v>847</v>
      </c>
      <c r="C848" t="str">
        <f>IFERROR(__xludf.DUMMYFUNCTION("GOOGLETRANSLATE(B848, ""zh"", ""en"")"),"(Gunze) Gunze leggings hotmagi 164 100 pounds to buy a set of L pants big yards and long m code should be appropriate to the relaxed version, more skin-friendly soft.")</f>
        <v>(Gunze) Gunze leggings hotmagi 164 100 pounds to buy a set of L pants big yards and long m code should be appropriate to the relaxed version, more skin-friendly soft.</v>
      </c>
    </row>
    <row r="849">
      <c r="A849" s="1">
        <v>4.0</v>
      </c>
      <c r="B849" s="1" t="s">
        <v>848</v>
      </c>
      <c r="C849" t="str">
        <f>IFERROR(__xludf.DUMMYFUNCTION("GOOGLETRANSLATE(B849, ""zh"", ""en"")"),"Hip hip pants waist pants big large waist circumference, waist Fortunately, there are lace. Calf is tight, thin, slightly transparent, price is not expensive, too lazy to return. Parcel out dirty, alas ......")</f>
        <v>Hip hip pants waist pants big large waist circumference, waist Fortunately, there are lace. Calf is tight, thin, slightly transparent, price is not expensive, too lazy to return. Parcel out dirty, alas ......</v>
      </c>
    </row>
    <row r="850">
      <c r="A850" s="1">
        <v>4.0</v>
      </c>
      <c r="B850" s="1" t="s">
        <v>849</v>
      </c>
      <c r="C850" t="str">
        <f>IFERROR(__xludf.DUMMYFUNCTION("GOOGLETRANSLATE(B850, ""zh"", ""en"")"),"There are very powerful effect on bad breath, bad breath and reduce a lot, love")</f>
        <v>There are very powerful effect on bad breath, bad breath and reduce a lot, love</v>
      </c>
    </row>
    <row r="851">
      <c r="A851" s="1">
        <v>5.0</v>
      </c>
      <c r="B851" s="1" t="s">
        <v>850</v>
      </c>
      <c r="C851" t="str">
        <f>IFERROR(__xludf.DUMMYFUNCTION("GOOGLETRANSLATE(B851, ""zh"", ""en"")"),"Suitable size 83kg, 175CM wear M code suitable, tight effect fine")</f>
        <v>Suitable size 83kg, 175CM wear M code suitable, tight effect fine</v>
      </c>
    </row>
    <row r="852">
      <c r="A852" s="1">
        <v>5.0</v>
      </c>
      <c r="B852" s="1" t="s">
        <v>851</v>
      </c>
      <c r="C852" t="str">
        <f>IFERROR(__xludf.DUMMYFUNCTION("GOOGLETRANSLATE(B852, ""zh"", ""en"")"),"High cost coats brand quality assurance, a winter wear down and did not play ball, stick hair, high cost of less than 600")</f>
        <v>High cost coats brand quality assurance, a winter wear down and did not play ball, stick hair, high cost of less than 600</v>
      </c>
    </row>
    <row r="853">
      <c r="A853" s="1">
        <v>5.0</v>
      </c>
      <c r="B853" s="1" t="s">
        <v>852</v>
      </c>
      <c r="C853" t="str">
        <f>IFERROR(__xludf.DUMMYFUNCTION("GOOGLETRANSLATE(B853, ""zh"", ""en"")"),"The good, that is a big point of trouble to consult, now for a good display filter press does not show up, how should I do")</f>
        <v>The good, that is a big point of trouble to consult, now for a good display filter press does not show up, how should I do</v>
      </c>
    </row>
    <row r="854">
      <c r="A854" s="1">
        <v>5.0</v>
      </c>
      <c r="B854" s="1" t="s">
        <v>853</v>
      </c>
      <c r="C854" t="str">
        <f>IFERROR(__xludf.DUMMYFUNCTION("GOOGLETRANSLATE(B854, ""zh"", ""en"")"),"bravo, nespresso! Spent a total of 540 yuan, spent nine days from order to receipt, I am in Nanning, Guangxi, after entry from Guangzhou forwarded SF. Machine really mini! Overall very satisfied, the only bad mood is a little small water tank, estimated t"&amp;"o make 34 cups lungo bottomed out. Delong foundry, very fine work. Taobao this price can not be bought. There is no instructions in Chinese, have their own Quguan online download. Fully compatible with domestic 220 volts, sent 14 capsules, offer praise! L"&amp;"ong wait is totally worth it!")</f>
        <v>bravo, nespresso! Spent a total of 540 yuan, spent nine days from order to receipt, I am in Nanning, Guangxi, after entry from Guangzhou forwarded SF. Machine really mini! Overall very satisfied, the only bad mood is a little small water tank, estimated to make 34 cups lungo bottomed out. Delong foundry, very fine work. Taobao this price can not be bought. There is no instructions in Chinese, have their own Quguan online download. Fully compatible with domestic 220 volts, sent 14 capsules, offer praise! Long wait is totally worth it!</v>
      </c>
    </row>
    <row r="855">
      <c r="A855" s="1">
        <v>5.0</v>
      </c>
      <c r="B855" s="1" t="s">
        <v>854</v>
      </c>
      <c r="C855" t="str">
        <f>IFERROR(__xludf.DUMMYFUNCTION("GOOGLETRANSLATE(B855, ""zh"", ""en"")"),"Top products deserve fast, probably the supplies in the top product")</f>
        <v>Top products deserve fast, probably the supplies in the top product</v>
      </c>
    </row>
    <row r="856">
      <c r="A856" s="1">
        <v>5.0</v>
      </c>
      <c r="B856" s="1" t="s">
        <v>855</v>
      </c>
      <c r="C856" t="str">
        <f>IFERROR(__xludf.DUMMYFUNCTION("GOOGLETRANSLATE(B856, ""zh"", ""en"")"),"value! Once there was a Seiko automatic volume, often with the time it stopped. Too troublesome. Thus, the decision to buy a G-shock. Repeated comparisons. I feel this little box, cost-effective, is not squeamish. Lost do not feel bad, the bad do not feel"&amp;" bad. Specifically with swimming results Leverage drop! From order to receive delivery, about one week or so, faster than imagined. Amazon also decided to use next time.")</f>
        <v>value! Once there was a Seiko automatic volume, often with the time it stopped. Too troublesome. Thus, the decision to buy a G-shock. Repeated comparisons. I feel this little box, cost-effective, is not squeamish. Lost do not feel bad, the bad do not feel bad. Specifically with swimming results Leverage drop! From order to receive delivery, about one week or so, faster than imagined. Amazon also decided to use next time.</v>
      </c>
    </row>
    <row r="857">
      <c r="A857" s="1">
        <v>5.0</v>
      </c>
      <c r="B857" s="1" t="s">
        <v>856</v>
      </c>
      <c r="C857" t="str">
        <f>IFERROR(__xludf.DUMMYFUNCTION("GOOGLETRANSLATE(B857, ""zh"", ""en"")"),"It is the site suggests that some people are using less, after eating that good effect. No Chinese explanation")</f>
        <v>It is the site suggests that some people are using less, after eating that good effect. No Chinese explanation</v>
      </c>
    </row>
    <row r="858">
      <c r="A858" s="1">
        <v>5.0</v>
      </c>
      <c r="B858" s="1" t="s">
        <v>857</v>
      </c>
      <c r="C858" t="str">
        <f>IFERROR(__xludf.DUMMYFUNCTION("GOOGLETRANSLATE(B858, ""zh"", ""en"")"),"Value pullout faucet turned out to be, yes")</f>
        <v>Value pullout faucet turned out to be, yes</v>
      </c>
    </row>
    <row r="859">
      <c r="A859" s="1">
        <v>5.0</v>
      </c>
      <c r="B859" s="1" t="s">
        <v>858</v>
      </c>
      <c r="C859" t="str">
        <f>IFERROR(__xludf.DUMMYFUNCTION("GOOGLETRANSLATE(B859, ""zh"", ""en"")"),"Better health care products good, better health drugs, my mother said yes.")</f>
        <v>Better health care products good, better health drugs, my mother said yes.</v>
      </c>
    </row>
    <row r="860">
      <c r="A860" s="1">
        <v>5.0</v>
      </c>
      <c r="B860" s="1" t="s">
        <v>859</v>
      </c>
      <c r="C860" t="str">
        <f>IFERROR(__xludf.DUMMYFUNCTION("GOOGLETRANSLATE(B860, ""zh"", ""en"")"),"Oh good very good, very good.")</f>
        <v>Oh good very good, very good.</v>
      </c>
    </row>
    <row r="861">
      <c r="A861" s="1">
        <v>5.0</v>
      </c>
      <c r="B861" s="1" t="s">
        <v>860</v>
      </c>
      <c r="C861" t="str">
        <f>IFERROR(__xludf.DUMMYFUNCTION("GOOGLETRANSLATE(B861, ""zh"", ""en"")"),"Not bad! The speed of price and quality are good!")</f>
        <v>Not bad! The speed of price and quality are good!</v>
      </c>
    </row>
    <row r="862">
      <c r="A862" s="1">
        <v>5.0</v>
      </c>
      <c r="B862" s="1" t="s">
        <v>861</v>
      </c>
      <c r="C862" t="str">
        <f>IFERROR(__xludf.DUMMYFUNCTION("GOOGLETRANSLATE(B862, ""zh"", ""en"")"),"Bought a lot of times this has bought a dozen, eat this baby, chewed countless.")</f>
        <v>Bought a lot of times this has bought a dozen, eat this baby, chewed countless.</v>
      </c>
    </row>
    <row r="863">
      <c r="A863" s="1">
        <v>5.0</v>
      </c>
      <c r="B863" s="1" t="s">
        <v>862</v>
      </c>
      <c r="C863" t="str">
        <f>IFERROR(__xludf.DUMMYFUNCTION("GOOGLETRANSLATE(B863, ""zh"", ""en"")"),"Figure sheepskin with a very comfortable, attached with a ~")</f>
        <v>Figure sheepskin with a very comfortable, attached with a ~</v>
      </c>
    </row>
    <row r="864">
      <c r="A864" s="1">
        <v>5.0</v>
      </c>
      <c r="B864" s="1" t="s">
        <v>863</v>
      </c>
      <c r="C864" t="str">
        <f>IFERROR(__xludf.DUMMYFUNCTION("GOOGLETRANSLATE(B864, ""zh"", ""en"")"),"Good-looking tangle for a long time, finally decided to buy a 26 cm pot, the hand feel right size, suitable for 3-5 people, gray color is also very advanced. While the packaging is very simple, but the pot is no problem, such as learning recipes actually "&amp;"used, again additional comment")</f>
        <v>Good-looking tangle for a long time, finally decided to buy a 26 cm pot, the hand feel right size, suitable for 3-5 people, gray color is also very advanced. While the packaging is very simple, but the pot is no problem, such as learning recipes actually used, again additional comment</v>
      </c>
    </row>
    <row r="865">
      <c r="A865" s="1">
        <v>5.0</v>
      </c>
      <c r="B865" s="1" t="s">
        <v>864</v>
      </c>
      <c r="C865" t="str">
        <f>IFERROR(__xludf.DUMMYFUNCTION("GOOGLETRANSLATE(B865, ""zh"", ""en"")"),"Love coffee machine coffee machine is also good, in the country found a few coffee capsules supply chain, convenient to drink coffee every day.")</f>
        <v>Love coffee machine coffee machine is also good, in the country found a few coffee capsules supply chain, convenient to drink coffee every day.</v>
      </c>
    </row>
    <row r="866">
      <c r="A866" s="1">
        <v>5.0</v>
      </c>
      <c r="B866" s="1" t="s">
        <v>865</v>
      </c>
      <c r="C866" t="str">
        <f>IFERROR(__xludf.DUMMYFUNCTION("GOOGLETRANSLATE(B866, ""zh"", ""en"")"),"For later reference to a friend right size, 3.5UK equivalent to the domestic 36 yards.")</f>
        <v>For later reference to a friend right size, 3.5UK equivalent to the domestic 36 yards.</v>
      </c>
    </row>
    <row r="867">
      <c r="A867" s="1">
        <v>5.0</v>
      </c>
      <c r="B867" s="1" t="s">
        <v>866</v>
      </c>
      <c r="C867" t="str">
        <f>IFERROR(__xludf.DUMMYFUNCTION("GOOGLETRANSLATE(B867, ""zh"", ""en"")"),"Washable good, not from the previous evaluation, I do not know how many wasted points, points can change money now know, they should look carefully evaluated, then I put these words to copy to go, both to earn points, but also the easy way to go where cop"&amp;"y where, most importantly, do not seriously review, do not think how much worse word, sent directly to it, recommend it to everyone! !")</f>
        <v>Washable good,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868">
      <c r="A868" s="1">
        <v>5.0</v>
      </c>
      <c r="B868" s="1" t="s">
        <v>867</v>
      </c>
      <c r="C868" t="str">
        <f>IFERROR(__xludf.DUMMYFUNCTION("GOOGLETRANSLATE(B868, ""zh"", ""en"")"),"Fine fine, fit, very comfortable")</f>
        <v>Fine fine, fit, very comfortable</v>
      </c>
    </row>
    <row r="869">
      <c r="A869" s="1">
        <v>5.0</v>
      </c>
      <c r="B869" s="1" t="s">
        <v>868</v>
      </c>
      <c r="C869" t="str">
        <f>IFERROR(__xludf.DUMMYFUNCTION("GOOGLETRANSLATE(B869, ""zh"", ""en"")"),"To their parents buy. Sea buy very good, much better than domestic 3M's it.")</f>
        <v>To their parents buy. Sea buy very good, much better than domestic 3M's it.</v>
      </c>
    </row>
    <row r="870">
      <c r="A870" s="1">
        <v>5.0</v>
      </c>
      <c r="B870" s="1" t="s">
        <v>869</v>
      </c>
      <c r="C870" t="str">
        <f>IFERROR(__xludf.DUMMYFUNCTION("GOOGLETRANSLATE(B870, ""zh"", ""en"")"),"Good quality too large, back design is very beautiful, size large than expected, given away, sea purchase of clothing have not bought the over size, are big, I'll have to think about the whole thing.")</f>
        <v>Good quality too large, back design is very beautiful, size large than expected, given away, sea purchase of clothing have not bought the over size, are big, I'll have to think about the whole thing.</v>
      </c>
    </row>
    <row r="871">
      <c r="A871" s="1">
        <v>5.0</v>
      </c>
      <c r="B871" s="1" t="s">
        <v>870</v>
      </c>
      <c r="C871" t="str">
        <f>IFERROR(__xludf.DUMMYFUNCTION("GOOGLETRANSLATE(B871, ""zh"", ""en"")"),"Good like")</f>
        <v>Good like</v>
      </c>
    </row>
    <row r="872">
      <c r="A872" s="1">
        <v>5.0</v>
      </c>
      <c r="B872" s="1" t="s">
        <v>871</v>
      </c>
      <c r="C872" t="str">
        <f>IFERROR(__xludf.DUMMYFUNCTION("GOOGLETRANSLATE(B872, ""zh"", ""en"")"),"Genuine good little thin")</f>
        <v>Genuine good little thin</v>
      </c>
    </row>
    <row r="873">
      <c r="A873" s="1">
        <v>2.0</v>
      </c>
      <c r="B873" s="1" t="s">
        <v>872</v>
      </c>
      <c r="C873" t="str">
        <f>IFERROR(__xludf.DUMMYFUNCTION("GOOGLETRANSLATE(B873, ""zh"", ""en"")"),"But added just the right size misnomer but obviously not serious skin and scratches after the first time to buy this brand will not catch like a doll either have to return Free")</f>
        <v>But added just the right size misnomer but obviously not serious skin and scratches after the first time to buy this brand will not catch like a doll either have to return Free</v>
      </c>
    </row>
    <row r="874">
      <c r="A874" s="1">
        <v>3.0</v>
      </c>
      <c r="B874" s="1" t="s">
        <v>873</v>
      </c>
      <c r="C874" t="str">
        <f>IFERROR(__xludf.DUMMYFUNCTION("GOOGLETRANSLATE(B874, ""zh"", ""en"")"),"Baby do not like to eat, this is candy inside, the outside layer of granulated sugar, baby always said special acid baby does not like to eat, this is candy inside, the outside layer of granulated sugar, baby always said special acid")</f>
        <v>Baby do not like to eat, this is candy inside, the outside layer of granulated sugar, baby always said special acid baby does not like to eat, this is candy inside, the outside layer of granulated sugar, baby always said special acid</v>
      </c>
    </row>
    <row r="875">
      <c r="A875" s="1">
        <v>3.0</v>
      </c>
      <c r="B875" s="1" t="s">
        <v>874</v>
      </c>
      <c r="C875" t="str">
        <f>IFERROR(__xludf.DUMMYFUNCTION("GOOGLETRANSLATE(B875, ""zh"", ""en"")"),"Chicken thief dose labeling is something very good, very marked dose chicken thief, capital of 1200mg amount actually two of hate manufacturers")</f>
        <v>Chicken thief dose labeling is something very good, very marked dose chicken thief, capital of 1200mg amount actually two of hate manufacturers</v>
      </c>
    </row>
    <row r="876">
      <c r="A876" s="1">
        <v>3.0</v>
      </c>
      <c r="B876" s="1" t="s">
        <v>875</v>
      </c>
      <c r="C876" t="str">
        <f>IFERROR(__xludf.DUMMYFUNCTION("GOOGLETRANSLATE(B876, ""zh"", ""en"")"),"Open line quality is generally pants, I do not feel like")</f>
        <v>Open line quality is generally pants, I do not feel like</v>
      </c>
    </row>
    <row r="877">
      <c r="A877" s="1">
        <v>1.0</v>
      </c>
      <c r="B877" s="1" t="s">
        <v>876</v>
      </c>
      <c r="C877" t="str">
        <f>IFERROR(__xludf.DUMMYFUNCTION("GOOGLETRANSLATE(B877, ""zh"", ""en"")"),"Poor quality washed once, even off-line, this quality I do not know how Tucao up.")</f>
        <v>Poor quality washed once, even off-line, this quality I do not know how Tucao up.</v>
      </c>
    </row>
    <row r="878">
      <c r="A878" s="1">
        <v>1.0</v>
      </c>
      <c r="B878" s="1" t="s">
        <v>877</v>
      </c>
      <c r="C878" t="str">
        <f>IFERROR(__xludf.DUMMYFUNCTION("GOOGLETRANSLATE(B878, ""zh"", ""en"")"),"Too disappointed, with the size the size of a big change too disappointed, same brand, same size, for the first time bought to wear big, the second bought to wear a little small, but very small, the size you get in the end how ?")</f>
        <v>Too disappointed, with the size the size of a big change too disappointed, same brand, same size, for the first time bought to wear big, the second bought to wear a little small, but very small, the size you get in the end how ?</v>
      </c>
    </row>
    <row r="879">
      <c r="A879" s="1">
        <v>4.0</v>
      </c>
      <c r="B879" s="1" t="s">
        <v>878</v>
      </c>
      <c r="C879" t="str">
        <f>IFERROR(__xludf.DUMMYFUNCTION("GOOGLETRANSLATE(B879, ""zh"", ""en"")"),"Max does not know the difference between this and in which Deya delivery slower than the United States and Asia, this dishwasher can use down the block, but does not know the difference between Max and in what?")</f>
        <v>Max does not know the difference between this and in which Deya delivery slower than the United States and Asia, this dishwasher can use down the block, but does not know the difference between Max and in what?</v>
      </c>
    </row>
    <row r="880">
      <c r="A880" s="1">
        <v>4.0</v>
      </c>
      <c r="B880" s="1" t="s">
        <v>879</v>
      </c>
      <c r="C880" t="str">
        <f>IFERROR(__xludf.DUMMYFUNCTION("GOOGLETRANSLATE(B880, ""zh"", ""en"")"),"Thin section, small numbers Prime four days hand, is thin section. Read reviews buy a bigger than usual just a number, like loose can buy two big numbers. . . But itself is not loose version")</f>
        <v>Thin section, small numbers Prime four days hand, is thin section. Read reviews buy a bigger than usual just a number, like loose can buy two big numbers. . . But itself is not loose version</v>
      </c>
    </row>
    <row r="881">
      <c r="A881" s="1">
        <v>4.0</v>
      </c>
      <c r="B881" s="1" t="s">
        <v>880</v>
      </c>
      <c r="C881" t="str">
        <f>IFERROR(__xludf.DUMMYFUNCTION("GOOGLETRANSLATE(B881, ""zh"", ""en"")"),"Shoes are very comfortable to wear good shoes, soft soles, uppers soft, lightweight, to be more comfortable than the yellow boots. Shoe itself has a little lack of insoles a bit slippery, Chuan Chuan afraid worn. Also, I bought this pair is defective, the"&amp;" right foot tongue is crooked. . . The very word leaked affect the appearance.")</f>
        <v>Shoes are very comfortable to wear good shoes, soft soles, uppers soft, lightweight, to be more comfortable than the yellow boots. Shoe itself has a little lack of insoles a bit slippery, Chuan Chuan afraid worn. Also, I bought this pair is defective, the right foot tongue is crooked. . . The very word leaked affect the appearance.</v>
      </c>
    </row>
    <row r="882">
      <c r="A882" s="1">
        <v>4.0</v>
      </c>
      <c r="B882" s="1" t="s">
        <v>881</v>
      </c>
      <c r="C882" t="str">
        <f>IFERROR(__xludf.DUMMYFUNCTION("GOOGLETRANSLATE(B882, ""zh"", ""en"")"),"Very easy to use, lightweight portable easy to use wonton wrappers fine flour noodles mention matched with a round of press fitting better")</f>
        <v>Very easy to use, lightweight portable easy to use wonton wrappers fine flour noodles mention matched with a round of press fitting better</v>
      </c>
    </row>
    <row r="883">
      <c r="A883" s="1">
        <v>4.0</v>
      </c>
      <c r="B883" s="1" t="s">
        <v>882</v>
      </c>
      <c r="C883" t="str">
        <f>IFERROR(__xludf.DUMMYFUNCTION("GOOGLETRANSLATE(B883, ""zh"", ""en"")"),"LEE jeans liked used to wear Levi's jeans, the jeans bought LEE of this, the version is very fond of, try the next very good, but feeling a little winter wear a bit thin.")</f>
        <v>LEE jeans liked used to wear Levi's jeans, the jeans bought LEE of this, the version is very fond of, try the next very good, but feeling a little winter wear a bit thin.</v>
      </c>
    </row>
    <row r="884">
      <c r="A884" s="1">
        <v>5.0</v>
      </c>
      <c r="B884" s="1" t="s">
        <v>883</v>
      </c>
      <c r="C884" t="str">
        <f>IFERROR(__xludf.DUMMYFUNCTION("GOOGLETRANSLATE(B884, ""zh"", ""en"")"),"Yan served as a good value for the kitchen enriched! Very easy to use, boil water quickly! In short buy the right!")</f>
        <v>Yan served as a good value for the kitchen enriched! Very easy to use, boil water quickly! In short buy the right!</v>
      </c>
    </row>
    <row r="885">
      <c r="A885" s="1">
        <v>5.0</v>
      </c>
      <c r="B885" s="1" t="s">
        <v>884</v>
      </c>
      <c r="C885" t="str">
        <f>IFERROR(__xludf.DUMMYFUNCTION("GOOGLETRANSLATE(B885, ""zh"", ""en"")"),"Praise. 820ml is larger than expected. Nichia wrapped package was really strong. After opening the cup a little odor, you need to place a few days.")</f>
        <v>Praise. 820ml is larger than expected. Nichia wrapped package was really strong. After opening the cup a little odor, you need to place a few days.</v>
      </c>
    </row>
    <row r="886">
      <c r="A886" s="1">
        <v>5.0</v>
      </c>
      <c r="B886" s="1" t="s">
        <v>885</v>
      </c>
      <c r="C886" t="str">
        <f>IFERROR(__xludf.DUMMYFUNCTION("GOOGLETRANSLATE(B886, ""zh"", ""en"")"),"Very well liked, this is my longing for a baby for many years")</f>
        <v>Very well liked, this is my longing for a baby for many years</v>
      </c>
    </row>
    <row r="887">
      <c r="A887" s="1">
        <v>5.0</v>
      </c>
      <c r="B887" s="1" t="s">
        <v>886</v>
      </c>
      <c r="C887" t="str">
        <f>IFERROR(__xludf.DUMMYFUNCTION("GOOGLETRANSLATE(B887, ""zh"", ""en"")"),"Good pants are very good 👍")</f>
        <v>Good pants are very good 👍</v>
      </c>
    </row>
    <row r="888">
      <c r="A888" s="1">
        <v>5.0</v>
      </c>
      <c r="B888" s="1" t="s">
        <v>887</v>
      </c>
      <c r="C888" t="str">
        <f>IFERROR(__xludf.DUMMYFUNCTION("GOOGLETRANSLATE(B888, ""zh"", ""en"")"),"Third time to buy and then purchase goods as always")</f>
        <v>Third time to buy and then purchase goods as always</v>
      </c>
    </row>
    <row r="889">
      <c r="A889" s="1">
        <v>5.0</v>
      </c>
      <c r="B889" s="1" t="s">
        <v>888</v>
      </c>
      <c r="C889" t="str">
        <f>IFERROR(__xludf.DUMMYFUNCTION("GOOGLETRANSLATE(B889, ""zh"", ""en"")"),"After buying three pounds of fat (you know what I mean) before join in the fun to buy, I did not expect really easy to use ah, the original're just a cook desserts division between me and the machine, according to the Internet now make a cake recipe, basi"&amp;"c zero failure next step is to begin to explore their bread, and hope that stop fat samgun")</f>
        <v>After buying three pounds of fat (you know what I mean) before join in the fun to buy, I did not expect really easy to use ah, the original're just a cook desserts division between me and the machine, according to the Internet now make a cake recipe, basic zero failure next step is to begin to explore their bread, and hope that stop fat samgun</v>
      </c>
    </row>
    <row r="890">
      <c r="A890" s="1">
        <v>5.0</v>
      </c>
      <c r="B890" s="1" t="s">
        <v>889</v>
      </c>
      <c r="C890" t="str">
        <f>IFERROR(__xludf.DUMMYFUNCTION("GOOGLETRANSLATE(B890, ""zh"", ""en"")"),"Very good, highly recommended very good, every minute spike a public domestic brands, low noise, wet and dry can play, fast, smooth, easy to clean. Great experience, highly recommended!")</f>
        <v>Very good, highly recommended very good, every minute spike a public domestic brands, low noise, wet and dry can play, fast, smooth, easy to clean. Great experience, highly recommended!</v>
      </c>
    </row>
    <row r="891">
      <c r="A891" s="1">
        <v>5.0</v>
      </c>
      <c r="B891" s="1" t="s">
        <v>890</v>
      </c>
      <c r="C891" t="str">
        <f>IFERROR(__xludf.DUMMYFUNCTION("GOOGLETRANSLATE(B891, ""zh"", ""en"")"),"A good amount of good quality as long as you control what you can waist delivery fast ten days great praise from the United States to Shanghai soon a quality product")</f>
        <v>A good amount of good quality as long as you control what you can waist delivery fast ten days great praise from the United States to Shanghai soon a quality product</v>
      </c>
    </row>
    <row r="892">
      <c r="A892" s="1">
        <v>5.0</v>
      </c>
      <c r="B892" s="1" t="s">
        <v>891</v>
      </c>
      <c r="C892" t="str">
        <f>IFERROR(__xludf.DUMMYFUNCTION("GOOGLETRANSLATE(B892, ""zh"", ""en"")"),"Really big bottle of really big bottle, eat three months, compared with the domestic price of cabbage is simply")</f>
        <v>Really big bottle of really big bottle, eat three months, compared with the domestic price of cabbage is simply</v>
      </c>
    </row>
    <row r="893">
      <c r="A893" s="1">
        <v>5.0</v>
      </c>
      <c r="B893" s="1" t="s">
        <v>892</v>
      </c>
      <c r="C893" t="str">
        <f>IFERROR(__xludf.DUMMYFUNCTION("GOOGLETRANSLATE(B893, ""zh"", ""en"")"),"Like something very beautiful, excellent value for money.")</f>
        <v>Like something very beautiful, excellent value for money.</v>
      </c>
    </row>
    <row r="894">
      <c r="A894" s="1">
        <v>5.0</v>
      </c>
      <c r="B894" s="1" t="s">
        <v>893</v>
      </c>
      <c r="C894" t="str">
        <f>IFERROR(__xludf.DUMMYFUNCTION("GOOGLETRANSLATE(B894, ""zh"", ""en"")"),"Happy shopping logistics speed to Shanghai seven days of arrival in Japan, by far the most detailed packaging intentions, attitudes, and therefore the details of the service in Japan will continue to buy!")</f>
        <v>Happy shopping logistics speed to Shanghai seven days of arrival in Japan, by far the most detailed packaging intentions, attitudes, and therefore the details of the service in Japan will continue to buy!</v>
      </c>
    </row>
    <row r="895">
      <c r="A895" s="1">
        <v>5.0</v>
      </c>
      <c r="B895" s="1" t="s">
        <v>894</v>
      </c>
      <c r="C895" t="str">
        <f>IFERROR(__xludf.DUMMYFUNCTION("GOOGLETRANSLATE(B895, ""zh"", ""en"")"),"Very good very good use, mac and win are available")</f>
        <v>Very good very good use, mac and win are available</v>
      </c>
    </row>
    <row r="896">
      <c r="A896" s="1">
        <v>5.0</v>
      </c>
      <c r="B896" s="1" t="s">
        <v>895</v>
      </c>
      <c r="C896" t="str">
        <f>IFERROR(__xludf.DUMMYFUNCTION("GOOGLETRANSLATE(B896, ""zh"", ""en"")"),"Plug computer can hear easily at a single number 12, number 22 is sent. Listening to feel good. Listen transferred to the phone requires close to 8 percent of the volume, the computer can listen to maybe 6 achievements. And headphones than the required nu"&amp;"mber of audio output power, need to turn up the volume too normal. Then follow amp try, but the estimated subjective difference does not exceed 5%")</f>
        <v>Plug computer can hear easily at a single number 12, number 22 is sent. Listening to feel good. Listen transferred to the phone requires close to 8 percent of the volume, the computer can listen to maybe 6 achievements. And headphones than the required number of audio output power, need to turn up the volume too normal. Then follow amp try, but the estimated subjective difference does not exceed 5%</v>
      </c>
    </row>
    <row r="897">
      <c r="A897" s="1">
        <v>5.0</v>
      </c>
      <c r="B897" s="1" t="s">
        <v>896</v>
      </c>
      <c r="C897" t="str">
        <f>IFERROR(__xludf.DUMMYFUNCTION("GOOGLETRANSLATE(B897, ""zh"", ""en"")"),"Good, not from the previous evaluation, I do not know how many wasted points, points can change money now know, they should look carefully evaluated, then I put these words to copy to go, both to earn points, but also save trouble, went to which copy wher"&amp;"e, most importantly, do not seriously review, do not think how much worse word, sent directly to it, recommend it to everyone! !")</f>
        <v>Good,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 !</v>
      </c>
    </row>
    <row r="898">
      <c r="A898" s="1">
        <v>5.0</v>
      </c>
      <c r="B898" s="1" t="s">
        <v>897</v>
      </c>
      <c r="C898" t="str">
        <f>IFERROR(__xludf.DUMMYFUNCTION("GOOGLETRANSLATE(B898, ""zh"", ""en"")"),"Large capacity, fast enough collector as a mad, indeed large capacity external hard drive section, the transmission speed is a conventional hard disk relatively fast enough.")</f>
        <v>Large capacity, fast enough collector as a mad, indeed large capacity external hard drive section, the transmission speed is a conventional hard disk relatively fast enough.</v>
      </c>
    </row>
    <row r="899">
      <c r="A899" s="1">
        <v>5.0</v>
      </c>
      <c r="B899" s="1" t="s">
        <v>898</v>
      </c>
      <c r="C899" t="str">
        <f>IFERROR(__xludf.DUMMYFUNCTION("GOOGLETRANSLATE(B899, ""zh"", ""en"")"),"Nice bottle bottle Bang Bang, I heard that the country is recycled glass Pigeon do not know the authenticity of rumors, it was Japan's direct mail during the insurance period")</f>
        <v>Nice bottle bottle Bang Bang, I heard that the country is recycled glass Pigeon do not know the authenticity of rumors, it was Japan's direct mail during the insurance period</v>
      </c>
    </row>
    <row r="900">
      <c r="A900" s="1">
        <v>5.0</v>
      </c>
      <c r="B900" s="1" t="s">
        <v>899</v>
      </c>
      <c r="C900" t="str">
        <f>IFERROR(__xludf.DUMMYFUNCTION("GOOGLETRANSLATE(B900,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v>
      </c>
    </row>
    <row r="901">
      <c r="A901" s="1">
        <v>5.0</v>
      </c>
      <c r="B901" s="1" t="s">
        <v>900</v>
      </c>
      <c r="C901" t="str">
        <f>IFERROR(__xludf.DUMMYFUNCTION("GOOGLETRANSLATE(B901, ""zh"", ""en"")"),"Stockpile stockpile ~ ~")</f>
        <v>Stockpile stockpile ~ ~</v>
      </c>
    </row>
    <row r="902">
      <c r="A902" s="1">
        <v>5.0</v>
      </c>
      <c r="B902" s="1" t="s">
        <v>901</v>
      </c>
      <c r="C902" t="str">
        <f>IFERROR(__xludf.DUMMYFUNCTION("GOOGLETRANSLATE(B902, ""zh"", ""en"")"),"Worth buying 170,60kg, s code fit, do not like the effect of tight-fitting can buy the freshman code")</f>
        <v>Worth buying 170,60kg, s code fit, do not like the effect of tight-fitting can buy the freshman code</v>
      </c>
    </row>
    <row r="903">
      <c r="A903" s="1">
        <v>5.0</v>
      </c>
      <c r="B903" s="1" t="s">
        <v>902</v>
      </c>
      <c r="C903" t="str">
        <f>IFERROR(__xludf.DUMMYFUNCTION("GOOGLETRANSLATE(B903, ""zh"", ""en"")"),"Good, very good the first time to buy a hard drive in the Amazon abroad!")</f>
        <v>Good, very good the first time to buy a hard drive in the Amazon abroad!</v>
      </c>
    </row>
    <row r="904">
      <c r="A904" s="1">
        <v>5.0</v>
      </c>
      <c r="B904" s="1" t="s">
        <v>903</v>
      </c>
      <c r="C904" t="str">
        <f>IFERROR(__xludf.DUMMYFUNCTION("GOOGLETRANSLATE(B904, ""zh"", ""en"")"),"T-shirts of good quality cotton T-shirt high content of washed non-fading, feel comfortable, good upper body. And compare the store with domestic brands, the customs duties and other charges included, the total price almost.")</f>
        <v>T-shirts of good quality cotton T-shirt high content of washed non-fading, feel comfortable, good upper body. And compare the store with domestic brands, the customs duties and other charges included, the total price almost.</v>
      </c>
    </row>
    <row r="905">
      <c r="A905" s="1">
        <v>5.0</v>
      </c>
      <c r="B905" s="1" t="s">
        <v>904</v>
      </c>
      <c r="C905" t="str">
        <f>IFERROR(__xludf.DUMMYFUNCTION("GOOGLETRANSLATE(B905, ""zh"", ""en"")"),"Thai-made right size, work well, usually wear shoes is 43 yards, right size.")</f>
        <v>Thai-made right size, work well, usually wear shoes is 43 yards, right size.</v>
      </c>
    </row>
    <row r="906">
      <c r="A906" s="1">
        <v>2.0</v>
      </c>
      <c r="B906" s="1" t="s">
        <v>905</v>
      </c>
      <c r="C906" t="str">
        <f>IFERROR(__xludf.DUMMYFUNCTION("GOOGLETRANSLATE(B906, ""zh"", ""en"")"),"No big version I bought 180 185 80 kg big! No version")</f>
        <v>No big version I bought 180 185 80 kg big! No version</v>
      </c>
    </row>
    <row r="907">
      <c r="A907" s="1">
        <v>3.0</v>
      </c>
      <c r="B907" s="1" t="s">
        <v>906</v>
      </c>
      <c r="C907" t="str">
        <f>IFERROR(__xludf.DUMMYFUNCTION("GOOGLETRANSLATE(B907, ""zh"", ""en"")"),"This strange kettle kettle bit strange. Half pot of water to a boil does not jump, have to boil a full pot just jump.")</f>
        <v>This strange kettle kettle bit strange. Half pot of water to a boil does not jump, have to boil a full pot just jump.</v>
      </c>
    </row>
    <row r="908">
      <c r="A908" s="1">
        <v>3.0</v>
      </c>
      <c r="B908" s="1" t="s">
        <v>907</v>
      </c>
      <c r="C908" t="str">
        <f>IFERROR(__xludf.DUMMYFUNCTION("GOOGLETRANSLATE(B908, ""zh"", ""en"")"),"The price is right, the name of the general work time to buy, not so happy after receipt, place the back of the dress bracelet, both sides are scratches, loaded lugs carefully point do not you? ??? then surrounding the dial at 6 o'clock position has a kno"&amp;"ck marks, obsessive-compulsive disorder expressed ever more uncomfortable, after all, at this price it, so take it. Error has not been detected.")</f>
        <v>The price is right, the name of the general work time to buy, not so happy after receipt, place the back of the dress bracelet, both sides are scratches, loaded lugs carefully point do not you? ??? then surrounding the dial at 6 o'clock position has a knock marks, obsessive-compulsive disorder expressed ever more uncomfortable, after all, at this price it, so take it. Error has not been detected.</v>
      </c>
    </row>
    <row r="909">
      <c r="A909" s="1">
        <v>1.0</v>
      </c>
      <c r="B909" s="1" t="s">
        <v>908</v>
      </c>
      <c r="C909" t="str">
        <f>IFERROR(__xludf.DUMMYFUNCTION("GOOGLETRANSLATE(B909, ""zh"", ""en"")"),"Do not like poor quality, undermine the brand image, it is recommended shelf!")</f>
        <v>Do not like poor quality, undermine the brand image, it is recommended shelf!</v>
      </c>
    </row>
    <row r="910">
      <c r="A910" s="1">
        <v>1.0</v>
      </c>
      <c r="B910" s="1" t="s">
        <v>909</v>
      </c>
      <c r="C910" t="str">
        <f>IFERROR(__xludf.DUMMYFUNCTION("GOOGLETRANSLATE(B910, ""zh"", ""en"")"),"The first is actually sent is bad! The first is actually sent is bad!")</f>
        <v>The first is actually sent is bad! The first is actually sent is bad!</v>
      </c>
    </row>
    <row r="911">
      <c r="A911" s="1">
        <v>1.0</v>
      </c>
      <c r="B911" s="1" t="s">
        <v>910</v>
      </c>
      <c r="C911" t="str">
        <f>IFERROR(__xludf.DUMMYFUNCTION("GOOGLETRANSLATE(B911, ""zh"", ""en"")"),"No reader no card reader, nausea, ah, is not intentional")</f>
        <v>No reader no card reader, nausea, ah, is not intentional</v>
      </c>
    </row>
    <row r="912">
      <c r="A912" s="1">
        <v>4.0</v>
      </c>
      <c r="B912" s="1" t="s">
        <v>911</v>
      </c>
      <c r="C912" t="str">
        <f>IFERROR(__xludf.DUMMYFUNCTION("GOOGLETRANSLATE(B912, ""zh"", ""en"")"),"Good quality fit, comfortable material")</f>
        <v>Good quality fit, comfortable material</v>
      </c>
    </row>
    <row r="913">
      <c r="A913" s="1">
        <v>4.0</v>
      </c>
      <c r="B913" s="1" t="s">
        <v>912</v>
      </c>
      <c r="C913" t="str">
        <f>IFERROR(__xludf.DUMMYFUNCTION("GOOGLETRANSLATE(B913, ""zh"", ""en"")"),"Size 180/75 size just just")</f>
        <v>Size 180/75 size just just</v>
      </c>
    </row>
    <row r="914">
      <c r="A914" s="1">
        <v>4.0</v>
      </c>
      <c r="B914" s="1" t="s">
        <v>913</v>
      </c>
      <c r="C914" t="str">
        <f>IFERROR(__xludf.DUMMYFUNCTION("GOOGLETRANSLATE(B914, ""zh"", ""en"")"),"Bad things looked good, but since it is Made in china Why so expensive?")</f>
        <v>Bad things looked good, but since it is Made in china Why so expensive?</v>
      </c>
    </row>
    <row r="915">
      <c r="A915" s="1">
        <v>4.0</v>
      </c>
      <c r="B915" s="1" t="s">
        <v>914</v>
      </c>
      <c r="C915" t="str">
        <f>IFERROR(__xludf.DUMMYFUNCTION("GOOGLETRANSLATE(B915, ""zh"", ""en"")"),"Product specifications are wrong strap is 20mm, not 22mm")</f>
        <v>Product specifications are wrong strap is 20mm, not 22mm</v>
      </c>
    </row>
    <row r="916">
      <c r="A916" s="1">
        <v>5.0</v>
      </c>
      <c r="B916" s="1" t="s">
        <v>915</v>
      </c>
      <c r="C916" t="str">
        <f>IFERROR(__xludf.DUMMYFUNCTION("GOOGLETRANSLATE(B916, ""zh"", ""en"")"),"The sound is very pure feeling for not feeling a lot of trouble with the line - the line can be expensive to buy, to 200, right? Fortunately, however, I do not know where to dig a line, just the right: one is the 3.5mm can be accessed by computer, the oth"&amp;"er end is two speakers can be connected line, this is really amazing. But if you want to buy this speaker, or to look at it with the line: not a common 3.5mm headphone cable ah!")</f>
        <v>The sound is very pure feeling for not feeling a lot of trouble with the line - the line can be expensive to buy, to 200, right? Fortunately, however, I do not know where to dig a line, just the right: one is the 3.5mm can be accessed by computer, the other end is two speakers can be connected line, this is really amazing. But if you want to buy this speaker, or to look at it with the line: not a common 3.5mm headphone cable ah!</v>
      </c>
    </row>
    <row r="917">
      <c r="A917" s="1">
        <v>5.0</v>
      </c>
      <c r="B917" s="1" t="s">
        <v>916</v>
      </c>
      <c r="C917" t="str">
        <f>IFERROR(__xludf.DUMMYFUNCTION("GOOGLETRANSLATE(B917, ""zh"", ""en"")"),"After good value for money using this short time, the feeling is good, hope no problem.")</f>
        <v>After good value for money using this short time, the feeling is good, hope no problem.</v>
      </c>
    </row>
    <row r="918">
      <c r="A918" s="1">
        <v>5.0</v>
      </c>
      <c r="B918" s="1" t="s">
        <v>917</v>
      </c>
      <c r="C918" t="str">
        <f>IFERROR(__xludf.DUMMYFUNCTION("GOOGLETRANSLATE(B918, ""zh"", ""en"")"),"Daily supplement essential to eat this brand for years")</f>
        <v>Daily supplement essential to eat this brand for years</v>
      </c>
    </row>
    <row r="919">
      <c r="A919" s="1">
        <v>5.0</v>
      </c>
      <c r="B919" s="1" t="s">
        <v>918</v>
      </c>
      <c r="C919" t="str">
        <f>IFERROR(__xludf.DUMMYFUNCTION("GOOGLETRANSLATE(B919, ""zh"", ""en"")"),"Very good, like. The first time, very good, very satisfied.")</f>
        <v>Very good, like. The first time, very good, very satisfied.</v>
      </c>
    </row>
    <row r="920">
      <c r="A920" s="1">
        <v>5.0</v>
      </c>
      <c r="B920" s="1" t="s">
        <v>919</v>
      </c>
      <c r="C920" t="str">
        <f>IFERROR(__xludf.DUMMYFUNCTION("GOOGLETRANSLATE(B920, ""zh"", ""en"")"),"999 should be the world's cheapest it before have not bought one thousand yuan price of the headset. Feel the sound still lacking a little bit of feeling of being there, it should be the cause of a new headset it. Overall praise, clear, clean, with a very"&amp;" warm, ha ha, very comfortable. big enough··")</f>
        <v>999 should be the world's cheapest it before have not bought one thousand yuan price of the headset. Feel the sound still lacking a little bit of feeling of being there, it should be the cause of a new headset it. Overall praise, clear, clean, with a very warm, ha ha, very comfortable. big enough··</v>
      </c>
    </row>
    <row r="921">
      <c r="A921" s="1">
        <v>5.0</v>
      </c>
      <c r="B921" s="1" t="s">
        <v>920</v>
      </c>
      <c r="C921" t="str">
        <f>IFERROR(__xludf.DUMMYFUNCTION("GOOGLETRANSLATE(B921, ""zh"", ""en"")"),"Very satisfied with the mug is very good, very fond of her husband, has been the trust Amazon")</f>
        <v>Very satisfied with the mug is very good, very fond of her husband, has been the trust Amazon</v>
      </c>
    </row>
    <row r="922">
      <c r="A922" s="1">
        <v>5.0</v>
      </c>
      <c r="B922" s="1" t="s">
        <v>921</v>
      </c>
      <c r="C922" t="str">
        <f>IFERROR(__xludf.DUMMYFUNCTION("GOOGLETRANSLATE(B922, ""zh"", ""en"")"),"Something good, hard platform bureaucracy still very good quality, cost is definitely higher than in Hong Kong to buy cheaper, and can be in no hurry to put up with the logistics, then absolute recommendation to buy. But I have to say that the bureaucracy"&amp;" of the Amazon platform remains the same, with a few years ago I really do not swear when there is no improvement, you never finding out the logistics to see the actual situation, give your information is always sent after a few weeks, you never complain "&amp;"is so bureaucratic! Logistics goods received information a few days or 10 days later you will get the goods!")</f>
        <v>Something good, hard platform bureaucracy still very good quality, cost is definitely higher than in Hong Kong to buy cheaper, and can be in no hurry to put up with the logistics, then absolute recommendation to buy. But I have to say that the bureaucracy of the Amazon platform remains the same, with a few years ago I really do not swear when there is no improvement, you never finding out the logistics to see the actual situation, give your information is always sent after a few weeks, you never complain is so bureaucratic! Logistics goods received information a few days or 10 days later you will get the goods!</v>
      </c>
    </row>
    <row r="923">
      <c r="A923" s="1">
        <v>5.0</v>
      </c>
      <c r="B923" s="1" t="s">
        <v>922</v>
      </c>
      <c r="C923" t="str">
        <f>IFERROR(__xludf.DUMMYFUNCTION("GOOGLETRANSLATE(B923, ""zh"", ""en"")"),"Just right good size, very thin, summer wear just is too slow three weeks now, Black is five deals")</f>
        <v>Just right good size, very thin, summer wear just is too slow three weeks now, Black is five deals</v>
      </c>
    </row>
    <row r="924">
      <c r="A924" s="1">
        <v>5.0</v>
      </c>
      <c r="B924" s="1" t="s">
        <v>923</v>
      </c>
      <c r="C924" t="str">
        <f>IFERROR(__xludf.DUMMYFUNCTION("GOOGLETRANSLATE(B924, ""zh"", ""en"")"),"Well, get well quickly, sent very quickly, very pretty")</f>
        <v>Well, get well quickly, sent very quickly, very pretty</v>
      </c>
    </row>
    <row r="925">
      <c r="A925" s="1">
        <v>5.0</v>
      </c>
      <c r="B925" s="1" t="s">
        <v>924</v>
      </c>
      <c r="C925" t="str">
        <f>IFERROR(__xludf.DUMMYFUNCTION("GOOGLETRANSLATE(B925, ""zh"", ""en"")"),"m-176-70 suitable number M, 176,70. Very fit work well, thin cashmere lining")</f>
        <v>m-176-70 suitable number M, 176,70. Very fit work well, thin cashmere lining</v>
      </c>
    </row>
    <row r="926">
      <c r="A926" s="1">
        <v>5.0</v>
      </c>
      <c r="B926" s="1" t="s">
        <v>925</v>
      </c>
      <c r="C926" t="str">
        <f>IFERROR(__xludf.DUMMYFUNCTION("GOOGLETRANSLATE(B926, ""zh"", ""en"")"),"Handsome shoes light shoes, the foot is quite handsome, size is accurate, but thin shoes, my feet thin, just, fat foot freshman who Shenru or to code the job.")</f>
        <v>Handsome shoes light shoes, the foot is quite handsome, size is accurate, but thin shoes, my feet thin, just, fat foot freshman who Shenru or to code the job.</v>
      </c>
    </row>
    <row r="927">
      <c r="A927" s="1">
        <v>5.0</v>
      </c>
      <c r="B927" s="1" t="s">
        <v>926</v>
      </c>
      <c r="C927" t="str">
        <f>IFERROR(__xludf.DUMMYFUNCTION("GOOGLETRANSLATE(B927, ""zh"", ""en"")"),"M No. L No. domestic foreign Dad wearing appropriate, good-looking, domestic M No. L No. abroad, no problems")</f>
        <v>M No. L No. domestic foreign Dad wearing appropriate, good-looking, domestic M No. L No. abroad, no problems</v>
      </c>
    </row>
    <row r="928">
      <c r="A928" s="1">
        <v>5.0</v>
      </c>
      <c r="B928" s="1" t="s">
        <v>927</v>
      </c>
      <c r="C928" t="str">
        <f>IFERROR(__xludf.DUMMYFUNCTION("GOOGLETRANSLATE(B928, ""zh"", ""en"")"),"That said, oh good shoes is expected 18 days to 11 days is up, unexpected surprises, this style of domestic flagship store is not really very beautiful, very satisfied, very fit for everyday wear, 9us 42 yards just right.")</f>
        <v>That said, oh good shoes is expected 18 days to 11 days is up, unexpected surprises, this style of domestic flagship store is not really very beautiful, very satisfied, very fit for everyday wear, 9us 42 yards just right.</v>
      </c>
    </row>
    <row r="929">
      <c r="A929" s="1">
        <v>5.0</v>
      </c>
      <c r="B929" s="1" t="s">
        <v>928</v>
      </c>
      <c r="C929" t="str">
        <f>IFERROR(__xludf.DUMMYFUNCTION("GOOGLETRANSLATE(B929, ""zh"", ""en"")"),"I want to watch the watch strap material other than not very good, in fact very good, cheap and can be used to describe, but I'll read the manual, are skeptical of the water depth, in the end is waterproof 100 meters or 50 Meter? It looked like a spear an"&amp;"d shield coexist!")</f>
        <v>I want to watch the watch strap material other than not very good, in fact very good, cheap and can be used to describe, but I'll read the manual, are skeptical of the water depth, in the end is waterproof 100 meters or 50 Meter? It looked like a spear and shield coexist!</v>
      </c>
    </row>
    <row r="930">
      <c r="A930" s="1">
        <v>5.0</v>
      </c>
      <c r="B930" s="1" t="s">
        <v>929</v>
      </c>
      <c r="C930" t="str">
        <f>IFERROR(__xludf.DUMMYFUNCTION("GOOGLETRANSLATE(B930, ""zh"", ""en"")"),"This is a satisfactory package to buy this brand second package. A better fit, put the iPad well. Side can put bottles of water. Signal shielding means nothing, it touches a good anti-theft function, their backs will be assured. After the new foundation i"&amp;"nto a flat, placing more comfortable, but also increase the outer bag anti-theft feature, and more at ease. On a bag strap too hard, exposing the already frayed wire, the new soft straps a bit more comfortable. In short, very satisfied with the backpack")</f>
        <v>This is a satisfactory package to buy this brand second package. A better fit, put the iPad well. Side can put bottles of water. Signal shielding means nothing, it touches a good anti-theft function, their backs will be assured. After the new foundation into a flat, placing more comfortable, but also increase the outer bag anti-theft feature, and more at ease. On a bag strap too hard, exposing the already frayed wire, the new soft straps a bit more comfortable. In short, very satisfied with the backpack</v>
      </c>
    </row>
    <row r="931">
      <c r="A931" s="1">
        <v>5.0</v>
      </c>
      <c r="B931" s="1" t="s">
        <v>930</v>
      </c>
      <c r="C931" t="str">
        <f>IFERROR(__xludf.DUMMYFUNCTION("GOOGLETRANSLATE(B931, ""zh"", ""en"")"),"Perfect perfect speed faster-than-expected 12 days of logistics did not expect something perfect with a steel plate! !")</f>
        <v>Perfect perfect speed faster-than-expected 12 days of logistics did not expect something perfect with a steel plate! !</v>
      </c>
    </row>
    <row r="932">
      <c r="A932" s="1">
        <v>5.0</v>
      </c>
      <c r="B932" s="1" t="s">
        <v>931</v>
      </c>
      <c r="C932" t="str">
        <f>IFERROR(__xludf.DUMMYFUNCTION("GOOGLETRANSLATE(B932, ""zh"", ""en"")"),"Premium sound analytical value, sound box off a sense of value, value vocals, bass enough room flat in 15, back to normal fever,")</f>
        <v>Premium sound analytical value, sound box off a sense of value, value vocals, bass enough room flat in 15, back to normal fever,</v>
      </c>
    </row>
    <row r="933">
      <c r="A933" s="1">
        <v>5.0</v>
      </c>
      <c r="B933" s="1" t="s">
        <v>932</v>
      </c>
      <c r="C933" t="str">
        <f>IFERROR(__xludf.DUMMYFUNCTION("GOOGLETRANSLATE(B933, ""zh"", ""en"")"),"It can also can live together bought a used, slightly narrower point, the men with a proposal to buy a wide points")</f>
        <v>It can also can live together bought a used, slightly narrower point, the men with a proposal to buy a wide points</v>
      </c>
    </row>
    <row r="934">
      <c r="A934" s="1">
        <v>5.0</v>
      </c>
      <c r="B934" s="1" t="s">
        <v>933</v>
      </c>
      <c r="C934" t="str">
        <f>IFERROR(__xludf.DUMMYFUNCTION("GOOGLETRANSLATE(B934, ""zh"", ""en"")"),"Small and exquisite workmanship is good good")</f>
        <v>Small and exquisite workmanship is good good</v>
      </c>
    </row>
    <row r="935">
      <c r="A935" s="1">
        <v>5.0</v>
      </c>
      <c r="B935" s="1" t="s">
        <v>934</v>
      </c>
      <c r="C935" t="str">
        <f>IFERROR(__xludf.DUMMYFUNCTION("GOOGLETRANSLATE(B935, ""zh"", ""en"")"),"Male jeans good quality, the right size, logistics Well, do not expect the slightest thread yourself to handle it, in short, than the store to be more affordable.")</f>
        <v>Male jeans good quality, the right size, logistics Well, do not expect the slightest thread yourself to handle it, in short, than the store to be more affordable.</v>
      </c>
    </row>
    <row r="936">
      <c r="A936" s="1">
        <v>5.0</v>
      </c>
      <c r="B936" s="1" t="s">
        <v>935</v>
      </c>
      <c r="C936" t="str">
        <f>IFERROR(__xludf.DUMMYFUNCTION("GOOGLETRANSLATE(B936, ""zh"", ""en"")"),"Thick good quality very thick warm clothes, good quality")</f>
        <v>Thick good quality very thick warm clothes, good quality</v>
      </c>
    </row>
    <row r="937">
      <c r="A937" s="1">
        <v>2.0</v>
      </c>
      <c r="B937" s="1" t="s">
        <v>936</v>
      </c>
      <c r="C937" t="str">
        <f>IFERROR(__xludf.DUMMYFUNCTION("GOOGLETRANSLATE(B937, ""zh"", ""en"")"),"The fastest write speed is slow 9M. And publicity business far worse.")</f>
        <v>The fastest write speed is slow 9M. And publicity business far worse.</v>
      </c>
    </row>
    <row r="938">
      <c r="A938" s="1">
        <v>3.0</v>
      </c>
      <c r="B938" s="1" t="s">
        <v>937</v>
      </c>
      <c r="C938" t="str">
        <f>IFERROR(__xludf.DUMMYFUNCTION("GOOGLETRANSLATE(B938, ""zh"", ""en"")"),"Pianzhai shoe is narrow, foot-wide buy carefully")</f>
        <v>Pianzhai shoe is narrow, foot-wide buy carefully</v>
      </c>
    </row>
    <row r="939">
      <c r="A939" s="1">
        <v>3.0</v>
      </c>
      <c r="B939" s="1" t="s">
        <v>938</v>
      </c>
      <c r="C939" t="str">
        <f>IFERROR(__xludf.DUMMYFUNCTION("GOOGLETRANSLATE(B939, ""zh"", ""en"")"),"Good, good quality very good, is a small one yards!")</f>
        <v>Good, good quality very good, is a small one yards!</v>
      </c>
    </row>
    <row r="940">
      <c r="A940" s="1">
        <v>3.0</v>
      </c>
      <c r="B940" s="1" t="s">
        <v>939</v>
      </c>
      <c r="C940" t="str">
        <f>IFERROR(__xludf.DUMMYFUNCTION("GOOGLETRANSLATE(B940, ""zh"", ""en"")"),"Size size is too large, small contact selected")</f>
        <v>Size size is too large, small contact selected</v>
      </c>
    </row>
    <row r="941">
      <c r="A941" s="1">
        <v>1.0</v>
      </c>
      <c r="B941" s="1" t="s">
        <v>940</v>
      </c>
      <c r="C941" t="str">
        <f>IFERROR(__xludf.DUMMYFUNCTION("GOOGLETRANSLATE(B941, ""zh"", ""en"")"),"No number is too large too long unworthy")</f>
        <v>No number is too large too long unworthy</v>
      </c>
    </row>
    <row r="942">
      <c r="A942" s="1">
        <v>1.0</v>
      </c>
      <c r="B942" s="1" t="s">
        <v>941</v>
      </c>
      <c r="C942" t="str">
        <f>IFERROR(__xludf.DUMMYFUNCTION("GOOGLETRANSLATE(B942, ""zh"", ""en"")"),"Poor quality fabric is not good, transparent, size is too large, can not wear, buy Amazon did not return courage.")</f>
        <v>Poor quality fabric is not good, transparent, size is too large, can not wear, buy Amazon did not return courage.</v>
      </c>
    </row>
    <row r="943">
      <c r="A943" s="1">
        <v>4.0</v>
      </c>
      <c r="B943" s="1" t="s">
        <v>942</v>
      </c>
      <c r="C943" t="str">
        <f>IFERROR(__xludf.DUMMYFUNCTION("GOOGLETRANSLATE(B943, ""zh"", ""en"")"),"Size is not suitable. I 186 / 78KG, buy the L code, the quality is also good. Thick and soft. Shoulder, Bust, Length are very fit, but the sleeves too short, less than half exposed only arm. If you want to have enough Sleeve buy a bigger size, but big on "&amp;"other indicators too much. Overall, it should be for overweight people design. (Matching pants, too)")</f>
        <v>Size is not suitable. I 186 / 78KG, buy the L code, the quality is also good. Thick and soft. Shoulder, Bust, Length are very fit, but the sleeves too short, less than half exposed only arm. If you want to have enough Sleeve buy a bigger size, but big on other indicators too much. Overall, it should be for overweight people design. (Matching pants, too)</v>
      </c>
    </row>
    <row r="944">
      <c r="A944" s="1">
        <v>4.0</v>
      </c>
      <c r="B944" s="1" t="s">
        <v>943</v>
      </c>
      <c r="C944" t="str">
        <f>IFERROR(__xludf.DUMMYFUNCTION("GOOGLETRANSLATE(B944, ""zh"", ""en"")"),"Yes This watch is simple and elegant, suitable for people who like to wear simple type. Cheap, if you want to highlight the status, this watch is not the best choice, but if you want to use a simple and natural, this watch is good.")</f>
        <v>Yes This watch is simple and elegant, suitable for people who like to wear simple type. Cheap, if you want to highlight the status, this watch is not the best choice, but if you want to use a simple and natural, this watch is good.</v>
      </c>
    </row>
    <row r="945">
      <c r="A945" s="1">
        <v>4.0</v>
      </c>
      <c r="B945" s="1" t="s">
        <v>944</v>
      </c>
      <c r="C945" t="str">
        <f>IFERROR(__xludf.DUMMYFUNCTION("GOOGLETRANSLATE(B945, ""zh"", ""en"")"),"Baby will use a cost-effective, good stuff.")</f>
        <v>Baby will use a cost-effective, good stuff.</v>
      </c>
    </row>
    <row r="946">
      <c r="A946" s="1">
        <v>4.0</v>
      </c>
      <c r="B946" s="1" t="s">
        <v>945</v>
      </c>
      <c r="C946" t="str">
        <f>IFERROR(__xludf.DUMMYFUNCTION("GOOGLETRANSLATE(B946, ""zh"", ""en"")"),"Suitable thickness, length appropriate. Is a little tight sleeve just 170cm 81kg s code, the length is exactly, some upper body tight. You can refer to the purchase.")</f>
        <v>Suitable thickness, length appropriate. Is a little tight sleeve just 170cm 81kg s code, the length is exactly, some upper body tight. You can refer to the purchase.</v>
      </c>
    </row>
    <row r="947">
      <c r="A947" s="1">
        <v>4.0</v>
      </c>
      <c r="B947" s="1" t="s">
        <v>946</v>
      </c>
      <c r="C947" t="str">
        <f>IFERROR(__xludf.DUMMYFUNCTION("GOOGLETRANSLATE(B947, ""zh"", ""en"")"),"Hard shoes, soles of the feet cool waited twenty days just to buy, shoes, hard small a yard, and the sole good cool ah, Hebei weather does not cold feet now, but this pair of shoes was cold. Other nothing to look very pretty")</f>
        <v>Hard shoes, soles of the feet cool waited twenty days just to buy, shoes, hard small a yard, and the sole good cool ah, Hebei weather does not cold feet now, but this pair of shoes was cold. Other nothing to look very pretty</v>
      </c>
    </row>
    <row r="948">
      <c r="A948" s="1">
        <v>5.0</v>
      </c>
      <c r="B948" s="1" t="s">
        <v>947</v>
      </c>
      <c r="C948" t="str">
        <f>IFERROR(__xludf.DUMMYFUNCTION("GOOGLETRANSLATE(B948, ""zh"", ""en"")"),"Liked the price is right, very classic look, wearing comfortable, very much.")</f>
        <v>Liked the price is right, very classic look, wearing comfortable, very much.</v>
      </c>
    </row>
    <row r="949">
      <c r="A949" s="1">
        <v>5.0</v>
      </c>
      <c r="B949" s="1" t="s">
        <v>948</v>
      </c>
      <c r="C949" t="str">
        <f>IFERROR(__xludf.DUMMYFUNCTION("GOOGLETRANSLATE(B949, ""zh"", ""en"")"),"Recommended is quite satisfactory, after the big ladle")</f>
        <v>Recommended is quite satisfactory, after the big ladle</v>
      </c>
    </row>
    <row r="950">
      <c r="A950" s="1">
        <v>5.0</v>
      </c>
      <c r="B950" s="1" t="s">
        <v>949</v>
      </c>
      <c r="C950" t="str">
        <f>IFERROR(__xludf.DUMMYFUNCTION("GOOGLETRANSLATE(B950, ""zh"", ""en"")"),"Yes, a large amount of water is good, a large amount of water")</f>
        <v>Yes, a large amount of water is good, a large amount of water</v>
      </c>
    </row>
    <row r="951">
      <c r="A951" s="1">
        <v>5.0</v>
      </c>
      <c r="B951" s="1" t="s">
        <v>950</v>
      </c>
      <c r="C951" t="str">
        <f>IFERROR(__xludf.DUMMYFUNCTION("GOOGLETRANSLATE(B951, ""zh"", ""en"")"),"OK substantially similar and described")</f>
        <v>OK substantially similar and described</v>
      </c>
    </row>
    <row r="952">
      <c r="A952" s="1">
        <v>5.0</v>
      </c>
      <c r="B952" s="1" t="s">
        <v>951</v>
      </c>
      <c r="C952" t="str">
        <f>IFERROR(__xludf.DUMMYFUNCTION("GOOGLETRANSLATE(B952, ""zh"", ""en"")"),"Bad packaging, and British-mist filter has Dea packaging hard to describe, in fact, there is no packaging, sent me the original box, the box is broken, but fortunately the inside of the filter intact. Indeed as we review, there are mist")</f>
        <v>Bad packaging, and British-mist filter has Dea packaging hard to describe, in fact, there is no packaging, sent me the original box, the box is broken, but fortunately the inside of the filter intact. Indeed as we review, there are mist</v>
      </c>
    </row>
    <row r="953">
      <c r="A953" s="1">
        <v>5.0</v>
      </c>
      <c r="B953" s="1" t="s">
        <v>952</v>
      </c>
      <c r="C953" t="str">
        <f>IFERROR(__xludf.DUMMYFUNCTION("GOOGLETRANSLATE(B953, ""zh"", ""en"")"),"Very good very good, very suitable Length Width")</f>
        <v>Very good very good, very suitable Length Width</v>
      </c>
    </row>
    <row r="954">
      <c r="A954" s="1">
        <v>5.0</v>
      </c>
      <c r="B954" s="1" t="s">
        <v>953</v>
      </c>
      <c r="C954" t="str">
        <f>IFERROR(__xludf.DUMMYFUNCTION("GOOGLETRANSLATE(B954, ""zh"", ""en"")"),"Very good burst speed whizzing, trustworthy ah")</f>
        <v>Very good burst speed whizzing, trustworthy ah</v>
      </c>
    </row>
    <row r="955">
      <c r="A955" s="1">
        <v>5.0</v>
      </c>
      <c r="B955" s="1" t="s">
        <v>954</v>
      </c>
      <c r="C955" t="str">
        <f>IFERROR(__xludf.DUMMYFUNCTION("GOOGLETRANSLATE(B955, ""zh"", ""en"")"),"Light and comfortable 170㎝, 70㎏, S code fit, light and comfortable than the average sweater warm, value.")</f>
        <v>Light and comfortable 170㎝, 70㎏, S code fit, light and comfortable than the average sweater warm, value.</v>
      </c>
    </row>
    <row r="956">
      <c r="A956" s="1">
        <v>5.0</v>
      </c>
      <c r="B956" s="1" t="s">
        <v>955</v>
      </c>
      <c r="C956" t="str">
        <f>IFERROR(__xludf.DUMMYFUNCTION("GOOGLETRANSLATE(B956, ""zh"", ""en"")"),"Texture, fashion, the atmosphere! My little house, the heaviest in the history of the frying pan ah ah ah ah, bottom of the pot printed USA, the whole feeling really good. Immediately protect the pot, Christmas, New Year, Spring Festival, steak fry up!")</f>
        <v>Texture, fashion, the atmosphere! My little house, the heaviest in the history of the frying pan ah ah ah ah, bottom of the pot printed USA, the whole feeling really good. Immediately protect the pot, Christmas, New Year, Spring Festival, steak fry up!</v>
      </c>
    </row>
    <row r="957">
      <c r="A957" s="1">
        <v>5.0</v>
      </c>
      <c r="B957" s="1" t="s">
        <v>956</v>
      </c>
      <c r="C957" t="str">
        <f>IFERROR(__xludf.DUMMYFUNCTION("GOOGLETRANSLATE(B957, ""zh"", ""en"")"),"Look very cute, like.")</f>
        <v>Look very cute, like.</v>
      </c>
    </row>
    <row r="958">
      <c r="A958" s="1">
        <v>5.0</v>
      </c>
      <c r="B958" s="1" t="s">
        <v>957</v>
      </c>
      <c r="C958" t="str">
        <f>IFERROR(__xludf.DUMMYFUNCTION("GOOGLETRANSLATE(B958, ""zh"", ""en"")"),"Something good, looking very strong, do not buy big or buy small, just a number! I'm 41 feet just to buy 7.5DM")</f>
        <v>Something good, looking very strong, do not buy big or buy small, just a number! I'm 41 feet just to buy 7.5DM</v>
      </c>
    </row>
    <row r="959">
      <c r="A959" s="1">
        <v>5.0</v>
      </c>
      <c r="B959" s="1" t="s">
        <v>958</v>
      </c>
      <c r="C959" t="str">
        <f>IFERROR(__xludf.DUMMYFUNCTION("GOOGLETRANSLATE(B959, ""zh"", ""en"")"),"Yen value using a sense of coexistence from order to receipt seven days with only inexpensive and easy to use _ (: з ""∠) _ Wang must have the best Remarks")</f>
        <v>Yen value using a sense of coexistence from order to receipt seven days with only inexpensive and easy to use _ (: з "∠) _ Wang must have the best Remarks</v>
      </c>
    </row>
    <row r="960">
      <c r="A960" s="1">
        <v>5.0</v>
      </c>
      <c r="B960" s="1" t="s">
        <v>959</v>
      </c>
      <c r="C960" t="str">
        <f>IFERROR(__xludf.DUMMYFUNCTION("GOOGLETRANSLATE(B960, ""zh"", ""en"")"),"Shoes, beautiful shoes is very good! After-sales service is also very good. Reliable shopping platform.")</f>
        <v>Shoes, beautiful shoes is very good! After-sales service is also very good. Reliable shopping platform.</v>
      </c>
    </row>
    <row r="961">
      <c r="A961" s="1">
        <v>5.0</v>
      </c>
      <c r="B961" s="1" t="s">
        <v>960</v>
      </c>
      <c r="C961" t="str">
        <f>IFERROR(__xludf.DUMMYFUNCTION("GOOGLETRANSLATE(B961, ""zh"", ""en"")"),"Suitable, comfortable ck underwear is good")</f>
        <v>Suitable, comfortable ck underwear is good</v>
      </c>
    </row>
    <row r="962">
      <c r="A962" s="1">
        <v>5.0</v>
      </c>
      <c r="B962" s="1" t="s">
        <v>961</v>
      </c>
      <c r="C962" t="str">
        <f>IFERROR(__xludf.DUMMYFUNCTION("GOOGLETRANSLATE(B962, ""zh"", ""en"")"),"M may also be dressed normally of the code s code suitable, quite satisfactory quality clothes.")</f>
        <v>M may also be dressed normally of the code s code suitable, quite satisfactory quality clothes.</v>
      </c>
    </row>
    <row r="963">
      <c r="A963" s="1">
        <v>5.0</v>
      </c>
      <c r="B963" s="1" t="s">
        <v>962</v>
      </c>
      <c r="C963" t="str">
        <f>IFERROR(__xludf.DUMMYFUNCTION("GOOGLETRANSLATE(B963, ""zh"", ""en"")"),"Like good material is very thick, remember to buy is XS, sent is S, girls 165,50kg the following sizes, S is too large, you can still wear the green is very positive, no color!")</f>
        <v>Like good material is very thick, remember to buy is XS, sent is S, girls 165,50kg the following sizes, S is too large, you can still wear the green is very positive, no color!</v>
      </c>
    </row>
    <row r="964">
      <c r="A964" s="1">
        <v>5.0</v>
      </c>
      <c r="B964" s="1" t="s">
        <v>269</v>
      </c>
      <c r="C964" t="str">
        <f>IFERROR(__xludf.DUMMYFUNCTION("GOOGLETRANSLATE(B964, ""zh"", ""en"")"),"Very appropriate fabric is very comfortable, size is also just right")</f>
        <v>Very appropriate fabric is very comfortable, size is also just right</v>
      </c>
    </row>
    <row r="965">
      <c r="A965" s="1">
        <v>5.0</v>
      </c>
      <c r="B965" s="1" t="s">
        <v>963</v>
      </c>
      <c r="C965" t="str">
        <f>IFERROR(__xludf.DUMMYFUNCTION("GOOGLETRANSLATE(B965, ""zh"", ""en"")"),"Good texture, good, cloth slightly thicker, but the style looks good, 172,120 pounds to wear s just right, Dea trusted direct mail")</f>
        <v>Good texture, good, cloth slightly thicker, but the style looks good, 172,120 pounds to wear s just right, Dea trusted direct mail</v>
      </c>
    </row>
    <row r="966">
      <c r="A966" s="1">
        <v>5.0</v>
      </c>
      <c r="B966" s="1" t="s">
        <v>964</v>
      </c>
      <c r="C966" t="str">
        <f>IFERROR(__xludf.DUMMYFUNCTION("GOOGLETRANSLATE(B966, ""zh"", ""en"")"),"Also nice pants 32, 86 waist, 32 to buy smaller, only the longest hole. You should buy 34.")</f>
        <v>Also nice pants 32, 86 waist, 32 to buy smaller, only the longest hole. You should buy 34.</v>
      </c>
    </row>
    <row r="967">
      <c r="A967" s="1">
        <v>5.0</v>
      </c>
      <c r="B967" s="1" t="s">
        <v>965</v>
      </c>
      <c r="C967" t="str">
        <f>IFERROR(__xludf.DUMMYFUNCTION("GOOGLETRANSLATE(B967, ""zh"", ""en"")"),"Very cute children like to use appropriate cute child with your side")</f>
        <v>Very cute children like to use appropriate cute child with your side</v>
      </c>
    </row>
    <row r="968">
      <c r="A968" s="1">
        <v>5.0</v>
      </c>
      <c r="B968" s="1" t="s">
        <v>966</v>
      </c>
      <c r="C968" t="str">
        <f>IFERROR(__xludf.DUMMYFUNCTION("GOOGLETRANSLATE(B968, ""zh"", ""en"")"),"Yes, until the upper body &lt;div id = ""video-block-REHTN3ZO0ZM0S"" class = ""a-section a-spacing-small a-spacing-top-mini video-block""&gt; &lt;div tabindex = ""0"" class = ""airy airy -svg vmin-unsupported airy-skin-beacon ""style ="" background-color: rgb (0, "&amp;"0, 0); position: relative; width: 100%; height: 100%; font-size: 0px; overflow: hidden ; outline: none; ""&gt; &lt;div class ="" airy-renderer-container ""style ="" position: relative; height: 100%; width: 100%; ""&gt; &lt;video id ="" 7 ""preload ="" auto ""src = """&amp;"https://images-cn.ssl-images-amazon.com/images/I/91R1J0YOoxS.mp4"" style = ""position: absolute; left: 0px; top: 0px; overflow: hidden; height: 1px; width : 1px; ""&gt; &lt;/ video&gt; &lt;/ div&gt; &lt;div id ="" airy-slate-preload ""style ="" background-color: rgb (0, 0,"&amp;" 0); background-image: url (&amp; quot; https: //images-cn.ssl-images-amazon.com/images/I/71qu12bhpnS.png&amp;quot;); background-size: contain; background-position: center center; background-repeat: no-repeat; position: absolute; top : 0px; left: 0px; visibility:"&amp;" visible; width: 100%; height: 100%; ""&gt; &lt;/ div&gt; &lt;iframe scrolli ng = ""no"" frameborder = ""0"" src = ""about: blank"" style = ""display: none;""&gt; &lt;/ iframe&gt; &lt;div tabindex = ""- 1"" class = ""airy-controls-container"" style = "" opacity: 0; visibility: h"&amp;"idden; ""&gt; &lt;div tabindex ="" - 1 ""class ="" airy-screen-size-toggle airy-fullscreen ""&gt; &lt;/ div&gt; &lt;div tabindex ="" - 1 ""class ="" airy- container-bottom ""&gt; &lt;div tabindex ="" - 1 ""class ="" airy-track-bar-spacer-left ""style ="" width: 11px; ""&gt; &lt;/ div&gt;"&amp;" &lt;div tabindex ="" - 1 ""class ="" airy-play-toggle airy-play ""style ="" width: 12px; margin-right: 12px; ""&gt; &lt;/ div&gt; &lt;div tabindex ="" - 1 ""class ="" airy-audio-elements ""style ="" float: right; width: 34px; ""&gt; &lt;div tabindex ="" - 1 ""class ="" airy-"&amp;"audio-toggle airy-on ""&gt; &lt;/ div&gt; &lt;div tabindex ="" - 1 ""class ="" airy-audio-container "" style = ""opacity: 0; visibility: hidden;""&gt; &lt;div tabindex = ""- 1"" class = ""airy-audio-track-bar"" style = ""height: 80%;""&gt; &lt;div tabindex = ""- 1"" class = ""ai"&amp;"ry-audio-scrubber-bar"" style = ""height: 85%;""&gt; &lt;/ div&gt; &lt;div tabindex = ""- 1"" class = ""airy-audio-scrubber"" style = ""height: 12px; bottom : 85%; ""&gt; &lt;/ div&gt; &lt;/ div&gt; &lt;/ div&gt; &lt;/ div&gt; &lt;div tabindex ="" - 1 ""class ="" airy-duration-label ""st yle = """&amp;"float: right; width: 26px; margin-right: 4px; text-align: center;""&gt; 0:08 &lt;/ div&gt; &lt;div tabindex = ""- 1"" class = ""airy-track-bar-spacer -right ""style ="" float: right; width: 11px; ""&gt; &lt;/ div&gt; &lt;div tabindex ="" - 1 ""class ="" airy-track-bar-container "&amp;"""style ="" margin-left: 35px; margin- right: 75px; ""&gt; &lt;div tabindex ="" - 1 ""class ="" airy-track-bar airy-vertical-centering-table ""&gt; &lt;div tabindex ="" - 1 ""class ="" airy-vertical-centering-table- cell ""&gt; &lt;div tabindex ="" - 1 ""class ="" airy-tra"&amp;"ck-bar-elements ""&gt; &lt;div tabindex ="" - 1 ""class ="" airy-progress-bar ""style ="" width: 35.1197%; ""&gt; &lt;/ div&gt; &lt;div tabindex = ""- 1"" class = ""airy-scrubber-bar""&gt; &lt;/ div&gt; &lt;div tabindex = ""- 1"" class = ""airy-scrubber""&gt; &lt;div tabindex = ""- 1"" clas"&amp;"s = ""airy-scrubber-icon""&gt; &lt;/ div&gt; &lt;div tabindex = ""- 1"" class = ""airy-adjusted-aui-tooltip"" style = ""opacity: 0; visibility: hidden;""&gt; &lt;div tabindex = ""-1"" class = ""airy-adjusted-aui-tooltip-inner""&gt; &lt;div tabindex = ""- 1"" class = ""airy-curre"&amp;"nt-time-label""&gt; 0:00 &lt;/ div&gt; &lt;/ div&gt; &lt; div tabindex = ""- 1"" class = ""airy-adjusted-aui-arrow-border""&gt; &lt;div tabindex = ""- 1"" class = ""airy-adjusted-a ui-arrow ""&gt; &lt;/ div&gt; &lt;/ div&gt; &lt;/ div&gt; &lt;/ div&gt; &lt;/ div&gt; &lt;/ div&gt; &lt;/ div&gt; &lt;/ div&gt; &lt;/ div&gt; &lt;/ div&gt; &lt;div "&amp;"tabindex ="" -1 ""class ="" airy-age-gate airy-stage airy-vertical-centering-table airy-dialog ""style ="" opacity: 0; visibility: hidden; ""&gt; &lt;div tabindex ="" - 1 ""class ="" airy -age-gate-vertical-centering-table-cell airy-vertical-centering-table-cel"&amp;"l ""&gt; &lt;div tabindex ="" - 1 ""class ="" airy-vertical-centering-wrapper airy-age-gate-elements-wrapper ""&gt; &lt;div tabindex ="" - 1 ""class ="" airy-age-gate-elements airy-dialog-elements ""&gt; &lt;div tabindex ="" - 1 ""class ="" airy-age-gate-prompt ""&gt; This vi"&amp;"deo is . not intended for all audiences What date were you born &lt;/ div&gt; &lt;div tabindex = ""- 1"" class = ""airy-age-gate-inputs airy-dialog-inner-elements""&gt;? &lt;select tabindex = ""- 1 ""class ="" airy-age-gate-month ""&gt; &lt;option value ="" 1 ""&gt; January &lt;/ o"&amp;"ption&gt; &lt;option value ="" 2 ""&gt; February &lt;/ option&gt; &lt;option value ="" 3 ""&gt; March &lt;/ option&gt; &lt;option value = ""4""&gt; April &lt;/ option&gt; &lt;option value = ""5""&gt; May &lt;/ option&gt; &lt;option value = ""6""&gt; June &lt;/ option&gt; &lt;option value = ""7""&gt; July &lt;/ option&gt; &lt;option"&amp;" value = ""8""&gt; August &lt;/ option&gt; &lt;option value = ""9""&gt; Sept ember &lt;/ option&gt; &lt;option value = ""10""&gt; October &lt;/ option&gt; &lt;option value = ""11""&gt; November &lt;/ option&gt; &lt;option value = ""12""&gt; December &lt;/ option&gt; &lt;/ select&gt; &lt;select tabindex = ""- 1"" class ="&amp;" ""airy-age-gate-day""&gt; &lt;option value = ""1""&gt; 1 &lt;/ option&gt; &lt;option value = ""2""&gt; 2 &lt;/ option&gt; &lt;option value = ""3 ""&gt; 3 &lt;/ option&gt; &lt;option value ="" 4 ""&gt; 4 &lt;/ option&gt; &lt;option value ="" 5 ""&gt; 5 &lt;/ option&gt; &lt;option value ="" 6 ""&gt; 6 &lt;/ option&gt; &lt;option val"&amp;"ue = ""7""&gt; 7 &lt;/ option&gt; &lt;option value = ""8""&gt; 8 &lt;/ option&gt; &lt;option value = ""9""&gt; 9 &lt;/ option&gt; &lt;option value = ""10""&gt; 10 &lt;/ option&gt; &lt;option value = ""11""&gt; 11 &lt;/ option&gt; &lt;option value = ""12""&gt; 12 &lt;/ option&gt; &lt;option value = ""13""&gt; 13 &lt;/ option&gt; &lt;optio"&amp;"n value = ""14""&gt; 14 &lt;/ option&gt; &lt;option value = ""15""&gt; 15 &lt;/ option&gt; &lt;option value = ""16""&gt; 16 &lt;/ option&gt; &lt;option value = ""17""&gt; 17 &lt;/ option&gt; &lt;option value = ""18""&gt; 18 &lt;/ option&gt; &lt;option value = ""19""&gt; 19 &lt;/ option&gt; &lt;option value = ""20""&gt; 20 &lt;/ opt"&amp;"ion&gt; &lt;option value = ""21""&gt; 21 &lt;/ option&gt; &lt;option value = ""22""&gt; 22 &lt;/ option&gt; &lt;option value = ""23""&gt; 23 &lt;/ option&gt; &lt;option value = ""24""&gt; 24 &lt;/ option&gt; &lt;option value = ""25""&gt; 25 &lt;/ option&gt; &lt;option value = ""26"" &gt; 26 &lt;/ option&gt; &lt;option value = ""27"&amp;"""&gt; 27 &lt;/ option&gt; &lt;option value = ""28""&gt; 28 &lt;/ option&gt; &lt;Option value = ""29""&gt; 29 &lt;/ option&gt; &lt;option value = ""30""&gt; 30 &lt;/ option&gt; &lt;option value = ""31""&gt; 31 &lt;/ option&gt; &lt;/ select&gt; &lt;select tabindex = ""- 1 ""class ="" airy-age-gate-year ""&gt; &lt;option value "&amp;"="" 2019 ""&gt; 2019 &lt;/ option&gt; &lt;option value ="" 2018 ""&gt; 2018 &lt;/ option&gt; &lt;option value ="" 2017 ""&gt; 2017 &lt;/ option&gt; &lt;option value = ""2016""&gt; ​​2016 &lt;/ option&gt; &lt;option value = ""2015""&gt; 2015 &lt;/ option&gt; &lt;option value = ""2014""&gt; 2014 &lt;/ option&gt; &lt;option valu"&amp;"e = ""2013""&gt; 2013 &lt;/ option&gt; &lt;option value = ""2012""&gt; 2012 &lt;/ option&gt; &lt;option value = ""2011""&gt; 2011 &lt;/ option&gt; &lt;option value = ""2010""&gt; 2010 &lt;/ option&gt; &lt;option value = ""2009"" &gt; 2009 &lt;/ option&gt; &lt;option value = ""2008""&gt; 2008 &lt;/ option&gt; &lt;option value "&amp;"= ""2007""&gt; 2007 &lt;/ option&gt; &lt;option value = ""2006""&gt; 2006 &lt;/ option&gt; &lt;option value = "" 2005 ""&gt; 2005 &lt;/ option&gt; &lt;option value ="" 2004 ""&gt; 2004 &lt;/ option&gt; &lt;option value ="" 2003 ""&gt; 2003 &lt;/ option&gt; &lt;option value ="" 2002 ""&gt; 2002 &lt;/ option&gt; &lt;option valu"&amp;"e = ""2001""&gt; 2001 &lt;/ option&gt; &lt;option value = ""2000""&gt; 2000 &lt;/ option&gt; &lt;option value = ""1999""&gt; 1999 &lt;/ option&gt; &lt;option value = ""1998""&gt; 1998 &lt;/ option&gt; &lt; option value = ""1997""&gt; 1997 &lt;/ option&gt; &lt;option value = ""1996""&gt; 1996 &lt;/ option&gt; &lt;option value "&amp;"= ""1995""&gt; 1995 &lt;/ option&gt; &lt;o ption value = ""1994""&gt; 1994 &lt;/ option&gt; &lt;option value = ""1993""&gt; 1993 &lt;/ option&gt; &lt;option value = ""1992""&gt; 1992 &lt;/ option&gt; &lt;option value = ""1991""&gt; 1991 &lt;/ option &gt; &lt;option value = ""1990""&gt; 1990 &lt;/ option&gt; &lt;option value ="&amp;" ""1989""&gt; 1989 &lt;/ option&gt; &lt;option value = ""1988""&gt; 1988 &lt;/ option&gt; &lt;option value = ""1987""&gt; 1987 &lt; / option&gt; &lt;option value = ""1986""&gt; 1986 &lt;/ option&gt; &lt;option value = ""1985""&gt; 1985 &lt;/ option&gt; &lt;option value = ""1984""&gt; 1984 &lt;/ option&gt; &lt;option value = "&amp;"""1983""&gt; 1983 &lt;/ option&gt; &lt;option value = ""1982""&gt; 1982 &lt;/ option&gt; &lt;option value = ""1981""&gt; 1981 &lt;/ option&gt; &lt;option value = ""1980""&gt; 1980 &lt;/ option&gt; &lt;option value = ""1979 ""&gt; 1979 &lt;/ option&gt; &lt;option value ="" 1978 ""&gt; 1978 &lt;/ option&gt; &lt;option value ="""&amp;" 1977 ""&gt; 1977 &lt;/ option&gt; &lt;option value ="" 1976 ""&gt; 1976 &lt;/ option&gt; &lt;option value = ""1975""&gt; 1975 &lt;/ option&gt; &lt;option value = ""1974""&gt; 1974 &lt;/ option&gt; &lt;option value = ""1973""&gt; 1973 &lt;/ option&gt; &lt;option value = ""1972""&gt; 1972 &lt;/ option&gt; &lt;option value = """&amp;"1971""&gt; 1971 &lt;/ option&gt; &lt;option value = ""1970""&gt; 1970 &lt;/ option&gt; &lt;option value = ""1969""&gt; 1969 &lt;/ option&gt; &lt;option value = ""1968""&gt; 1968 &lt;/ option&gt; &lt;option value = ""1967""&gt; 1967 &lt;/ option&gt; &lt;option value = ""1966""&gt; 1966 &lt;/ option&gt; &lt;option value = ""1 9"&amp;"65 ""&gt; 1965 &lt;/ option&gt; &lt;option value ="" 1964 ""&gt; 1964 &lt;/ option&gt; &lt;option value ="" 1963 ""&gt; 1963 &lt;/ option&gt; &lt;option value ="" 1962 ""&gt; 1962 &lt;/ option&gt; &lt;option value = ""1961""&gt; 1961 &lt;/ option&gt; &lt;option value = ""1960""&gt; 1960 &lt;/ option&gt; &lt;option value = ""1"&amp;"959""&gt; 1959 &lt;/ option&gt; &lt;option value = ""1958""&gt; 1958 &lt;/ option&gt; &lt; option value = ""1957""&gt; 1957 &lt;/ option&gt; &lt;option value = ""1956""&gt; 1956 &lt;/ option&gt; &lt;option value = ""1955""&gt; 1955 &lt;/ option&gt; &lt;option value = ""1954""&gt; 1954 &lt;/ option &gt; &lt;option value = ""19"&amp;"53""&gt; 1953 &lt;/ option&gt; &lt;option value = ""1952""&gt; 1952 &lt;/ option&gt; &lt;option value = ""1951""&gt; 1951 &lt;/ option&gt; &lt;option value = ""1950""&gt; 1950 &lt; / option&gt; &lt;option value = ""1949""&gt; 1949 &lt;/ option&gt; &lt;option value = ""1948""&gt; 1948 &lt;/ option&gt; &lt;option value = ""1947"&amp;"""&gt; 1947 &lt;/ option&gt; &lt;option value = ""1946""&gt; 1946 &lt;/ option&gt; &lt;option value = ""1945""&gt; 1945 &lt;/ option&gt; &lt;option value = ""1944""&gt; 1944 &lt;/ option&gt; &lt;option value = ""1943""&gt; 1943 &lt;/ option&gt; &lt;option value = ""1942 ""&gt; 1942 &lt;/ option&gt; &lt;option value ="" 1941 "&amp;"""&gt; 1941 &lt;/ option&gt; &lt;option value ="" 1940 ""&gt; 1940 &lt;/ option&gt; &lt;option value ="" 1939 ""&gt; 1939 &lt;/ option&gt; &lt;option value = ""1938""&gt; 1938 &lt;/ option&gt; &lt;option value = ""1937""&gt; 1937 &lt;/ option&gt; &lt;option value = ""1936""&gt; 1936 &lt;/ opt ion&gt; &lt;option value = ""1935"&amp;"""&gt; 1935 &lt;/ option&gt; &lt;option value = ""1934""&gt; 1934 &lt;/ option&gt; &lt;option value = ""1933""&gt; 1933 &lt;/ option&gt; &lt;option value = ""1932""&gt; 1932 &lt;/ option&gt; &lt;option value = ""1931""&gt; 1931 &lt;/ option&gt; &lt;option value = ""1930""&gt; 1930 &lt;/ option&gt; &lt;option value = ""1929""&gt;"&amp;" 1929 &lt;/ option&gt; &lt;option value = ""1928"" &gt; 1928 &lt;/ option&gt; &lt;option value = ""1927""&gt; 1927 &lt;/ option&gt; &lt;option value = ""1926""&gt; 1926 &lt;/ option&gt; &lt;option value = ""1925""&gt; 1925 &lt;/ option&gt; &lt;option value = "" 1924 ""&gt; 1924 &lt;/ option&gt; &lt;option value ="" 1923 """&amp;"&gt; 1923 &lt;/ option&gt; &lt;option value ="" 1922 ""&gt; 1922 &lt;/ option&gt; &lt;option value ="" 1921 ""&gt; 1921 &lt;/ option&gt; &lt;option value = ""1920""&gt; 1920 &lt;/ option&gt; &lt;option value = ""1919""&gt; 1919 &lt;/ option&gt; &lt;option value = ""1918""&gt; 1918 &lt;/ option&gt; &lt;option value = ""1917""&gt;"&amp;" 1917 &lt;/ option&gt; &lt; option value = ""1916""&gt; 1916 &lt;/ option&gt; &lt;option value = ""1915""&gt; 1915 &lt;/ option&gt; &lt;option value = ""1914""&gt; 1914 &lt;/ option&gt; &lt;option value = ""1913""&gt; 1913 &lt;/ option &gt; &lt;option value = ""1912""&gt; 1912 &lt;/ option&gt; &lt;option value = ""1911""&gt; "&amp;"1911 &lt;/ option&gt; &lt;option value = ""1910""&gt; 1910 &lt;/ option&gt; &lt;option value = ""1909""&gt; 1909 &lt; / option&gt; &lt;option value = ""1908""&gt; 1908 &lt;/ option&gt; &lt;option value = ""1907""&gt; 1907 &lt;/ option&gt; &lt;option va lue = ""1906""&gt; 1906 &lt;/ option&gt; &lt;option value = ""1905""&gt; 1"&amp;"905 &lt;/ option&gt; &lt;option value = ""1904""&gt; 1904 &lt;/ option&gt; &lt;option value = ""1903""&gt; 1903 &lt;/ option&gt; &lt;option value = ""1902""&gt; 1902 &lt;/ option&gt; &lt;option value = ""1901""&gt; 1901 &lt;/ option&gt; &lt;option value = ""1900""&gt; 1900 &lt;/ option&gt; &lt;/ select&gt; &lt;div tabindex = ""-"&amp;" 1 ""class ="" airy-age-gate-submit airy-submit airy-button airy-submit-disabled ""&gt; Submit &lt;/ div&gt; &lt;/ div&gt; &lt;/ div&gt; &lt;/ div&gt; &lt;/ div&gt; &lt;/ div&gt; &lt; div tabindex = ""- 1"" class = ""airy-install-flash-dialog airy-stage airy-vertical-centering-table airy-dialog a"&amp;"iry-denied"" style = ""opacity: 0; visibility: hidden;""&gt; &lt;div tabindex = ""- 1"" class = ""airy-install-flash-vertical-centering-table-cell airy-vertical-centering-table-cell""&gt; &lt;div tabindex = ""- 1"" class = ""airy-vertical-centering-wrapper airy-insta"&amp;"ll-flash-elements-wrapper ""&gt; &lt;div tabindex ="" - 1 ""class ="" airy-install-flash-elements airy-dialog-elements ""&gt; &lt;div tabindex ="" - 1 ""class ="" airy-install -flash-prompt ""&gt; Adobe Flash Player is required to watch this video &lt;/ div&gt; &lt;div tabindex "&amp;"=."" - 1 ""class ="" airy-install-flash-button-wrapper airy-dialog-inner- elements ""&gt; &lt;div tabindex ="" - 1 ""class ="" airy-install-flash-button airy-button ""&gt; Install Flash Player &lt;/ div&gt; &lt;/ div&gt; &lt;/ div&gt; &lt;/ div&gt; &lt;/ div&gt; &lt; / div&gt; &lt;div tabindex = ""- 1"&amp;""" class = ""airy-video-unsupported-dialog airy-stage airy-vertical-centering-table airy-dialog airy-denied"" style = ""opacity: 0; visibility: hidden;"" &gt; &lt;div tabindex = ""- 1"" class = ""airy-video-unsupported-vertical-centering-table-cell airy-vertica"&amp;"l-centering-table-cell""&gt; &lt;div tabindex = ""- 1"" class = ""airy-vertical -centering-wrapper airy-video-unsupported-elements-wrapper ""&gt; &lt;div tabindex ="" - 1 ""class ="" airy-video-unsupported-elements airy-dialog-elements ""&gt; &lt;div tabindex ="" - 1 ""cla"&amp;"ss = ""airy-video-unsupported-prompt""&gt; &lt;/ div&gt; &lt;/ div&gt; &lt;/ div&gt; &lt;/ div&gt; &lt;/ div&gt; &lt;div tabindex = ""- 1"" class = ""airy-loading-spinner-stage airy- stage ""&gt; &lt;div tabindex ="" - 1 ""class ="" airy-loading-spinner-vertical-centering-table-cell airy-vertical"&amp;"-centering-table-cell ""&gt; &lt;div tabindex ="" - 1 ""class ="" airy -loading-spinner-container airy-scalable-hint-container ""&gt; &lt;div tabindex ="" - 1 ""class ="" airy-loading-spinner-dummy airy-sca lable-dummy ""&gt; &lt;/ div&gt; &lt;div tabindex ="" - 1 ""class ="" ai"&amp;"ry-loading-spinner airy-hint ""style ="" visibility: hidden; ""&gt; &lt;/ div&gt; &lt;/ div&gt; &lt;/ div&gt; &lt;/ div&gt; &lt;div tabindex = ""- 1"" class = ""airy-ads-screen-size-toggle airy-screen-size-toggle airy-fullscreen"" style = ""visibility: hidden;""&gt; &lt;/ div&gt; &lt;div tabindex"&amp;" = ""- 1"" class = ""airy-ad-prompt-container"" style = ""visibility: hidden;""&gt; &lt;div tabindex = ""- 1"" class = ""airy-ad-prompt-vertical-centering-table airy- vertical-centering-table ""&gt; &lt;div tabindex ="" - 1 ""class ="" airy-ad-prompt-vertical-centeri"&amp;"ng-table-cell airy-vertical-centering-table-cell ""&gt; &lt;div tabindex ="" - 1 "" class = ""airy-ad-prompt-label""&gt; &lt;/ div&gt; &lt;/ div&gt; &lt;/ div&gt; &lt;/ div&gt; &lt;div tabindex = ""- 1"" class = ""airy-ads-controls-container"" style = "" visibility: hidden; ""&gt; &lt;div tabinde"&amp;"x ="" - 1 ""class ="" airy-ads-audio-toggle airy-audio-toggle airy-on ""style ="" visibility: hidden; ""&gt; &lt;/ div&gt; &lt;div tabindex = ""-1"" class = ""airy-time-remaining-label-container""&gt; &lt;div tabindex = ""- 1"" class = ""airy-time-remaining-vertical-center"&amp;"ing-table airy-vertical-centering-table""&gt; &lt; div tabindex = ""- 1"" class = ""air y-time-remaining-vertical-centering-table-cell airy-vertical-centering-table-cell ""&gt; &lt;div tabindex ="" - 1 ""class ="" airy-vertical-centering-wrapper airy-time-remaining-l"&amp;"abel- hidden; ""&gt; &lt;/ div&gt; &lt;div tabindex ="" - 1 ""class ="" airy-ad-: - wrapper ""&gt; &lt;div tabindex ="" 1 ""class ="" ""style ="" visibility airy-time-remaining-label skip ""style ="" visibility: hidden; ""&gt; &lt;/ div&gt; &lt;div tabindex ="" - 1 ""class ="" airy-ad"&amp;"-end ""style ="" visibility: hidden; ""&gt; &lt;/ div&gt; &lt;/ div&gt; &lt; / div&gt; &lt;/ div&gt; &lt;/ div&gt; &lt;div tabindex = ""- 1"" class = ""airy-learn-more"" style = ""visibility: hidden;""&gt; &lt;/ div&gt; &lt;/ div&gt; &lt;div tabindex = "" -1 ""class ="" airy-play-toggle-hint-stage airy-stage"&amp;" airy-cursor ""&gt; &lt;div tabindex ="" - 1 ""class ="" airy-play-toggle-hint-vertical-centering-table-cell airy -vertical-centering-table-cell airy-cursor ""&gt; &lt;div tabindex ="" - 1 ""class ="" airy-play-toggle-hint-container airy-scalable-hint-container ""&gt; &lt;"&amp;"div tabindex ="" - 1 "" class = ""airy-play-toggle-hint-dummy airy-scalable-dummy""&gt; &lt;/ div&gt; &lt;div tabindex = ""- 1"" class = ""airy-play-toggle-hint airy-hint airy-play-hint"" style = ""opacity: 1; visibility: visib le; ""&gt; &lt;/ div&gt; &lt;/ div&gt; &lt;/ div&gt; &lt;/ div&gt;"&amp;" &lt;div tabindex ="" - 1 ""class ="" airy-replay-hint-stage airy-stage ""style ="" visibility: hidden; "" &gt; &lt;div tabindex = ""- 1"" class = ""airy-replay-hint-vertical-centering-table-cell airy-vertical-centering-table-cell airy-cursor""&gt; &lt;div tabindex = """&amp;"- 1"" class = "" airy-replay-hint-container airy-scalable-hint-container ""&gt; &lt;div tabindex ="" - 1 ""class ="" airy-replay-hint-dummy airy-scalable-dummy ""&gt; &lt;/ div&gt; &lt;div tabindex ="" -1 ""class ="" airy-replay-hint airy-hint ""&gt; &lt;/ div&gt; &lt;/ div&gt; &lt;/ div&gt; &lt;"&amp;"/ div&gt; &lt;div tabindex ="" - 1 ""class ="" airy-autoplay-hint-stage airy-stage ""style ="" visibility: hidden; ""&gt; &lt;div tabindex ="" - 1 ""class ="" airy-autoplay-hint-vertical-centering-table-cell airy-vertical-centering-table-cell airy-cursor "" &gt; &lt;div ta"&amp;"bindex = ""- 1"" class = ""airy-autoplay-hint-container airy-scalable-hint-container""&gt; &lt;div tabindex = ""- 1"" class = ""airy-autoplay-hint-dummy airy-scalable- dummy ""&gt; &lt;/ div&gt; &lt;/ div&gt; &lt;/ div&gt; &lt;/ div&gt; &lt;/ div&gt; &lt;/ div&gt; &lt;input type ="" hidden ""name ="" "&amp;"""value ="" https: //images-cn.ssl -images-amazon.com/images/I/91R1J0YOoxS.mp4 ""class ="" video-ur l ""&gt; &lt;input type ="" hidden ""name ="" ""value ="" https://images-cn.ssl-images-amazon.com/images/I/71qu12bhpnS.png ""class ="" video-slate-img- url ""&gt; &amp;"&amp;" nbsp; good, not to wear, but feel very good, very good package")</f>
        <v>Yes, until the upper body &lt;div id = "video-block-REHTN3ZO0ZM0S" class = "a-section a-spacing-small a-spacing-top-mini video-block"&gt; &lt;div tabindex = "0" class = "airy airy -svg vmin-unsupported airy-skin-beacon "style =" background-color: rgb (0, 0, 0); position: relative; width: 100%; height: 100%; font-size: 0px; overflow: hidden ; outline: none; "&gt; &lt;div class =" airy-renderer-container "style =" position: relative; height: 100%; width: 100%; "&gt; &lt;video id =" 7 "preload =" auto "src = "https://images-cn.ssl-images-amazon.com/images/I/91R1J0YOoxS.mp4" style = "position: absolute; left: 0px; top: 0px; overflow: hidden; height: 1px; width : 1px; "&gt; &lt;/ video&gt; &lt;/ div&gt; &lt;div id =" airy-slate-preload "style =" background-color: rgb (0, 0, 0); background-image: url (&amp; quot; https: //images-cn.ssl-images-amazon.com/images/I/71qu12bhpnS.png&amp;quot;); background-size: contain; background-position: center center; background-repeat: no-repeat; position: absolute; top : 0px; left: 0px; visibility: visible; width: 100%; height: 100%; "&gt; &lt;/ div&gt; &lt;iframe scrolli ng = "no" frameborder = "0" src = "about: blank" style = "display: none;"&gt; &lt;/ iframe&gt; &lt;div tabindex = "- 1" class = "airy-controls-container" style = " opacity: 0; visibility: hidden; "&gt; &lt;div tabindex =" - 1 "class =" airy-screen-size-toggle airy-fullscreen "&gt; &lt;/ div&gt; &lt;div tabindex =" - 1 "class =" airy- container-bottom "&gt; &lt;div tabindex =" - 1 "class =" airy-track-bar-spacer-left "style =" width: 11px; "&gt; &lt;/ div&gt; &lt;div tabindex =" - 1 "class =" airy-play-toggle airy-play "style =" width: 12px; margin-right: 12px; "&gt; &lt;/ div&gt; &lt;div tabindex =" - 1 "class =" airy-audio-elements "style =" float: right; width: 34px; "&gt; &lt;div tabindex =" - 1 "class =" airy-audio-toggle airy-on "&gt; &lt;/ div&gt; &lt;div tabindex =" - 1 "class =" airy-audio-container " style = "opacity: 0; visibility: hidden;"&gt; &lt;div tabindex = "- 1" class = "airy-audio-track-bar" style = "height: 80%;"&gt; &lt;div tabindex = "- 1" class = "airy-audio-scrubber-bar" style = "height: 85%;"&gt; &lt;/ div&gt; &lt;div tabindex = "- 1" class = "airy-audio-scrubber" style = "height: 12px; bottom : 85%; "&gt; &lt;/ div&gt; &lt;/ div&gt; &lt;/ div&gt; &lt;/ div&gt; &lt;div tabindex =" - 1 "class =" airy-duration-label "st yle = "float: right; width: 26px; margin-right: 4px; text-align: center;"&gt; 0:08 &lt;/ div&gt; &lt;div tabindex = "- 1" class = "airy-track-bar-spacer -right "style =" float: right; width: 11px; "&gt; &lt;/ div&gt; &lt;div tabindex =" - 1 "class =" airy-track-bar-container "style =" margin-left: 35px; margin- right: 75px; "&gt; &lt;div tabindex =" - 1 "class =" airy-track-bar airy-vertical-centering-table "&gt; &lt;div tabindex =" - 1 "class =" airy-vertical-centering-table- cell "&gt; &lt;div tabindex =" - 1 "class =" airy-track-bar-elements "&gt; &lt;div tabindex =" - 1 "class =" airy-progress-bar "style =" width: 35.1197%; "&gt; &lt;/ div&gt; &lt;div tabindex = "- 1" class = "airy-scrubber-bar"&gt; &lt;/ div&gt; &lt;div tabindex = "- 1" class = "airy-scrubber"&gt; &lt;div tabindex = "- 1" class = "airy-scrubber-icon"&gt; &lt;/ div&gt; &lt;div tabindex = "- 1" class = "airy-adjusted-aui-tooltip" style = "opacity: 0; visibility: hidden;"&gt; &lt;div tabindex = "-1" class = "airy-adjusted-aui-tooltip-inner"&gt; &lt;div tabindex = "- 1" class = "airy-current-time-label"&gt; 0:00 &lt;/ div&gt; &lt;/ div&gt; &lt; div tabindex = "- 1" class = "airy-adjusted-aui-arrow-border"&gt; &lt;div tabindex = "- 1" class = "airy-adjusted-a ui-arrow "&gt; &lt;/ div&gt; &lt;/ div&gt; &lt;/ div&gt; &lt;/ div&gt; &lt;/ div&gt; &lt;/ div&gt; &lt;/ div&gt; &lt;/ div&gt; &lt;/ div&gt; &lt;/ div&gt; &lt;div tabindex =" -1 "class =" airy-age-gate airy-stage airy-vertical-centering-table airy-dialog "style =" opacity: 0; visibility: hidden; "&gt; &lt;div tabindex =" - 1 "class =" airy -age-gate-vertical-centering-table-cell airy-vertical-centering-table-cell "&gt; &lt;div tabindex =" - 1 "class =" airy-vertical-centering-wrapper airy-age-gate-elements-wrapper "&gt; &lt;div tabindex =" - 1 "class =" airy-age-gate-elements airy-dialog-elements "&gt; &lt;div tabindex =" - 1 "class =" airy-age-gate-prompt "&gt; This video is . not intended for all audiences What date were you born &lt;/ div&gt; &lt;div tabindex = "- 1" class = "airy-age-gate-inputs airy-dialog-inner-elements"&gt;? &lt;select tabindex = "- 1 "class =" airy-age-gate-month "&gt; &lt;option value =" 1 "&gt; January &lt;/ option&gt; &lt;option value =" 2 "&gt; February &lt;/ option&gt; &lt;option value =" 3 "&gt; March &lt;/ option&gt; &lt;option value = "4"&gt; April &lt;/ option&gt; &lt;option value = "5"&gt; May &lt;/ option&gt; &lt;option value = "6"&gt; June &lt;/ option&gt; &lt;option value = "7"&gt; July &lt;/ option&gt; &lt;option value = "8"&gt; August &lt;/ option&gt; &lt;option value = "9"&gt; Sept ember &lt;/ option&gt; &lt;option value = "10"&gt; October &lt;/ option&gt; &lt;option value = "11"&gt; November &lt;/ option&gt; &lt;option value = "12"&gt; December &lt;/ option&gt; &lt;/ select&gt; &lt;select tabindex = "- 1" class = "airy-age-gate-day"&gt; &lt;option value = "1"&gt; 1 &lt;/ option&gt; &lt;option value = "2"&gt; 2 &lt;/ option&gt; &lt;option value = "3 "&gt; 3 &lt;/ option&gt; &lt;option value =" 4 "&gt; 4 &lt;/ option&gt; &lt;option value =" 5 "&gt; 5 &lt;/ option&gt; &lt;option value =" 6 "&gt; 6 &lt;/ option&gt; &lt;option value = "7"&gt;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"23"&gt; 23 &lt;/ option&gt; &lt;option value = "24"&gt; 24 &lt;/ option&gt; &lt;option value = "25"&gt; 25 &lt;/ option&gt; &lt;option value = "26" &gt; 26 &lt;/ option&gt; &lt;option value = "27"&gt; 27 &lt;/ option&gt; &lt;option value = "28"&gt; 28 &lt;/ option&gt; &lt;Option value = "29"&gt; 29 &lt;/ option&gt; &lt;option value = "30"&gt; 30 &lt;/ option&gt; &lt;option value = "31"&gt; 31 &lt;/ option&gt; &lt;/ select&gt; &lt;select tabindex = "- 1 "class =" airy-age-gate-year "&gt; &lt;option value =" 2019 "&gt; 2019 &lt;/ option&gt; &lt;option value =" 2018 "&gt; 2018 &lt;/ option&gt; &lt;option value =" 2017 "&gt;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 &gt; 2009 &lt;/ option&gt; &lt;option value = "2008"&gt; 2008 &lt;/ option&gt; &lt;option value = "2007"&gt; 2007 &lt;/ option&gt; &lt;option value = "2006"&gt; 2006 &lt;/ option&gt; &lt;option value = " 2005 "&gt; 2005 &lt;/ option&gt; &lt;option value =" 2004 "&gt; 2004 &lt;/ option&gt; &lt;option value =" 2003 "&gt; 2003 &lt;/ option&gt; &lt;option value =" 2002 "&gt; 2002 &lt;/ option&gt; &lt;option value = "2001"&gt; 2001 &lt;/ option&gt; &lt;option value = "2000"&gt; 2000 &lt;/ option&gt; &lt;option value = "1999"&gt; 1999 &lt;/ option&gt; &lt;option value = "1998"&gt; 1998 &lt;/ option&gt; &lt; option value = "1997"&gt; 1997 &lt;/ option&gt; &lt;option value = "1996"&gt; 1996 &lt;/ option&gt; &lt;option value = "1995"&gt; 1995 &lt;/ option&gt; &lt;o ption value = "1994"&gt; 1994 &lt;/ option&gt; &lt;option value = "1993"&gt; 1993 &lt;/ option&gt; &lt;option value = "1992"&gt; 1992 &lt;/ option&gt; &lt;option value = "1991"&gt; 1991 &lt;/ option &gt; &lt;option value = "1990"&gt; 1990 &lt;/ option&gt; &lt;option value = "1989"&gt; 1989 &lt;/ option&gt; &lt;option value = "1988"&gt; 1988 &lt;/ option&gt; &lt;option value = "1987"&gt; 1987 &lt; /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 "&gt; 1978 &lt;/ option&gt; &lt;option value =" 1977 "&gt; 1977 &lt;/ option&gt; &lt;option value =" 1976 "&gt; 1976 &lt;/ option&gt; &lt;option value = "1975"&gt; 1975 &lt;/ option&gt; &lt;option value = "1974"&gt; 1974 &lt;/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"1966"&gt; 1966 &lt;/ option&gt; &lt;option value = "1 965 "&gt; 1965 &lt;/ option&gt; &lt;option value =" 1964 "&gt; 1964 &lt;/ option&gt; &lt;option value =" 1963 "&gt; 1963 &lt;/ option&gt; &lt;option value =" 1962 "&gt; 1962 &lt;/ option&gt; &lt;option value = "1961"&gt; 1961 &lt;/ option&gt; &lt;option value = "1960"&gt; 1960 &lt;/ option&gt; &lt;option value = "1959"&gt; 1959 &lt;/ option&gt; &lt;option value = "1958"&gt; 1958 &lt;/ option&gt; &lt; option value = "1957"&gt; 1957 &lt;/ option&gt; &lt;option value = "1956"&gt; 1956 &lt;/ option&gt; &lt;option value = "1955"&gt; 1955 &lt;/ option&gt; &lt;option value = "1954"&gt; 1954 &lt;/ option &gt; &lt;option value = "1953"&gt; 1953 &lt;/ option&gt; &lt;option value = "1952"&gt; 1952 &lt;/ option&gt; &lt;option value = "1951"&gt; 1951 &lt;/ option&gt; &lt;option value = "1950"&gt; 1950 &lt; /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 "&gt; 1942 &lt;/ option&gt; &lt;option value =" 1941 "&gt; 1941 &lt;/ option&gt; &lt;option value =" 1940 "&gt; 1940 &lt;/ option&gt; &lt;option value =" 1939 "&gt; 1939 &lt;/ option&gt; &lt;option value = "1938"&gt; 1938 &lt;/ option&gt; &lt;option value = "1937"&gt; 1937 &lt;/ option&gt; &lt;option value = "1936"&gt; 1936 &lt;/ opt ion&gt; &lt;option value = "1935"&gt;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 &gt; 1928 &lt;/ option&gt; &lt;option value = "1927"&gt; 1927 &lt;/ option&gt; &lt;option value = "1926"&gt; 1926 &lt;/ option&gt; &lt;option value = "1925"&gt; 1925 &lt;/ option&gt; &lt;option value = " 1924 "&gt; 1924 &lt;/ option&gt; &lt;option value =" 1923 "&gt; 1923 &lt;/ option&gt; &lt;option value =" 1922 "&gt; 1922 &lt;/ option&gt; &lt;option value =" 1921 "&gt; 1921 &lt;/ option&gt; &lt;option value = "1920"&gt; 1920 &lt;/ option&gt; &lt;option value = "1919"&gt; 1919 &lt;/ option&gt; &lt;option value = "1918"&gt; 1918 &lt;/ option&gt; &lt;option value = "1917"&gt; 1917 &lt;/ option&gt; &lt; option value = "1916"&gt; 1916 &lt;/ option&gt; &lt;option value = "1915"&gt; 1915 &lt;/ option&gt; &lt;option value = "1914"&gt; 1914 &lt;/ option&gt; &lt;option value = "1913"&gt; 1913 &lt;/ option &gt; &lt;option value = "1912"&gt; 1912 &lt;/ option&gt; &lt;option value = "1911"&gt; 1911 &lt;/ option&gt; &lt;option value = "1910"&gt; 1910 &lt;/ option&gt; &lt;option value = "1909"&gt; 1909 &lt; / option&gt; &lt;option value = "1908"&gt; 1908 &lt;/ option&gt; &lt;option value = "1907"&gt; 1907 &lt;/ option&gt; &lt;option va lue = "1906"&gt; 1906 &lt;/ option&gt; &lt;option value = "1905"&gt; 1905 &lt;/ option&gt; &lt;option value = "1904"&gt; 1904 &lt;/ option&gt; &lt;option value = "1903"&gt; 1903 &lt;/ option&gt; &lt;option value = "1902"&gt; 1902 &lt;/ option&gt; &lt;option value = "1901"&gt; 1901 &lt;/ option&gt; &lt;option value = "1900"&gt; 1900 &lt;/ option&gt; &lt;/ select&gt; &lt;div tabindex = "- 1 "class =" airy-age-gate-submit airy-submit airy-button airy-submit-disabled "&gt; Submit &lt;/ div&gt; &lt;/ div&gt; &lt;/ div&gt; &lt;/ div&gt; &lt;/ div&gt; &lt;/ div&gt; &lt; div tabindex = "- 1" class = "airy-install-flash-dialog airy-stage airy-vertical-centering-table airy-dialog airy-denied" style = "opacity: 0; visibility: hidden;"&gt; &lt;div tabindex = "- 1" class = "airy-install-flash-vertical-centering-table-cell airy-vertical-centering-table-cell"&gt; &lt;div tabindex = "- 1" class = "airy-vertical-centering-wrapper airy-install-flash-elements-wrapper "&gt; &lt;div tabindex =" - 1 "class =" airy-install-flash-elements airy-dialog-elements "&gt; &lt;div tabindex =" - 1 "class =" airy-install -flash-prompt "&gt; Adobe Flash Player is required to watch this video &lt;/ div&gt; &lt;div tabindex =." - 1 "class =" airy-install-flash-button-wrapper airy-dialog-inner- elements "&gt; &lt;div tabindex =" - 1 "class =" airy-install-flash-button airy-button "&gt; Install Flash Player &lt;/ div&gt; &lt;/ div&gt; &lt;/ div&gt; &lt;/ div&gt; &lt;/ div&gt; &lt; / div&gt; &lt;div tabindex = "- 1" class = "airy-video-unsupported-dialog airy-stage airy-vertical-centering-table airy-dialog airy-denied" style = "opacity: 0; visibility: hidden;" &gt; &lt;div tabindex = "- 1" class = "airy-video-unsupported-vertical-centering-table-cell airy-vertical-centering-table-cell"&gt; &lt;div tabindex = "- 1" class = "airy-vertical -centering-wrapper airy-video-unsupported-elements-wrapper "&gt; &lt;div tabindex =" - 1 "class =" airy-video-unsupported-elements airy-dialog-elements "&gt; &lt;div tabindex =" - 1 "class = "airy-video-unsupported-prompt"&gt; &lt;/ div&gt; &lt;/ div&gt; &lt;/ div&gt; &lt;/ div&gt; &lt;/ div&gt; &lt;div tabindex = "- 1" class = "airy-loading-spinner-stage airy- stage "&gt; &lt;div tabindex =" - 1 "class =" airy-loading-spinner-vertical-centering-table-cell airy-vertical-centering-table-cell "&gt; &lt;div tabindex =" - 1 "class =" airy -loading-spinner-container airy-scalable-hint-container "&gt; &lt;div tabindex =" - 1 "class =" airy-loading-spinner-dummy airy-sca lable-dummy "&gt; &lt;/ div&gt; &lt;div tabindex =" - 1 "class =" airy-loading-spinner airy-hint "style =" visibility: hidden; "&gt; &lt;/ div&gt; &lt;/ div&gt; &lt;/ div&gt; &lt;/ div&gt; &lt;div tabindex = "- 1" class = "airy-ads-screen-size-toggle airy-screen-size-toggle airy-fullscreen" style = "visibility: hidden;"&gt; &lt;/ div&gt; &lt;div tabindex = "- 1" class = "airy-ad-prompt-container" style = "visibility: hidden;"&gt; &lt;div tabindex = "- 1" class = "airy-ad-prompt-vertical-centering-table airy- vertical-centering-table "&gt; &lt;div tabindex =" - 1 "class =" airy-ad-prompt-vertical-centering-table-cell airy-vertical-centering-table-cell "&gt; &lt;div tabindex =" - 1 " class = "airy-ad-prompt-label"&gt; &lt;/ div&gt; &lt;/ div&gt; &lt;/ div&gt; &lt;/ div&gt; &lt;div tabindex = "- 1" class = "airy-ads-controls-container" style = " visibility: hidden; "&gt; &lt;div tabindex =" - 1 "class =" airy-ads-audio-toggle airy-audio-toggle airy-on "style =" visibility: hidden; "&gt; &lt;/ div&gt; &lt;div tabindex = "-1" class = "airy-time-remaining-label-container"&gt; &lt;div tabindex = "- 1" class = "airy-time-remaining-vertical-centering-table airy-vertical-centering-table"&gt; &lt; div tabindex = "- 1" class = "air y-time-remaining-vertical-centering-table-cell airy-vertical-centering-table-cell "&gt; &lt;div tabindex =" - 1 "class =" airy-vertical-centering-wrapper airy-time-remaining-label- hidden; "&gt; &lt;/ div&gt; &lt;div tabindex =" - 1 "class =" airy-ad-: - wrapper "&gt; &lt;div tabindex =" 1 "class =" "style =" visibility airy-time-remaining-label skip "style =" visibility: hidden; "&gt; &lt;/ div&gt; &lt;div tabindex =" - 1 "class =" airy-ad-end "style =" visibility: hidden; "&gt; &lt;/ div&gt; &lt;/ div&gt; &lt; / div&gt; &lt;/ div&gt; &lt;/ div&gt; &lt;div tabindex = "- 1" class = "airy-learn-more" style = "visibility: hidden;"&gt; &lt;/ div&gt; &lt;/ div&gt; &lt;div tabindex = " -1 "class =" airy-play-toggle-hint-stage airy-stage airy-cursor "&gt; &lt;div tabindex =" - 1 "class =" airy-play-toggle-hint-vertical-centering-table-cell airy -vertical-centering-table-cell airy-cursor "&gt; &lt;div tabindex =" - 1 "class =" airy-play-toggle-hint-container airy-scalable-hint-container "&gt; &lt;div tabindex =" - 1 " class = "airy-play-toggle-hint-dummy airy-scalable-dummy"&gt; &lt;/ div&gt; &lt;div tabindex = "- 1" class = "airy-play-toggle-hint airy-hint airy-play-hint" style = "opacity: 1; visibility: visib le; "&gt; &lt;/ div&gt; &lt;/ div&gt; &lt;/ div&gt; &lt;/ div&gt; &lt;div tabindex =" - 1 "class =" airy-replay-hint-stage airy-stage "style =" visibility: hidden; " &gt; &lt;div tabindex = "- 1" class = "airy-replay-hint-vertical-centering-table-cell airy-vertical-centering-table-cell airy-cursor"&gt; &lt;div tabindex = "- 1" class = " airy-replay-hint-container airy-scalable-hint-container "&gt; &lt;div tabindex =" - 1 "class =" airy-replay-hint-dummy airy-scalable-dummy "&gt; &lt;/ div&gt; &lt;div tabindex =" -1 "class =" airy-replay-hint airy-hint "&gt; &lt;/ div&gt; &lt;/ div&gt; &lt;/ div&gt; &lt;/ div&gt; &lt;div tabindex =" - 1 "class =" airy-autoplay-hint-stage airy-stage "style =" visibility: hidden; "&gt; &lt;div tabindex =" - 1 "class =" airy-autoplay-hint-vertical-centering-table-cell airy-vertical-centering-table-cell airy-cursor " &gt; &lt;div tabindex = "- 1" class = "airy-autoplay-hint-container airy-scalable-hint-container"&gt; &lt;div tabindex = "- 1" class = "airy-autoplay-hint-dummy airy-scalable- dummy "&gt; &lt;/ div&gt; &lt;/ div&gt; &lt;/ div&gt; &lt;/ div&gt; &lt;/ div&gt; &lt;/ div&gt; &lt;input type =" hidden "name =" "value =" https: //images-cn.ssl -images-amazon.com/images/I/91R1J0YOoxS.mp4 "class =" video-ur l "&gt; &lt;input type =" hidden "name =" "value =" https://images-cn.ssl-images-amazon.com/images/I/71qu12bhpnS.png "class =" video-slate-img- url "&gt; &amp; nbsp; good, not to wear, but feel very good, very good package</v>
      </c>
    </row>
    <row r="969">
      <c r="A969" s="1">
        <v>5.0</v>
      </c>
      <c r="B969" s="1" t="s">
        <v>967</v>
      </c>
      <c r="C969" t="str">
        <f>IFERROR(__xludf.DUMMYFUNCTION("GOOGLETRANSLATE(B969, ""zh"", ""en"")"),"Speaker Speaker cushion cushion the effect is very good!")</f>
        <v>Speaker Speaker cushion cushion the effect is very good!</v>
      </c>
    </row>
    <row r="970">
      <c r="A970" s="1">
        <v>2.0</v>
      </c>
      <c r="B970" s="1" t="s">
        <v>968</v>
      </c>
      <c r="C970" t="str">
        <f>IFERROR(__xludf.DUMMYFUNCTION("GOOGLETRANSLATE(B970, ""zh"", ""en"")"),"Everyone said too much back does not look good, I 160CM105 pounds, wearing S is still very great")</f>
        <v>Everyone said too much back does not look good, I 160CM105 pounds, wearing S is still very great</v>
      </c>
    </row>
    <row r="971">
      <c r="A971" s="1">
        <v>3.0</v>
      </c>
      <c r="B971" s="1" t="s">
        <v>969</v>
      </c>
      <c r="C971" t="str">
        <f>IFERROR(__xludf.DUMMYFUNCTION("GOOGLETRANSLATE(B971, ""zh"", ""en"")"),"General had bought for her husband to wear, resulting in big, to his father when it tracksuit.")</f>
        <v>General had bought for her husband to wear, resulting in big, to his father when it tracksuit.</v>
      </c>
    </row>
    <row r="972">
      <c r="A972" s="1">
        <v>3.0</v>
      </c>
      <c r="B972" s="1" t="s">
        <v>970</v>
      </c>
      <c r="C972" t="str">
        <f>IFERROR(__xludf.DUMMYFUNCTION("GOOGLETRANSLATE(B972, ""zh"", ""en"")"),"This material is generally not a good clothing material,")</f>
        <v>This material is generally not a good clothing material,</v>
      </c>
    </row>
    <row r="973">
      <c r="A973" s="1">
        <v>1.0</v>
      </c>
      <c r="B973" s="1" t="s">
        <v>971</v>
      </c>
      <c r="C973" t="str">
        <f>IFERROR(__xludf.DUMMYFUNCTION("GOOGLETRANSLATE(B973, ""zh"", ""en"")"),"The difference between a bad rating, up to a star, the upper skin cracking, quality problems! AIU is not responsible!")</f>
        <v>The difference between a bad rating, up to a star, the upper skin cracking, quality problems! AIU is not responsible!</v>
      </c>
    </row>
    <row r="974">
      <c r="A974" s="1">
        <v>1.0</v>
      </c>
      <c r="B974" s="1" t="s">
        <v>972</v>
      </c>
      <c r="C974" t="str">
        <f>IFERROR(__xludf.DUMMYFUNCTION("GOOGLETRANSLATE(B974, ""zh"", ""en"")"),"Hair loss ah US version champion Honduras bad quality production with the quality of domestic production far worse. The first to get through the whole body hair are especially cuff thread Bubi A dog Mao severe hair loss also touched the whole hand is such"&amp;" a poor quality hair or go to the scourge of Americans now think so champion after washing quality does not know more than the Japanese version will not be so bad quality worse than the Uniqlo like")</f>
        <v>Hair loss ah US version champion Honduras bad quality production with the quality of domestic production far worse. The first to get through the whole body hair are especially cuff thread Bubi A dog Mao severe hair loss also touched the whole hand is such a poor quality hair or go to the scourge of Americans now think so champion after washing quality does not know more than the Japanese version will not be so bad quality worse than the Uniqlo like</v>
      </c>
    </row>
    <row r="975">
      <c r="A975" s="1">
        <v>1.0</v>
      </c>
      <c r="B975" s="1" t="s">
        <v>973</v>
      </c>
      <c r="C975" t="str">
        <f>IFERROR(__xludf.DUMMYFUNCTION("GOOGLETRANSLATE(B975, ""zh"", ""en"")"),"Negative Ratings! Not only poor quality and not meeting board.")</f>
        <v>Negative Ratings! Not only poor quality and not meeting board.</v>
      </c>
    </row>
    <row r="976">
      <c r="A976" s="1">
        <v>4.0</v>
      </c>
      <c r="B976" s="1" t="s">
        <v>974</v>
      </c>
      <c r="C976" t="str">
        <f>IFERROR(__xludf.DUMMYFUNCTION("GOOGLETRANSLATE(B976, ""zh"", ""en"")"),"The number of 38 yards to buy 37 yards just right, I liked 240 feet long, normal feet wide, usually more than 38 pair of shoes yardage, but bought Dr. Martens shoes 38 yards before taking into account the number was not large, empty . So this time bought "&amp;"37, barefoot just right, not too tight or the top foot, but can not wear thick socks, can wear thin stockings, shoes, boots are so difficult to enter the mouth, right? Overall, shoes, texture is very good, relatively hard, heavy, fat feet do not get peopl"&amp;"e to buy a small one yard yardage, you can, the price is cheaper than the Lynx 400 +, like a friend bold start. Above, we want to help.")</f>
        <v>The number of 38 yards to buy 37 yards just right, I liked 240 feet long, normal feet wide, usually more than 38 pair of shoes yardage, but bought Dr. Martens shoes 38 yards before taking into account the number was not large, empty . So this time bought 37, barefoot just right, not too tight or the top foot, but can not wear thick socks, can wear thin stockings, shoes, boots are so difficult to enter the mouth, right? Overall, shoes, texture is very good, relatively hard, heavy, fat feet do not get people to buy a small one yard yardage, you can, the price is cheaper than the Lynx 400 +, like a friend bold start. Above, we want to help.</v>
      </c>
    </row>
    <row r="977">
      <c r="A977" s="1">
        <v>4.0</v>
      </c>
      <c r="B977" s="1" t="s">
        <v>975</v>
      </c>
      <c r="C977" t="str">
        <f>IFERROR(__xludf.DUMMYFUNCTION("GOOGLETRANSLATE(B977, ""zh"", ""en"")"),"Is good, is not very good blotter ..... wrote, stroke is very thick, smooth writing, BUT blotter why not give it a feature? ? This blotter Is not essential thing")</f>
        <v>Is good, is not very good blotter ..... wrote, stroke is very thick, smooth writing, BUT blotter why not give it a feature? ? This blotter Is not essential thing</v>
      </c>
    </row>
    <row r="978">
      <c r="A978" s="1">
        <v>4.0</v>
      </c>
      <c r="B978" s="1" t="s">
        <v>976</v>
      </c>
      <c r="C978" t="str">
        <f>IFERROR(__xludf.DUMMYFUNCTION("GOOGLETRANSLATE(B978, ""zh"", ""en"")"),"Size can also be standard, feel more rigid, winter wear can also")</f>
        <v>Size can also be standard, feel more rigid, winter wear can also</v>
      </c>
    </row>
    <row r="979">
      <c r="A979" s="1">
        <v>4.0</v>
      </c>
      <c r="B979" s="1" t="s">
        <v>977</v>
      </c>
      <c r="C979" t="str">
        <f>IFERROR(__xludf.DUMMYFUNCTION("GOOGLETRANSLATE(B979, ""zh"", ""en"")"),"Still it. Experience the next time there is size. The quality can be, the first double ecco, bought the seat of your pants can wear, comfortable upper okay, a bit hard soles, do not know the reason is not new shoes, Caicai may be a good point. I do not kn"&amp;"ow the production date to see ¯ ¯) σ is. Next time you buy biom. Finally, express real violence, boxes apart.")</f>
        <v>Still it. Experience the next time there is size. The quality can be, the first double ecco, bought the seat of your pants can wear, comfortable upper okay, a bit hard soles, do not know the reason is not new shoes, Caicai may be a good point. I do not know the production date to see ¯ ¯) σ is. Next time you buy biom. Finally, express real violence, boxes apart.</v>
      </c>
    </row>
    <row r="980">
      <c r="A980" s="1">
        <v>4.0</v>
      </c>
      <c r="B980" s="1" t="s">
        <v>978</v>
      </c>
      <c r="C980" t="str">
        <f>IFERROR(__xludf.DUMMYFUNCTION("GOOGLETRANSLATE(B980, ""zh"", ""en"")"),"Good price for a pack of two goods, like note did not specify, he felt a great value. Cotton material, very comfortable. You should buy.")</f>
        <v>Good price for a pack of two goods, like note did not specify, he felt a great value. Cotton material, very comfortable. You should buy.</v>
      </c>
    </row>
    <row r="981">
      <c r="A981" s="1">
        <v>5.0</v>
      </c>
      <c r="B981" s="1" t="s">
        <v>979</v>
      </c>
      <c r="C981" t="str">
        <f>IFERROR(__xludf.DUMMYFUNCTION("GOOGLETRANSLATE(B981, ""zh"", ""en"")"),"Note pitch Note that this can not be mounted on a 35mm holes, needs its own polished look")</f>
        <v>Note pitch Note that this can not be mounted on a 35mm holes, needs its own polished look</v>
      </c>
    </row>
    <row r="982">
      <c r="A982" s="1">
        <v>5.0</v>
      </c>
      <c r="B982" s="1" t="s">
        <v>980</v>
      </c>
      <c r="C982" t="str">
        <f>IFERROR(__xludf.DUMMYFUNCTION("GOOGLETRANSLATE(B982, ""zh"", ""en"")"),"Capacity, transmission speed hard disk order to receipt, a share of about seven or eight days acceptable speed, hard drive comes with software can not be used on WIN2008, not in WIN7 and above the problem, Microsoft donated 2 years cloud disk")</f>
        <v>Capacity, transmission speed hard disk order to receipt, a share of about seven or eight days acceptable speed, hard drive comes with software can not be used on WIN2008, not in WIN7 and above the problem, Microsoft donated 2 years cloud disk</v>
      </c>
    </row>
    <row r="983">
      <c r="A983" s="1">
        <v>5.0</v>
      </c>
      <c r="B983" s="1" t="s">
        <v>981</v>
      </c>
      <c r="C983" t="str">
        <f>IFERROR(__xludf.DUMMYFUNCTION("GOOGLETRANSLATE(B983, ""zh"", ""en"")"),"Okay good shoes style, that is a little")</f>
        <v>Okay good shoes style, that is a little</v>
      </c>
    </row>
    <row r="984">
      <c r="A984" s="1">
        <v>5.0</v>
      </c>
      <c r="B984" s="1" t="s">
        <v>982</v>
      </c>
      <c r="C984" t="str">
        <f>IFERROR(__xludf.DUMMYFUNCTION("GOOGLETRANSLATE(B984, ""zh"", ""en"")"),"It just too much to do xl activities, each thirty rmb / pieces of it. Cotton material, very, very good to wear, but the groin hole is too big friends. Female weighing about 120 m or l estimate it. But across the sea, returns are also troublesome.")</f>
        <v>It just too much to do xl activities, each thirty rmb / pieces of it. Cotton material, very, very good to wear, but the groin hole is too big friends. Female weighing about 120 m or l estimate it. But across the sea, returns are also troublesome.</v>
      </c>
    </row>
    <row r="985">
      <c r="A985" s="1">
        <v>5.0</v>
      </c>
      <c r="B985" s="1" t="s">
        <v>983</v>
      </c>
      <c r="C985" t="str">
        <f>IFERROR(__xludf.DUMMYFUNCTION("GOOGLETRANSLATE(B985, ""zh"", ""en"")"),"Very good baby for the first time scouring the sea, the whole quite satisfactory, prime members good use. 18 Kusakabe received a single on the 24th, more than a east, a cat almost half cheaper, a very good shopping experience!")</f>
        <v>Very good baby for the first time scouring the sea, the whole quite satisfactory, prime members good use. 18 Kusakabe received a single on the 24th, more than a east, a cat almost half cheaper, a very good shopping experience!</v>
      </c>
    </row>
    <row r="986">
      <c r="A986" s="1">
        <v>5.0</v>
      </c>
      <c r="B986" s="1" t="s">
        <v>984</v>
      </c>
      <c r="C986" t="str">
        <f>IFERROR(__xludf.DUMMYFUNCTION("GOOGLETRANSLATE(B986, ""zh"", ""en"")"),"S code height 176 weight 65KG S code or buy a little, or can be slightly larger")</f>
        <v>S code height 176 weight 65KG S code or buy a little, or can be slightly larger</v>
      </c>
    </row>
    <row r="987">
      <c r="A987" s="1">
        <v>5.0</v>
      </c>
      <c r="B987" s="1" t="s">
        <v>985</v>
      </c>
      <c r="C987" t="str">
        <f>IFERROR(__xludf.DUMMYFUNCTION("GOOGLETRANSLATE(B987, ""zh"", ""en"")"),"Very combination! Bought used for a long time, the outside is cloth, feel good, very good with them too!")</f>
        <v>Very combination! Bought used for a long time, the outside is cloth, feel good, very good with them too!</v>
      </c>
    </row>
    <row r="988">
      <c r="A988" s="1">
        <v>5.0</v>
      </c>
      <c r="B988" s="1" t="s">
        <v>986</v>
      </c>
      <c r="C988" t="str">
        <f>IFERROR(__xludf.DUMMYFUNCTION("GOOGLETRANSLATE(B988, ""zh"", ""en"")"),"Overall upper body can not, then wash the fabric a little stiff")</f>
        <v>Overall upper body can not, then wash the fabric a little stiff</v>
      </c>
    </row>
    <row r="989">
      <c r="A989" s="1">
        <v>5.0</v>
      </c>
      <c r="B989" s="1" t="s">
        <v>987</v>
      </c>
      <c r="C989" t="str">
        <f>IFERROR(__xludf.DUMMYFUNCTION("GOOGLETRANSLATE(B989, ""zh"", ""en"")"),"Scaling artifacts. Worthy of scaling the world's first brand, many times to buy back, very good.")</f>
        <v>Scaling artifacts. Worthy of scaling the world's first brand, many times to buy back, very good.</v>
      </c>
    </row>
    <row r="990">
      <c r="A990" s="1">
        <v>5.0</v>
      </c>
      <c r="B990" s="1" t="s">
        <v>988</v>
      </c>
      <c r="C990" t="str">
        <f>IFERROR(__xludf.DUMMYFUNCTION("GOOGLETRANSLATE(B990, ""zh"", ""en"")"),"Quality is very good very light very practical, very good overall,")</f>
        <v>Quality is very good very light very practical, very good overall,</v>
      </c>
    </row>
    <row r="991">
      <c r="A991" s="1">
        <v>5.0</v>
      </c>
      <c r="B991" s="1" t="s">
        <v>989</v>
      </c>
      <c r="C991" t="str">
        <f>IFERROR(__xludf.DUMMYFUNCTION("GOOGLETRANSLATE(B991, ""zh"", ""en"")"),"Good fabric is very hard, exquisite workmanship. Said the version is very mast, choose smaller on the 1st, feeling a little thin to wear some, as recommended by the usual wear numbers selected.")</f>
        <v>Good fabric is very hard, exquisite workmanship. Said the version is very mast, choose smaller on the 1st, feeling a little thin to wear some, as recommended by the usual wear numbers selected.</v>
      </c>
    </row>
    <row r="992">
      <c r="A992" s="1">
        <v>5.0</v>
      </c>
      <c r="B992" s="1" t="s">
        <v>990</v>
      </c>
      <c r="C992" t="str">
        <f>IFERROR(__xludf.DUMMYFUNCTION("GOOGLETRANSLATE(B992, ""zh"", ""en"")"),"Not bad not bad, not bad, it is too expensive")</f>
        <v>Not bad not bad, not bad, it is too expensive</v>
      </c>
    </row>
    <row r="993">
      <c r="A993" s="1">
        <v>5.0</v>
      </c>
      <c r="B993" s="1" t="s">
        <v>991</v>
      </c>
      <c r="C993" t="str">
        <f>IFERROR(__xludf.DUMMYFUNCTION("GOOGLETRANSLATE(B993, ""zh"", ""en"")"),"This need not cost-effective to make the teeth deformation yo! Bought a lot a of! Like this brand!")</f>
        <v>This need not cost-effective to make the teeth deformation yo! Bought a lot a of! Like this brand!</v>
      </c>
    </row>
    <row r="994">
      <c r="A994" s="1">
        <v>5.0</v>
      </c>
      <c r="B994" s="1" t="s">
        <v>992</v>
      </c>
      <c r="C994" t="str">
        <f>IFERROR(__xludf.DUMMYFUNCTION("GOOGLETRANSLATE(B994, ""zh"", ""en"")"),"Not from the previous evaluation, I do not know how many wasted points, points can change money now know, they should look carefully evaluated, then I put these words to copy to go, both to earn points, but also save trouble, they go where copy the most i"&amp;"mportant thing is, do not seriously review, do not think how much worse word, sent directly to it, recommend it to everyone from not evaluated before, do not know how many wasted points, points can change money now know, we should take evaluation, and the"&amp;"n I put these words to copy to go, both to earn points, but also the easy way, where are copying where, most importantly, do not seriously review, do not think how much worse word, sent directly to it and recommend it to everyone")</f>
        <v>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from not evaluated before, do not know how many wasted points, points can change money now know, we should take evaluation, and then I put these words to copy to go, both to earn points, but also the easy way, where are copying where, most importantly, do not seriously review, do not think how much worse word, sent directly to it and recommend it to everyone</v>
      </c>
    </row>
    <row r="995">
      <c r="A995" s="1">
        <v>5.0</v>
      </c>
      <c r="B995" s="1" t="s">
        <v>993</v>
      </c>
      <c r="C995" t="str">
        <f>IFERROR(__xludf.DUMMYFUNCTION("GOOGLETRANSLATE(B995, ""zh"", ""en"")"),"Great champion because often buy clothes, know the appropriate size. I have 178,150 pounds, for M, but the sleeves a bit long (American sweater seem so), not the clothes inside the coil, is velvet.")</f>
        <v>Great champion because often buy clothes, know the appropriate size. I have 178,150 pounds, for M, but the sleeves a bit long (American sweater seem so), not the clothes inside the coil, is velvet.</v>
      </c>
    </row>
    <row r="996">
      <c r="A996" s="1">
        <v>5.0</v>
      </c>
      <c r="B996" s="1" t="s">
        <v>994</v>
      </c>
      <c r="C996" t="str">
        <f>IFERROR(__xludf.DUMMYFUNCTION("GOOGLETRANSLATE(B996, ""zh"", ""en"")"),"Satisfaction between L and M tangled for a long time, and finally into the L. Interior fit, then remove the liner, the jacket is too large. Function to be tested, believe in the power of the brand.")</f>
        <v>Satisfaction between L and M tangled for a long time, and finally into the L. Interior fit, then remove the liner, the jacket is too large. Function to be tested, believe in the power of the brand.</v>
      </c>
    </row>
    <row r="997">
      <c r="A997" s="1">
        <v>5.0</v>
      </c>
      <c r="B997" s="1" t="s">
        <v>995</v>
      </c>
      <c r="C997" t="str">
        <f>IFERROR(__xludf.DUMMYFUNCTION("GOOGLETRANSLATE(B997, ""zh"", ""en"")"),"The basic package is really too satisfied. . . Fortunately, there is also damage and scratches, Romania produce, recipes had to fumble fumble is, a mud fight, shifting feel good")</f>
        <v>The basic package is really too satisfied. . . Fortunately, there is also damage and scratches, Romania produce, recipes had to fumble fumble is, a mud fight, shifting feel good</v>
      </c>
    </row>
    <row r="998">
      <c r="A998" s="1">
        <v>5.0</v>
      </c>
      <c r="B998" s="1" t="s">
        <v>996</v>
      </c>
      <c r="C998" t="str">
        <f>IFERROR(__xludf.DUMMYFUNCTION("GOOGLETRANSLATE(B998, ""zh"", ""en"")"),"Nice watch watch feeling good, logistics is also very fast, Bang Bang da")</f>
        <v>Nice watch watch feeling good, logistics is also very fast, Bang Bang da</v>
      </c>
    </row>
    <row r="999">
      <c r="A999" s="1">
        <v>5.0</v>
      </c>
      <c r="B999" s="1" t="s">
        <v>997</v>
      </c>
      <c r="C999" t="str">
        <f>IFERROR(__xludf.DUMMYFUNCTION("GOOGLETRANSLATE(B999, ""zh"", ""en"")"),"High cost is very comfortable, genuine shoes,")</f>
        <v>High cost is very comfortable, genuine shoes,</v>
      </c>
    </row>
    <row r="1000">
      <c r="A1000" s="1">
        <v>5.0</v>
      </c>
      <c r="B1000" s="1" t="s">
        <v>998</v>
      </c>
      <c r="C1000" t="str">
        <f>IFERROR(__xludf.DUMMYFUNCTION("GOOGLETRANSLATE(B1000, ""zh"", ""en"")"),"Express fast delivery soon, doll spare")</f>
        <v>Express fast delivery soon, doll spare</v>
      </c>
    </row>
    <row r="1001">
      <c r="A1001" s="1">
        <v>5.0</v>
      </c>
      <c r="B1001" s="1" t="s">
        <v>999</v>
      </c>
      <c r="C1001" t="str">
        <f>IFERROR(__xludf.DUMMYFUNCTION("GOOGLETRANSLATE(B1001, ""zh"", ""en"")"),"Good texture, champion quality completely different version of the small Japanese really good to know freshman code specifically to buy small, already the largest yards or slightly smaller, 180cm75kg, buy a little short of XL, XXL just should not be this "&amp;"code.")</f>
        <v>Good texture, champion quality completely different version of the small Japanese really good to know freshman code specifically to buy small, already the largest yards or slightly smaller, 180cm75kg, buy a little short of XL, XXL just should not be this code.</v>
      </c>
    </row>
  </sheetData>
  <drawing r:id="rId1"/>
</worksheet>
</file>