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id_amazon_es_to_translate" sheetId="1" r:id="rId3"/>
  </sheets>
  <definedNames/>
  <calcPr/>
</workbook>
</file>

<file path=xl/sharedStrings.xml><?xml version="1.0" encoding="utf-8"?>
<sst xmlns="http://schemas.openxmlformats.org/spreadsheetml/2006/main" count="503" uniqueCount="502">
  <si>
    <t>labels</t>
  </si>
  <si>
    <t>text</t>
  </si>
  <si>
    <t>translation</t>
  </si>
  <si>
    <t>Muy buena Corta perfectamente. La compre para cortar y hacer tarjetitas con cartulina y una maravilla. Una pasadaaaa. Excelenteeee</t>
  </si>
  <si>
    <t>Genial para no perder la voz &lt;div id="video-block-RBQOHUFT4Y2N8" class="a-section a-spacing-small a-spacing-top-mini video-block"&gt;&lt;/div&gt;&lt;input type="hidden" name="" value="https://images-eu.ssl-images-amazon.com/images/I/B1ps2EcBBKS.mp4" class="video-url"&gt;&lt;input type="hidden" name="" value="https://images-eu.ssl-images-amazon.com/images/I/91Zp9FKazxS.png" class="video-slate-img-url"&gt;&amp;nbsp;Contenido de la caja: - Instrucciones en español también, lo cual es muy útil. - Cargador y adaptador para el cargador. -Amplificador de voz.  -Correa para llevar colgado. - Auricular con micro y con cable para conexión. -Auricular con micro para conexión sin cable. Qué maravilla este invento! No pensaba yo que iba a ser efectivo. Me lo he llevado para las fiestas del pueblo y así organizar a los niños y no tan niños en los juegos populares. En vez de dar voces, este amplificador te facilita la vida. Tiene un volumen regulable o bien en el altavoz o bien en el auricular sin cable. Así subes el volumen de tu propia voz. Trae un colgador para el cinto o bien una cinta para llevarlo colgado. Pero como puedes hablar a distancia, de unos 10 metros; puedes dejar el altavoz en una mesa y tú ir andando entre las personas. Lleva un hueco para poner un USB, en él se puede poner música. A mí me ha venido bien para los juegos. Tenía todo en el mismo aparato, música y voz. El cargador el USB doble de distinto tipo para cargar al mismo tiempo el auricular-micrófono y el altavoz amplificador. Una pasada!!!  Genial, un gran invento.</t>
  </si>
  <si>
    <t>Muy linda Bastante bien, no me gustó la presentación. Pero bien :)</t>
  </si>
  <si>
    <t>Buen funcionamiento y agradable Practico y agradable de uso</t>
  </si>
  <si>
    <t>Muy bien Muy bien</t>
  </si>
  <si>
    <t>ABSOLUTAMENTE SATISFECHA. Voy a hacer un comentario somero sobre mi experiencia de compra porque es muy importante tener en cuenta varios aspectos. Yo compré estas zapatillas VENDIDAS Y GESTIONADAS POR AMAZON. Por tanto, este producto es ORIGINAL, puesto que Amazon no tiene permiso para comerciar con productos falsificados. Así pues, primer consejo:  COMPRAD PRODUCTOS DE MARCA SOLO VENDIDOS Y GESTIONADOS POR AMAZON. ¿Por qué comento esto? Pues bien, cuando decidí comprar estas zapatillas a través de Amazon en lugar de ir a una tienda física cualquiera, fue por el precio. Cual fue mi sorpresa cuando veo muchos comentarios favorables sobre el producto pero también otros comentarios que decían que las zapatillas eran una falsificación y que incluso añadían fotos. ¿Esto por qué pasa? Porque Amazon no separa los comentarios según sean de un vendedor u otro. Todos los comentarios que hacen referencia al mismo producto, aunque sean de vendedores diferentes, van a parar al mismo sitio. Incluso se mezclan con las opiniones en inglés. Así que NO OS ASUSTÉIS. YO HE COMPRADO DOS PARES, LOS PEDÍ AYER Y HOY POR LA MAÑANA ME HAN LLEGADO. AMAZON SE HA SUPERADO A SÍ MISMO EN TEMA RAPIDEZ. MUY SATISFECHA Y CONTENTA. PERO COMPRAD PRODUCTOS VENDIDOS Y GESTIONADOS POR AMAZON SIEMPRE QUE SEA POSIBLE. OS AHORRARÉIS PROBLEMAS.</t>
  </si>
  <si>
    <t>Diseño precioso y un sonido bueno La calidad del sonido es buena sin ser excelente. El diseño me parece precioso y es lo que más me empujó a comprarlos. La batería tras un uso ha aguantado 3 horas de música por spotify. Los he usado con un iPhone 11 pro max y me indica el nivel de la misma perfectamente.  Un detalle que me ha gustado mucho es que incluyen más almohadillas para cambiarlas cuando se estropeen las que trae. Actualizaré con el paso del tiempo a ver cómo se comportan.</t>
  </si>
  <si>
    <t>Cumple lo que promete. La crema cumple con su función, mi mujer tiene un esguince en el dedo y le calma mucho el dolor. Mi suegra tiene artrosis y se médica, cada dos meses debe tener uno de descanso y los dolores son bastante fuertes, la crema los alivia bastante. Tengo que decir que el bote me llegó roto a casa, tenía una raja en la base del bote pero no se salió la crema y pude traspasarlo a otros botes. La crema es bastante densa en frío así que a la época que estamos me puedo permitir dejar un poco en el bote original. También sirve para dar masajes.</t>
  </si>
  <si>
    <t>Algo incómodas pero bien Son bonitas pero a mí me hacen daño las gomas que tienen para sujetar el dedo. Siempre uso este tipo de chanclas y solo me ha pasado con estas la verdad. Las tallas son algo grandes, tenedlo en cuenta y pedir 1 o 2 números menos de lo que tengáis.</t>
  </si>
  <si>
    <t>Trini Es la segunda vez que compro este modelo, la primera vez me duraron unos años ( unos 6 )y dándoles mucha caña . Son comodisimas</t>
  </si>
  <si>
    <t>Muy util Da una nueva vida a los ordenadores más antiguos, uno de los mejores gastos que he hecho.  Muy fácil de instalar aunque hay que tener cuidado con los clonadores de discos, que pueden copiar el sistema operativo pero se dejan la partición de recuperación del sistema.</t>
  </si>
  <si>
    <t>Muy buena relación calidad - precio. Perfecta. Calienta bastante. La recomiendo</t>
  </si>
  <si>
    <t>Botas Las botas son muy bonitas las he devuelto porque me estaban muy justas</t>
  </si>
  <si>
    <t>Cadena de calidad y de tamaño excelente buena compra a buen precio Una cadena de excelente calidad y tamaño correcto como indican en las características funciona perfectamente sin duda una buena compra</t>
  </si>
  <si>
    <t>Justo lo que queria Un SSD M.2 encaja perfectamente en la ranura de mi portátil y me ha servido para aumentar la capacidad del SSD original que solo era de 25GB (insuficiente para instalar el sistema operativo) con este que me permite tener un arranque de sistema mucho mas rápido.</t>
  </si>
  <si>
    <t>Cómodos y buena sujeción. Se los compré a mi padre porque para su trabajo necesitaba unos auriculares que se adaptaran y sujetaran bien a la oreja. Aislan muy bien, y si pones música muy alta no escuchas nada de ruido exterior. Gracias a las almohadillas que tienen se sujetan mejor a la oreja y no se caen.</t>
  </si>
  <si>
    <t>Mas funciones para mi d7100 Miraba con cariño las funciones Wifi de equipos mas actuales, pero con esta opcion de toshiba desaparecieron por completo. Es posible pasar RAW (sin miniatura) y jpg.</t>
  </si>
  <si>
    <t>Buen reloj. Relación calidad - precio muy buena. Se ve buen reloj, funciona bien. Me gusta. Recomendado</t>
  </si>
  <si>
    <t>calidad aceptable, precio bien ok</t>
  </si>
  <si>
    <t>No lo uso Parecia que lo iba a usar bastante y lo que haces es dar golpes con un palo a las estanterias. Es mejor subir a la silla y hacerlo bien.</t>
  </si>
  <si>
    <t>No se puede hablar con el móvil Me gustan, se oyen de maravilla PERO!!!!!  1º Las instrucciones NO vienen en español, viene un código se barras que cuando lo Descargas sale en francés 2º al hablar con el móvil, tú oyes estupendamente pero el interlocutor no te oye a ti y como no entiendo las instrucciones no se que hacer, quizás lo devuelva porque tener una cosa que no entiendes no tiene sentido</t>
  </si>
  <si>
    <t>Regular No está mal pero la calidad es regular</t>
  </si>
  <si>
    <t>No son los originales No son como los que vienen con el teléfono No son los originales El cable de los originales no es redondo sino plano,  los mandos del volumen son diferentes y tienen más pinta se ser de atrezzo que de verdad</t>
  </si>
  <si>
    <t>Decepción total!,,, Fatal no va bien lo tendré que devolver URGENTE Es un engaño de reloj NO"O RECOMENDAROA PARA NADA Y A NADIE</t>
  </si>
  <si>
    <t>Venían usadas Gracias a los comentarios de la gente que venían usadas me fijé bien en las mías, efectivamente sucias y hasta en la suela había restos de haberlas usado, por supuesto las he descambiarlo y se las compraré a otro. Me imagino que irán probando hasta que se las cuelen a alguien</t>
  </si>
  <si>
    <t>Muy bien Difícil de pegar. Hay que encontrar el método específico.</t>
  </si>
  <si>
    <t>Está bien por el precio y realiza su función Tiene un precio adecuado y está bien, cumple su función. Sin embargo no funciona como las máquinas de los bares (obviamente, ya que su precio es mucho más elevado). Me parece que es buena idea para quien le gusten los zumos, puesto que es original. Para hacer el zumo hay que presionar con la mano sobre la tapa. Es más bonito que el exprimidor clásico pero me parece más engorroso para limpiar, por lo que yo sigo usando el que ya tenía jajaja</t>
  </si>
  <si>
    <t>Buena calidad de sonido y cómodo de transportar Buena cable, el tipo gomoso que tiene me ha gustado mucho, acostumbrado a los antiguos cables fue una novedad para mí.  Los anclajes que tiene y la sensación de resistencia me ha gustado mucho.  La calidad de sonido la esperada y tienen un buen precio.  Muy recomendable.</t>
  </si>
  <si>
    <t>Muy bien Bien</t>
  </si>
  <si>
    <t>Muy buen precio Muy buen producto , sobre todo el precio del producto es muy bueno comparativamente con otros sitios. Lo comentó porque le había echado el ojo en un supermercado y el precio era muy superior. Recomendable totalmente</t>
  </si>
  <si>
    <t>Muy bonita puesta Muy bonita , práctica y fácil de limpiar,por poner una pega , deberían de poner en qué lado va la toma del gas pues yo la tenía  en el derecho y en esta está en el izquierdo,los materiales se ven de buena calidad y el cristal muy grueso izquierdo</t>
  </si>
  <si>
    <t>Zapatillas cuña 37 Son perfectas, son súper cómodas, no se nota nada que llevan la cuña y son muy bonitas. La talla perfecta, como la que utilizo siempre. Las volveré a comprar en blancas, me han encantado, súper contenta con la compra.</t>
  </si>
  <si>
    <t>Recomendable 100% Lo uso muchisimo, es genial con unas gotitas huele fenomenal toda la casa estamos muy contentos con esta compra</t>
  </si>
  <si>
    <t>Buena calidad Buen álbum y buena calidad. Es muy facil personalizar la foto de la portada y tiene bastantes páginas para rellenar.</t>
  </si>
  <si>
    <t>Cuadros Ideales, una marca consolidada. Con muy buenos acabados. Suela cómoda. Solo cuando está el suelo mojado resbalan.</t>
  </si>
  <si>
    <t>Manejable y facil &lt;div id="video-block-R2D2G2IUZUYN04"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id="29" preload="auto" src="https://images-eu.ssl-images-amazon.com/images/I/A1vb5bNsnmS.mp4" style="position: absolute; left: 0px; top: 0px; overflow: hidden; height: 1px; width: 1px;"&gt;&lt;/video&gt;&lt;/div&gt;&lt;div id="airy-slate-preload" style="background-color: rgb(0, 0, 0); background-image: url(&amp;quot;https://images-eu.ssl-images-amazon.com/images/I/81kR6fqePfS.png&amp;quot;);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value="https://images-eu.ssl-images-amazon.com/images/I/A1vb5bNsnmS.mp4" class="video-url"&gt;&lt;input type="hidden" name="" value="https://images-eu.ssl-images-amazon.com/images/I/81kR6fqePfS.png" class="video-slate-img-url"&gt;&amp;nbsp;Esta batidora está genial, es pequeña y manejable, muy fácil de usar y tiene múltiples funciones, cómo para hacer zumos, picar carne, queso , café etc . Además muy fácil de desmontar y limpiar. Realmente práctica para el día a día.</t>
  </si>
  <si>
    <t>Queda ideal La use para una boda y se veía genial, muy fina</t>
  </si>
  <si>
    <t>buen ariculo buen ariculo</t>
  </si>
  <si>
    <t>Como lo esperaba. Es perfecta para ayudarte a sudar, la talla es la que esperaba y la verdad que es bastante cómoda. Buen producto es lo que esperaba.</t>
  </si>
  <si>
    <t>Son muy ligeras. Pesan muy poco. Son muy comodas Ideales para piscina</t>
  </si>
  <si>
    <t>Fantástico microfono Era para una niña de 6 años y la verdad que está genial. Buen sonido</t>
  </si>
  <si>
    <t>Tobillera Muy bonita,</t>
  </si>
  <si>
    <t>Efectiva Sin queja de nada. Hasta el momento perfecta en todo. Una gran compra</t>
  </si>
  <si>
    <t>Perfecto Muy bonito</t>
  </si>
  <si>
    <t>Bonito Algo muy original y emotivo para hacer un buen regalo a un ser querido. Me encanta, se queda súper chulo. Puedes poner un montón de fotos, decorarlo y una sorpresita en el medio. Luego cierras la caja y se queda todo dentro muy bien guardado.  Lo recomiendo</t>
  </si>
  <si>
    <t>Realza, la cara con Plata de Ley. Muy Cómodo para Abuelitas.</t>
  </si>
  <si>
    <t>Excelente Excelente producto, tal cual descrito en la descripcion. Moderno pero con estilo vintage y muy bien de precio. 100% recomendable.</t>
  </si>
  <si>
    <t>Muy bien Cumple muy bien su función he guardo toda la información q he querido.</t>
  </si>
  <si>
    <t>No estan plastificadas Las cintas llegaron a tiempo, no obstante a pesar de ser adhesivas como indica, la superficie es decir donde se inscribe la tinta es mate y no plastificada como en las originales por lo que la letra se difumina un poco. No repetire</t>
  </si>
  <si>
    <t>Bastante bueno La mochila es mucho más bonita y útil de lo que pensaba. Tiene buenas cremalleras, muchos bolsillos, es muy cómoda... Lo malo es que la compré para meter mi portátil pensando por las pulgadas que cabía y resulta que el bolsillo del mismo sí tiene cabida pero no cuadra su posición con el tamaño de la cremallera y... noooo hayyy maneeeeeeeraaaa . A pesar de eso, la seguiré usando metiendo mi portátil fuera de su funda dedicada a ello</t>
  </si>
  <si>
    <t>Calidad- precio ok Necesita muchas gotas para oler</t>
  </si>
  <si>
    <t>No son cómodas La zapatilla es muy bonita, su apariencia es buena. La parte interior es bastante floja no se le ve calidad. No la encuentro cómoda, quizás sea mi culpa ya que pedí el número que habitualmente calzo en deportivas y me queda amplio. Lo intenté solucionar con una buena plantilla, pero aun así, me resulta incómodo. Si volviese a comprarlo pediría una talla menos.</t>
  </si>
  <si>
    <t>Sintéticas Se ven muy de plastico</t>
  </si>
  <si>
    <t>Para llevar lo justo y necesario Este pendrive de la marca Kingston, destaca por su precio y tamaño reducido. Útil para llevar en un llavero, por ejemplo. A pesar de que tiene 32 GB, es cierto que tras un uso intensivo, disminuye notablemente la velocidad de escritura. A eso, hay que sumarle que también se calienta.  Ventajas: precio y tamaño reducido. Desventajas: velocidad y que tras un rato, se calienta.  Conclusión: es recomendable comprarlo, si nos hace falta un pendrive nuevo para llevarlo a mano.</t>
  </si>
  <si>
    <t>Recomendado Producto auténtico.  Las características coinciden con las reseñas del vendedor. Relación calidad-precio recomendado. La talla va en relación con el número  que se usa habitualmente, quedan como se esperaba.</t>
  </si>
  <si>
    <t>Necesaria Desde mi punti de vista es una Pieza necesaria y vital para el uso de la nueva surface pro 4.</t>
  </si>
  <si>
    <t>Mucha calidad en el sonido, contento con la compra Muy bueno, mucha calidad de sonido, recoge muy bien el sonido incluso de los acompañantes. Merece la pena adquirir este micro.</t>
  </si>
  <si>
    <t>Justo lo que esperaba Necesitaba unos cables para los pedales de la  guitarra, y esto era justo lo que buscaba</t>
  </si>
  <si>
    <t>Es lo que esperaba Estoy contento con las zapatillas</t>
  </si>
  <si>
    <t>Geniales Muy chulas y cómodas</t>
  </si>
  <si>
    <t>Muy bonito, regalo adecuado Realmente precioso He regalado 2 a dos veinte añeros y han quedado super contentos</t>
  </si>
  <si>
    <t>Creo que tienen un buen precio Después de unos días con mis nuevos cascos, tengo que decir que me han sorprendido gratamente. Se escuchan muy bien, tienen unos bajos formidables y se sincronizan muy fácil. No me ha gustado mucho la estética, pero he de decir que son muy cómodos. Los utilizo para salir a correr normalmente</t>
  </si>
  <si>
    <t>Preciosos Son ideales y súper bonitos</t>
  </si>
  <si>
    <t>Coqueto Coqueto</t>
  </si>
  <si>
    <t>Perfecto para PS4 Disco perfecto para la PS4, os dejo unas fotos para que veáis el modelo que están sirviendo ahora y que sirve para la PS4, disco pedido el 4 de octubre&amp;nbsp;&lt;a data-hook="product-link-linked" class="a-link-normal" href="/Seagate-Expansion-Portable-2TB-Disco-duro-externo-portátil-2-5-34-STEA2000400-USB-3-0-para-PC-XBOX-One-y-XBOX-360/dp/B00TKFEE5S/ref=cm_cr_getr_d_rvw_txt?ie=UTF8"&gt;Seagate Expansion Portable 2TB - Disco duro externo portátil 2,5" (STEA2000400) USB 3.0 para PC XBOX One y XBOX 360&lt;/a&gt;</t>
  </si>
  <si>
    <t>Magnific Magnific</t>
  </si>
  <si>
    <t>Calidad/precio inmejorable. Un clásico entre clásicos. Cómodo, sumergible y duro como ninguno. Si buscas un reloj todoterreno y que, además, sea bastante discreto...esta es tu elección. Técnicamente, está por encima del Casio F-91W.</t>
  </si>
  <si>
    <t>Contenta Perfecta, bien calentita... Lo único que es algo ancha y queda como grande</t>
  </si>
  <si>
    <t>Comodisimas Muy cómodas</t>
  </si>
  <si>
    <t>Adecuada Ya me la he llevado a varios festivales y estoy encantada.</t>
  </si>
  <si>
    <t>Batidora Aunque parezca de verdad, no lo es. Mis nietos están encantados con este aparato que completa una serie de electrodomésticos de juguete.</t>
  </si>
  <si>
    <t>Contentisimo Tengo un comercio y necesitaba renovar este articulo, pues el que tenia pedia la jubilacion. Genial, estoy muy contento con su utilidad, aunque para probar la falsedad de billetes tuve que dibujar uno en un papel. Los detecta en cualquier posicion, lo unico que NO me gusta es que algunas veces lo rechaza si lo detecta algo inclinado o con una punta doblada. Seria genial si planchase las arugas del billete... Muy recomendable.</t>
  </si>
  <si>
    <t>Es efectivo. Barre bien,normal,con mucha capacidad. El vendedor,son muy amables y me enviaron un palo nuevo,más un regalo,de ellos. Va muy bien. Gracias</t>
  </si>
  <si>
    <t>100 x 100 Recomendable Son justo lo describen,un sonido genial,con su fundita para guardar,el tamaño es el de cualquiera de este tipo,el enganche a la oreja es goma y nada molesto,lo he gastado corriendo 2 horas y ni se mueve ni molesta,yo voy con gorra y gafas y sin problema y el cable por detras no molesta,lo dicho 100x100 recomendable,por ese precio un CHOLLO 👍🏼</t>
  </si>
  <si>
    <t>Mejor compra jamás hecha 10/10.  Podría dejar la valoración así, sin añadir más contenido, pues es perfecta. Sin duda la mejor compra que haya podido realizar. Fácil de usar, de limpiar y pequeña, cabe en cualquier rincón, no como cualquier otro armatoste. Si no la tuviera, la compraría sin dudar.</t>
  </si>
  <si>
    <t>Excelente calidad precio valor. El producto es de muy buena calidad y la talla se ajusta a la perfección. Agradesco al personal de Amazon quienes me ofrecieron ayuda durante la elección de la talla.</t>
  </si>
  <si>
    <t>Envío lentísimo. Problemas en el formateo, no reconoce bien el tamaño. Envío lentísimo con una semana más de lo previsto porque al parecer viene de Alemania y conlleva problemas de aduanas. Posteriormente compré otra raspberry con otra tarjeta más de estas y de nuevo el problema, otra semana de retraso. Cuidado lo que compréis junto a esto porque puede conllevar retrasos. Problemas en el reconocimiento del tamaño al formatear, tengo que poner el tamaño de la partición a mano. No sé si será un problema del lector y la capacidad o de la tarjeta. Recomiendo de 16 gb a no ser que sea imprescindible.</t>
  </si>
  <si>
    <t>Muy cómodas Espero que duren de momento super cómodas</t>
  </si>
  <si>
    <t>CAPACIDAD Y PEQUEÑO TAMAÑO: EDITO.... FALLO INESPERADO Lo que mas me ha gustado es la sencillez del aparato. Es manejable y con una gran capacidad. Lo he conectado  y he realizado un BACKUP de un disco duro de mi ordenador de unos 1000G He conectado a un USB 3.1 C y le ha costado unas 4 horas de terminar de copiar datos. Hoy he realizado una actualización de datos y le ha costado solo 2 minutos. Creo que está bien. Lo que menos me ha gustado es el precio. Creo que es un poco caro. Seguro que dentro de un tiempo bajaran los precios. Edito A los dos dias de tener conectado el disco T5 resulta que al encender el ordenador me dice que el T5 no lo reconoce y que formatee. Despues que hayer por la noche hice un backup con el SYNCTOY de Microsoft. Por lo tanto estoy muy disgustado El SYNCTOY me ha funcionado perfectamente con el W7 i con este ordenador que tengo ahora W10 tambien. Lo tenia desde hace un año con un PIN USB de 128G pero se me habia quedado pequeño. Por eso lo cambie por este T5. Ahora lo he formateado con el sistema tradicional NTFS a ver que pasa. Buscaré tambien un programa de BACKUP mas moderno. EDITO 2º VEZ Lo del Backup al final lo he quitado porqué me resulta muy engorroso. Si quería hacer uno diferencial hay que pagar y no me valía la pena. Me resulta mucho mas practico el SINYTOY y ahora parece que con el nuevo formateo funciona correctamente. Ahora he dejado 3 estrellas . Si al cabo de unos meses sigue funcionando bien le pondré 4. Pero no le pondré 5 porque creo que deberían advertir de ese formato raro que lleva el disco que da problemas. Además no explican nada bien esa aplicación que trae el disco. El manual prácticamente no sirve para nada. EDITO Al final tuve que devolver el disco duro. No me funcionó.  Lo devolví el dia 23/01/2019. Tengo el resguardo de correos y en la misma WEB de AMAZON se puede ver que el mismo día 24 estaba en el transportista y el día 25 fue entregado a AMAZON. Pero no he recibido el reembolso ni me han comunicado nada. Estamos a día 10 de Febrero. Sigo confiando en AMAZON por el simple echo de que no me han fallado nunca. Espero que ahora tampoco EDITO Bueno ya he recibido el reembolso. Ha tardado un poco pero al final he sido atendido correctamente. Me puse en contacto con AMAZON en la WEB en el apartado : "CONTACTANOS"  y me llamaron y en dos días han solucionado el  tema.</t>
  </si>
  <si>
    <t>se estropeó el primer día Producto de baja calidad. Solamente he usado la picadora para picar perejil, solo pica la parte inferior, la parte superior queda intacta, los finos tallos quedan enteros.  Y lo peor es que se quedó acoplado el cuerpo del motor con la tapa de la picadora. A ver si me la cambian ya que se ha pasado el plazo de devolución. muy descontenta.</t>
  </si>
  <si>
    <t>No ha llegado De momento hay mas que no me gusta porque no ha llegado todavia.luego lo clasificare ssi llega</t>
  </si>
  <si>
    <t>Buena compra Son estupendos,  de hecho repito, ya tengo otros en negro.  Buen algodón,  muy cómodos,  el color más bonito que en la foto y a un precio estupendo.</t>
  </si>
  <si>
    <t>Laura Buscaba unos cascos bluetooth para escuchar la musica con el movil, llevo varias semanas usandolos y son muy comodos, a mi siempre se me caian los normales y con estos puedes hacer cualquier cosa que no caen, traen gomitas de diferentes tamaños pero con las que trae puestas a mi me sirvio perfectamente. La unica pega que le pongo es que la bateria podia durar mas pero relación calidad precio están muy bien.</t>
  </si>
  <si>
    <t>Hojas plastificar. Buena calidad.</t>
  </si>
  <si>
    <t>Opinión El producto bien, pero el envío fue caótico.</t>
  </si>
  <si>
    <t>Robusto Llegó perfectamente empaquetado. Se monta fácil y rápidamente, no hace falta ser un genio. Entran bastantes papeles, sobre todo en la parte de arriba. Queda un hueco bajo las "patas", donde se pueden meter otras cosas.</t>
  </si>
  <si>
    <t>Fisio en casa Es incleible, masajea muy bien. Mueve las contracturas de la espalda. Es como tener un fisio en casa.Su efecto de calor es perfecto.</t>
  </si>
  <si>
    <t>Todo correcto. Bueno, envío rápido en un día con amazon Premium. Venía muy bien protegido y funciona a la perfección. Es perfecto para quien esté empezando en la música, sea cantante o toque instrumentos, si no se tiene mucho dinero, con eso, te sobra. Muy satisfecho con la compra.</t>
  </si>
  <si>
    <t>Recomendable 100% Muy comodo y perfecto</t>
  </si>
  <si>
    <t>Fantástico Quedo muy satisfecho</t>
  </si>
  <si>
    <t>serum Serum para el contorno de ojos, antiedad para arrugas y bolsas para los ojos. Lo uso solo durante unos días y ya veo una diferencia, tengo menos bolsas de bajo de los ojos y parezco menos cansado.</t>
  </si>
  <si>
    <t>Muy bien de precio Las he comprado para guardar apuntes de la universidad, me gustardo porque venian varias de varios colores perfecto para clasificarlos. Lo mejor de todo es su precio cada una sale por unos 40 céntimos, en ninguna tienda física encontraba un precio tan competitivo y en cuanto a la calidad nada que envidiar a las mas caras.</t>
  </si>
  <si>
    <t>Que decir de las Vans? No se cómo no las había comprado antes Nunca había tenido unas Vans y la única duda que tenía erala talla, pero he acertado con el 44 que es la talla que llevo normalmente, super cómodas y muy bonitas.</t>
  </si>
  <si>
    <t>Rapidez Perfecto: mucho mejor que lo esperado! Muy aconsejado! Muchas gracias TCSunbow!</t>
  </si>
  <si>
    <t>cartera sobre lo esperado una cartera que ha superado las expectativas puestas en ella, ademas de barata aguanta muy bien el paso del tiempo.</t>
  </si>
  <si>
    <t>Relajacion y descarga &lt;div id="video-block-R1JRP8QS3W5WMG" class="a-section a-spacing-small a-spacing-top-mini video-block"&gt;&lt;/div&gt;&lt;input type="hidden" name="" value="https://images-eu.ssl-images-amazon.com/images/I/C1C8udyfj0S.mp4" class="video-url"&gt;&lt;input type="hidden" name="" value="https://images-eu.ssl-images-amazon.com/images/I/91ROABY6+PS.png" class="video-slate-img-url"&gt;&amp;nbsp;Me he llevado una grata sorpresa con este aparto, pensaba que iba a ser más pequeño y que para el auto uso no iba a ser útil, todo lo contrario. Dispone de un brazo bastante largo, similar al de un cepillo de espalda que te permite llegar a cualquier parte de tu cuerpo. En concreto para la espalda si te das tu solo el masaje es una auténtica pasada. Dispone de 5 cabezales diferentes, unos más dedicados a los brazos y piernas y otros más dedicados al resto del cuerpo. Los cabezales se pueden intercambiar fácilmente ya que van a rosca y dependiendo del tipo de masaje que te quieras dar pues usas uno u otro. En mi caso concreto me ha encantado el que es como una abrazadera que puedes ponértelo tanto en brazos como piernas y la sensación es increíble, en poco tiempo notas una relajación increíble y notas como te fluye la sangre por esa parte, de hecho es el cabezal que más he usado hasta ahora y el que más me ha gustado. El propio aparato dispone de 5 tipos de masajes, pulsando el botón mode puedes cambiar el tipo de masaje, tienes unos más continuos, otros que arranca y para y otros que mezcla un poco los anteriores. Además del modo puedes configurar la potencia del masaje, también dispone de 5 tipos de intensidad, yo uso los de menos intensidad si lo que quiero es relajarme y en cambio utilizo los de potencia para intentar descargar una zona que tenga tensa. El paquete además trae un transformador para su carga y una base donde el palo se coloca de forma vertical para su carga. Con la batería que traía ya he conseguido dar 5 masajes sin tener que recargarlo, una autentica virguería ☺</t>
  </si>
  <si>
    <t>Perfecta Es perfecta para ir al tenis para niños</t>
  </si>
  <si>
    <t>Perfectos para hacer deporte Parece sorprendente que unos auriculares tan pequeños y ligeros puedan tener tan buena calidad de sonido, los graves notables algo poco habitual en un modelo Bluetooth y un sonido tan limpio que es llamativo.  Los he comprado para escuchar música mientras entreno, según las características aguantan el sudor, espero que sea así en principio parecen muy bien aislados. En el oído se adaptan perfectamente y al ser tan ligeros no se mueven ni en los saltos. El rango de alcance es más que suficiente para dejar el móvil en un lado del gym y estar tranquilamente escuchando música hasta 10m.  La autonomía más que suficiente para pasar toda la semana entrenando sin tenerlos que cargar.  Estoy encantado con la compra, sin duda alguna volvería a comprar. Olvidarse de los cables es un lujazo.</t>
  </si>
  <si>
    <t>Rápido, silencioso y de gran capacidad. Muy recomendable como disco de escritorio de gran capacidad. Rápido y silencioso.</t>
  </si>
  <si>
    <t>Hermosas Bellas Económicas</t>
  </si>
  <si>
    <t>Guay Me ha gustado mucho</t>
  </si>
  <si>
    <t>Cumple con lo esperado No puedo opinar de otras de menor gramaje y si se ha probado con otras plastificadoras. A mí me va bastante bien con una plastificadora de la misma marca. Lo que me preocupaba de que la marca de agua siguiera una vez plastificado no es así, se elimina completamente a la primera pasada sin necesidad de más. He plastificado cartas de 300gr/m2 pegadas y en ese caso sí he necesitado un par de pasadas para que los bordes quedaran bien sellados. Los folios quedan bastante bien y lo bastante rígidos con este gramaje de fundas, se puede hacer cartelería y cogerse con bridas. El envío perfecto, al día siguiente como siempre.</t>
  </si>
  <si>
    <t>Precio Cumple su función, buen tamaño, cómodo y práctico.</t>
  </si>
  <si>
    <t>Me encanta este reloj un reloj sencillo pero muy bonito para los amantes de los 80s 90s, muy ligero y cómodo de llevar a diario. llevaba 4 años sin usar reloj  y este fue el culpable de que en estos momentos esté usando uno XD....</t>
  </si>
  <si>
    <t>Perfecto Perfecto. Era para mi hija y esta encantada con el</t>
  </si>
  <si>
    <t>Un fallo muy gordo tiene Lo he instalado sin problemas y funciona muy bien. El PROBLEMA es que, tras clonar el SSD m.2 que tenía de 256gb a este de 500gb, windows me lo identifica como disco de 256! Y encima pone en el manual que puede pasar, pero que no pasa nada, que el espacio que no muestra sigue estando .. pues yo quiero que aparezca! A ver si Crucial dice cómo hacerlo porque lo veo una tremenda chapuza.</t>
  </si>
  <si>
    <t>Elegir muy bien la talla Me gustaba mucho este chándal pero despues de haberlo recibido este me queda muy pequeño. Estoy muy agradecida por la atencion y la ayuda que he tenido por parte de amazon para darme una solucion. Muchas gracias</t>
  </si>
  <si>
    <t>Hay k mejorar un poco Estoy haciendo transición con las huaraches y las quiero prácticamente para pista. Buena sensación pero no son tan flexibles de la suela. La función de libertad en los dedos un 10. Lo de no llevar calcetines...mal 👎.  ..el refuerzo del talón me hizo heridas...hay k ponerse calcetin</t>
  </si>
  <si>
    <t>Carlos M. J. Respecto al envío, nada que objetar; llegó en el plazo establecido y en perfecto estado. Sin embargo al tener el reloj en la muñeca me dí cuenta de que es más pequeño de lo que esperaba. El gran punto negativo son los botones para la puesta en marcha y el lapso del cronómetro, son francamente malos, no resaltan prácticamente nada sobre el resto de la carcasa, se accionan muy mal, hay que hacer bastante fuerza lo que hace que no puedas parar/poner en marcha el cronómetro cuando quieras. En definitiva, estoy bastante decepcionado con el producto. No lo volvería a comprar por nada del mundo.</t>
  </si>
  <si>
    <t>No funcionaba Venía sin embalar, solo con la bolsa de amazon y la del disco duro. Como me temía directamente no funcionaba, hacía un ruido raro y nunca llegaba a detectarlo la placa base. He hecho mil pruebas cambiando cables, probando con disco duros antiguos y todos funcionaban menos este, claro.  Al menos en Amazon cuando ocurren este tipo de problemas, el servicio post-venta es muy bueno y me devuelven el dinero.</t>
  </si>
  <si>
    <t>Buenos auriculares con algún "pero". Muy bien en cuanto a sonido, ergonomía (se adaptan muy bien a las orejas) y aislamiento del exterior. El "pero" viene en el micrófono: está bien colocado pero tiene mucha menos ganancia que el micrófono externo que estaba utilizando. Una vez ajustada dicha ganancia, funciona perfectamente. Y está bien colocado, no molesta cuando lo recoges porque no lo necesitas. Por el tema de la ganancia del micrófono no le he puesto la nota máxima. Satisfecho con la compra. Recomendables</t>
  </si>
  <si>
    <t>Muy bueno A mi bebe le gusta mucho lo unico malo es que es un poco rollo para limpiar cada vez.</t>
  </si>
  <si>
    <t>Ligeras Bonitas buenas y baratas. Son posibles no pesan nada para poder llevar las todo el día. Pediré más de esta marca me han gustado mucho</t>
  </si>
  <si>
    <t>Genial El cable funciona de maravilla, está bien rematado para que sea resistente y además te envían un pequeño obsequio de puas para la guitarra o el bajo. Sin duda volveré a comprar.</t>
  </si>
  <si>
    <t>Buen producto facil de instalar, solo conectar y listo, buen rango de cobertura , buena compra y buenos materiales , recomiendo su compra</t>
  </si>
  <si>
    <t>Perfecto Perfecto... Como esperaba más barato que cualquier relojeria</t>
  </si>
  <si>
    <t>original y muy ponible diseño muy chulo, también son cómodos, sólo que tallan grandecitos, tengo mucho pecho y cogí una S y aún así me los he tenido que entrar de hombros</t>
  </si>
  <si>
    <t>Encantada Me han encantado y sorprendido, he probado otros y no olian nada, estos a parte de dejar un aroma es floral y me encantan.</t>
  </si>
  <si>
    <t>El mejor controlador relación calidad-precio Hasta la fecha la única pega que le pongo es que se me quedan cortos los bancos de 8 pads, pero seguro que se podrá configurar para añadirle más bancos. Por lo demás, es una de las mejores inversiones para la iniciación en la producción de beats. Además por su tamaño se hace super práctico llevárselo a cualquier lado, y como sólo necesita la alimentación USB del ordenador, pues ale, a maquinar. 100% recomendable</t>
  </si>
  <si>
    <t>Muy bonito Muy bonito</t>
  </si>
  <si>
    <t>Puma Muy buena calidad</t>
  </si>
  <si>
    <t>Muy buena calidad. Satisfecha. Muy buena calidad. Ya es el segundo vasito que compro, ya que en la guarderia me han pedido uno. La tetina es blandita y no es de plastico duro como los vasitos que se ven en el Mercadona, por ejemplo. Nos llegó el de Mickey negro como el de la foto. Muy bonito. Para los bebés es genias porque las asas son muy grandes y les resulta fácil de usar. Por cierto, las asas se puede quitar, lo que me parece estupendo ya que mas adelante pueden usarlo para beber agua sentados a la mesa (evitando que tiren el agua de un vasito normal).</t>
  </si>
  <si>
    <t>Nice Ha venido en buen estado i es lo que dice la descripcion del producto</t>
  </si>
  <si>
    <t>Perfecto  para los dibujos de mi niño Estupendo todo bien, pedido rápido y sin golpes aún que lo hubiese protegido  algo mejor.Mi niño pequeño disfruta de la pizarra colgando sus dibujos que trae del cole lo recomiendo  la pedí de 120x80 buena medida para poner de todo</t>
  </si>
  <si>
    <t>Mejor significativa en ruido de fondo Røde se ha superado con el Smartlav Plus. El ruido de este nuevo modelo es significativamente inferior al primer Smartlav. Estoy muy contento con la compra. Graba mejor con su propia aplicación y en sistema iOS (iPhone/iPad), con Android las grabaciones no han sido del todo buenas.</t>
  </si>
  <si>
    <t>Estupendo BUENO PARA CALENTAR ESA ESPALDAS DOLORIDAS</t>
  </si>
  <si>
    <t>Muy buen producto para regalo Se lo he regalado a mi hermano y está encantado. Tiene una dieta muy saludable y lo usa todos los días para hacer desayunos, y comidas, preparando todo muy casero.  Lo he comprado en black friday a 20 € por lo que fue un excelente precio para el tipo de producto y la cantidad de accesorios.  Llegó antes de lo esperado.</t>
  </si>
  <si>
    <t>Perfecto Muy buena calidad</t>
  </si>
  <si>
    <t>Perfecto Excelente es una lástima que haya pedido un número más grande me encanto todo pero no era mi talla. Pidan la talla q usan normalmente</t>
  </si>
  <si>
    <t>Bueno, bonito y muy barato Tal cómo se ven en la foto. Muy cómodos de llevar y el sonido es bueno. Por el precio que tienen creo que no se puede pedir más. El color es muy chulo. Ámazon como siempre inmejorablea</t>
  </si>
  <si>
    <t>Excelente Estoy contento con el producto. A veces me creo que estoy incluso trabajando con rollos de etiqueta no compatibles, la calidad es muy parecida al del material original.</t>
  </si>
  <si>
    <t>Perfecto para regalo Muy bonito parece de buena calidad</t>
  </si>
  <si>
    <t>Muy buenos! Muy cómodos, más de lo que esperaba, no tengo ninguna queja, al menos por ahora. Espero que duren. Además son muy bonitos.</t>
  </si>
  <si>
    <t>botas MERREL Las he probado durante jornadas largas varios días y no me han molestado en absoluto, cuando apenas las habia usado. Buena suela para andar por terrenos irregulares y empedrados</t>
  </si>
  <si>
    <t>Se han roto al poco de tenerlos &lt;div id="video-block-R1QI0BGVAZXD8C"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src="https://images-eu.ssl-images-amazon.com/images/I/91pUEXCIpaS.mp4" style="position: absolute; left: 0px; top: 0px; overflow: hidden; height: 1px; width: 1px;"&gt;&lt;/video&gt;&lt;/div&gt;&lt;div id="airy-slate-preload" style="background-color: rgb(0, 0, 0); background-image: url(&amp;quot;https://images-eu.ssl-images-amazon.com/images/I/B1eURy27HGS.png&amp;quot;);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value="https://images-eu.ssl-images-amazon.com/images/I/91pUEXCIpaS.mp4" class="video-url"&gt;&lt;input type="hidden" name="" value="https://images-eu.ssl-images-amazon.com/images/I/B1eURy27HGS.png" class="video-slate-img-url"&gt;&amp;nbsp;Son muy cómodos para usarlos durante mucho tiempo, y bonitos, pero a los meses de usarlos el micrófono no se sujeta, y contínuamente se cae. Hay que sujetarlo en la posición superior con una gomita si no quieres tenerlo delante de la cara cuando no lo uses para hablar. La calidad del micrófono para grabar la voz es mediocre, se oye muy metálico.</t>
  </si>
  <si>
    <t>Calidad mejorable pero buen precio Bastante ligeras y más o menos cómodas. Calidad mejorable pero por el precio están bien</t>
  </si>
  <si>
    <t>Mala calidad y sin enganche La calidad no es fina y no se sujetan en la oreja; Son muy grandes y se caen.</t>
  </si>
  <si>
    <t>Eva Estoy muy descontenta con este producto, a parte de ser caro, en dos meses ya se me han roto y me empiezan a hacer daño</t>
  </si>
  <si>
    <t>Barato pero muy malo Entiendo que al tener un precio tan bajo no se puede esperar mayor calidad, pero que me pusiera el collar un dia en la mañana y en la tarde ya estuviera negro me parece muy complicado. no lo recomiendo y no lo vuelvo a comprar.</t>
  </si>
  <si>
    <t>cumple utilizada en un Motorola g4, sin problemas de funcionamiento haciendo el uso habitual en un chaval de quince años: descarga de juegos, ver alguna peli a 720p.... buen producto</t>
  </si>
  <si>
    <t>Buen biberon Muy bueno. El material es más grueso que otros biberones, las tetinas son resistentes (nada que ver con las de suavinex). El único pero es que no marca todos los indicadores en modo. Alterna ml con número de onzas, no hay problemas al hacer el biberon pero acostumbrada a la versión de snnoopy se me hace un pelin más complicado.</t>
  </si>
  <si>
    <t>Pili Cómodas,buena calidad, tal y como dice en la descripción son buenas para caminar, cogí mi número y muy rápida la entrega.</t>
  </si>
  <si>
    <t>para lo que vale, bien. muy robusta no es, parece de juguete pero corta bien y para un uso ocasional esta perfecta. por ese precio no se puede pedir mas, a demas cabe en cualquier cajon</t>
  </si>
  <si>
    <t>Para mí los mejores Los usé con mi hija mayor y ahora con el pequeño vuelvo a usarlos. Fue el primero que usé ya que era el que venía con un sacaleches Avent que compré y mi hija ya no quiso otro. A mi hijo le pasa lo mismo, si le doy otro biberón con otro tipo de tetina no lo quiere. Los compré, los compro y los seguiré comprando mientras los necesite. Recomendables 100x100.</t>
  </si>
  <si>
    <t>Muy buena calidad Es un zapato muy cómodo. A tener en cuenta : pedir un número más de lo habitual para mayor comodidad.</t>
  </si>
  <si>
    <t>SUAVIDAD, COMODIDAD Y CONFORT 100% Suave, amplia, de poco peso y sobre todo muy calentita, incluso sin necesidad de encender!! Tiene diferentes programas e intensidad dependiendo la necesidad de calor que necesites y durante el tiempo que necesites. Acompañada del libro de instrucciones y se puede además desconectar el cable para limpiarla o si no se va a encender.</t>
  </si>
  <si>
    <t>Sorpresa y buena elección Es el mejor producto que he comprado para regalarse a persona mayor. Tiene diferentes modos, intensidad y produce el calor. Es fácil de manejar con los botos o con el mando, y relaja mucho los pies después de estar de pie en el trabajo todo el día. Ha sido de gran sorpresa y buena elección.</t>
  </si>
  <si>
    <t>Buena calidad - precio Es un reloj cómodo y resistente</t>
  </si>
  <si>
    <t>Muy cómodas Al tener el pié ancho al principio van justas, pero después de un par de usos se adaptan bien al pié y resultan muy cómodas.</t>
  </si>
  <si>
    <t>Genial Llego antes del plazo, todo muy bien, me encantan estos biberones.</t>
  </si>
  <si>
    <t>Son cómo se ven Muy bonitos</t>
  </si>
  <si>
    <t>Muy buena calidad Perfecto</t>
  </si>
  <si>
    <t>USB 3.0 de 32 GB USB ligero, con un sistema de deslizado para proteger la toma de entrada al ordenador. USB 3.0, se nota la velocidad de copia y lectura a diferencia del 2.0. 32GB vienen perfecto para el transporte puntual de documentos, fotos y videos, que es para lo que lo necesitaba.</t>
  </si>
  <si>
    <t>¡¡¡Es una bestia!!! Nada mas tenerla en casa le he hecho una prueba de velocidad, y me da los 90 MB/s de velocidad de lectura que dice (exactamente 89,38MB/s), pero es que de escritura me da ¡¡¡más de 50MB/s!!!. Lo dicho, una autentica bestia de tarjeta. Perfecta para cualquier dispositivo que necesite una alta velocidad de lectura y escritura. Y por supuesto es SanDisk, que es una marca de confianza. Por ahora encantado con ella.</t>
  </si>
  <si>
    <t>Estupendo Recoge muy bien, los pelos de mis gatos, tapicería, de la ropa no logro quitarlos muy bien, pero con el sofá, sillas y camas, estupendo</t>
  </si>
  <si>
    <t>Perfecta Es muy bonita, es para mi marido y le va perfecta, la quería pequeña, para cartera y móvil</t>
  </si>
  <si>
    <t>batidora hola, es mi primera batidora va super biem para batidos de fruta. No se calienta  y com bastante potencia. Eso sí.... no lollenes de frutas duras hasta arriba es normal q le cueste bastante batirlo. Los vasos de plastico duro estan bien, tamaño compacto ,para a batidos de fruta o proteinas  para eso funciona de maravilla, lo recomiendo</t>
  </si>
  <si>
    <t>MUY UTIL Actualmente solemos tener todo tipo de tarjetas: del banco y de tiendas. Cuando se acumulan varias, empiezan a ocupar mucho espacio en la cartera, dificultando su extracción. En este modelo, la extracción de las tarjetas, se realiza por la parte superior, lo que indudablemente aumentará la vida de los plásticos. La única pega que le encuentro es que, con todos los plásticos ocupados por una tarjeta, el tarjetero queda un poco abierto. Por lo demás, todo perfecto.</t>
  </si>
  <si>
    <t>Estupenda Estupenda</t>
  </si>
  <si>
    <t>FANTÁSTICO VINILO PARA PLASTIFICAR TELAS Llegó dentro del plazo de entrega previsto. Me encanta hacer manualidades, entre ellas está el bordado a punto de cruz, hice unos marcapáginas o puntos de libro y unos bordados para pequeños cojines decorativos, y me preocupaba mucho su conservación hasta que vi este genial producto que plastifica de forma permanente, de modo que con un paño húmedo puedo limpiar mis bordados fácil y rápido. Es muy sencillo de usar, se plancha sin vapor poniendo una tela fina entre el objeto que se quiere plastificar y la plancha. El planchado requiere un poco de paciencia para conseguir un plastificado perfecto, ya que se tardan unos minutos que pueden variar según el tamaño del objeto a plastificar. Después de plastificar solo hay que dejar enfriar y ya queda listo para recortar coser o lo que se quiera hacer con el objeto que se haya plastificado, como se puede ver en mis trabajos de momento solo plastifiqué, después coseré y pondré cintas a mis puntos de libro, que ahora lucirán increíbles. Producto muy recomendable que espero poder seguir comprando, porque lo peor que tiene es su precio.</t>
  </si>
  <si>
    <t>Perfectas, como se esperaba. Bien, mi hija no se ha quejado.</t>
  </si>
  <si>
    <t>Aroma Esque no entiendo la aroma nadaa le echo 3 o 4 gotitas y nada la olor no da para nada si te le acercas siii pero no megusta no se si lo estoy aciendo bien</t>
  </si>
  <si>
    <t>Buen producto Buen producto en relación calidad precio. Bien embalado y uso correcto en mi terminal movil.</t>
  </si>
  <si>
    <t>calidad buena pero muy baja el volumen de este micro tiene un problema y es que tienes que forzarlo para que se te escuche alto y eso con lleva un empobrecimiento de la calidad pero muy pequeño. Para hacer videos o simplemente hablar con tus amigos es un micro que viene muy bien para aquellos que no se quieran comprar un snowball o yeti.</t>
  </si>
  <si>
    <t>Este artículo me ha fallado pero lo he vuelto a comprar por si eran defectuosos La relación calidad precio es bastante buena. El sonido es bueno y aunque se ponga a tope no satura. Son algo incómodos para hacer deporte. El problema que he tenido es que haciendo spinning no se si de el sudor o del movimiento empezaron a producirse chasquidos alterándose el sonido, se perdían los graves, volvían a sonar, se bajaba el volumen, por momentos se perdía todo el sonido y más tarde volvía... la experiencia con este artículo ha sido mala. Pero he decidido comprar otros iguales tras el reembolso de Amazon y darles una segunda oportunidad, creo que se la merecen por el premio de 34€ aprox. Amazon muy bien, respondiendo rápidamente</t>
  </si>
  <si>
    <t>Mala calidad Las zapatillas, además de ser muy grandes, estaban mal confeccionadas y con una forma extraña y diferente en cada pie. Quedaban fatal. Era evidente que una no estaba cosida correctamente. Falló el control de calidad Aparte de eso parecían comodas y calientes, pero las devolví</t>
  </si>
  <si>
    <t>Es cómoda. Tiene mucha capacidad, para una cámara  y dos objetivos  con comodidad.</t>
  </si>
  <si>
    <t>La calidad Al principio me ajustaban mucho, a los dos días perfectamente</t>
  </si>
  <si>
    <t>Tal i com s'esperava Les sabatilles han trigat bastant (15-20 dies)  a arribar perquè venien de Lituània, però estaven molt bé de preu. Les vam comprar pel color, que ens agradava molt.</t>
  </si>
  <si>
    <t>De calidad Él cable blanco satinado, de calidad y buen tacto, a simple vista es b y se nota la calidad, con un pequeño reborde al en el empalme con la clavija que debe ser para reforzar las posibles tensiones diarias del cable, en cuanto a los conectores tan bien son de buen ver, parece estar hechos en aluminio. en general aparente un cable de mucha calidad que yo lo recomiendo</t>
  </si>
  <si>
    <t>El pred Muy bonitas, pedí unas 36 la talla que suele llevar mi hija y les quedan perfectas nada pequeñas, está encantada, son cómodas, y me gustaron por el precio, buena calidad</t>
  </si>
  <si>
    <t>Masajeador ajustable &lt;div id="video-block-RH85RW3MDDCW5"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id="55" preload="auto" src="https://images-eu.ssl-images-amazon.com/images/I/71xHERMutES.mp4" style="position: absolute; left: 0px; top: 0px; overflow: hidden; height: 1px; width: 1px;"&gt;&lt;/video&gt;&lt;/div&gt;&lt;div id="airy-slate-preload" style="background-color: rgb(0, 0, 0); background-image: url(&amp;quot;https://images-eu.ssl-images-amazon.com/images/I/71sELuoOllS.png&amp;quot;);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value="https://images-eu.ssl-images-amazon.com/images/I/71xHERMutES.mp4" class="video-url"&gt;&lt;input type="hidden" name="" value="https://images-eu.ssl-images-amazon.com/images/I/71sELuoOllS.png" class="video-slate-img-url"&gt;&amp;nbsp;Muy satisfecho con el producto, se adapta a cualquier parte del cuerpo. También lo uso para el coche ya que lleva una goma con la que se puede ajustar al asiento.</t>
  </si>
  <si>
    <t>Rafa Me comentaron de su eficacia y asesoro que así es. Lo unico malo es que no llega a los rincones donde no entra facilmente pero si se lo pones facil es mucho mejor. Ojalá pudiese tambien elevarse como un dron y pudiese limpiar por las alturas...</t>
  </si>
  <si>
    <t>Justo lo que necesitaba Este reloj es claro i bien visible (durante el dia) justo lo que necesitaba</t>
  </si>
  <si>
    <t>Zapatillas baratas No están mal para el precio, materiales sencillos y ligeros, no creo que me duren un año ya que peso bastante, en cuanto a las tallas, pedid una por encima, viene algo justa. Producto recomendable.</t>
  </si>
  <si>
    <t>Recomendable Es uns pasada. Lo tengo ya unos meses y es una maravilla. Ligero caben bastante cosas y tiene un toque vintage. Lo recomiendo</t>
  </si>
  <si>
    <t>De calidad Necesitaba una nueva carpeta este año para la universidad y sin duda con esta ha sido un acierto. Llevo usándola durante unos días y se mantiene intacta ya que es de un plástico de buena calidad. Además trae una especie de pegatinas para la organización de la propia carpeta. Relación calidad-precio increíble!</t>
  </si>
  <si>
    <t>Buena calidad y práctico para lavar Calidad excelente como siempre...nunk hemos tenido problema con la marca Bosch y ésta vez no iba a ser la excepción.. Es m muy fácil de extraer y lavarlo . Lo hemos comprado cuando nuestro bebé cumplió 6 meses ya tiene 8 y lo usamos muchísimo  y de momento como el primer día.</t>
  </si>
  <si>
    <t>EXCELENTE EXCELENTE CALIDAD</t>
  </si>
  <si>
    <t>Perfecta para la Universidad En ella llevo el portátil (con funda de neopreno) y está sujeto a la perfección. Además caben varios libros y tiene compartimentos para bolígrafos, etc. En la parte exterior, por detrás, tiene un compartimento con cierre muy útil, si no quieres abrir el maletín. Materiales muy buenos y con estilo. Solo tiene un 'pero': cuando caminas con ella, la hebilla de acero lateral, hace un poco de ruido por la fricción.</t>
  </si>
  <si>
    <t>😉 Geniales.... las de toda la vida, como cuando era pequeño y no las quitaba de los pies... siempre bonitas y actuales</t>
  </si>
  <si>
    <t>Articulo correcto Todo correcto. Las zapatillas quedan como se esperaban y la calidad es la esperada, de hecho no puede ser menos por su elevado precio.</t>
  </si>
  <si>
    <t>Igual que en la foto Muy bien, en todo, la talla, la descripción y La foto, todo correcto</t>
  </si>
  <si>
    <t>No puedo esperar nada mejor por 12 euros. Sonido algo enlatado pero son unos tws por 12 euros.  Los botones están programados para evitar rellamadas sin querer a diferencia de otros auriculares.  Se paran cuando me quito un caso y reanudan cuando los pongo.  Muy recomendables</t>
  </si>
  <si>
    <t>Zapatos ideales para baile latino Me quedan perfectos puestos y son cómodos.</t>
  </si>
  <si>
    <t>excelente Fue una buena compra ya que a mi bebé le encantó... Muy recomendable para complementar la lactancia materna y para los bebés...</t>
  </si>
  <si>
    <t>Idóneas las volvería ha comprar sin duda Muy buenas</t>
  </si>
  <si>
    <t>Atril muy útil. Este producto me parece fantástico. Por una parte, sujeta mis libros de oposiciones (tamaño A5) perfectamente y me facilita la lectura cuando estoy haciendo esquemas y demás. Eso sí, creo que este atril tendría dificultades para sujetar libros gordos de tamaño A4, para eso no lo recomiendo. Por otra parte, es muy fácil de plegar cuando no lo necesitas y se guarda genial, además de que tiene 3 alturas para adaptarlo a tus necesidades y la parte delantera (la que impide que las hojas se pasen) se desliza para que puedas adaptarlo a la gordura del libro. ¡Me encanta! No descarto, en el caso de que en un futuro necesite más, repetir con este producto.</t>
  </si>
  <si>
    <t>Bolso Un bolso</t>
  </si>
  <si>
    <t>Muy buena compra Muy buena compra. Mi padre está encantado y mira que es difícil de satisfacer</t>
  </si>
  <si>
    <t>No recomiendo Tengo el TP 60  y no es para nada precisó, el sensor de fuera me marca por lo menos 3 4 grados más y el de adentro también me arrepiento comprarlo!</t>
  </si>
  <si>
    <t>Mejorable La articulación cerca del micro no es correcta</t>
  </si>
  <si>
    <t>No funciona No funcionaba.  Cuando lo enchufaba daltaban las protecciones electricas de la casa (no por potencia insuficiente) y no calentaba el agua.</t>
  </si>
  <si>
    <t>Es más económico por algo... y no te va a gustar! No me ha gustado nada. Prometía mucho y en un uso ligero puede dar el pego, pero cuando le comienzas a exigir hace aguas por todas partes. Se nota desde el principio al intentar clonar el disco, el comienzo muy bien pero cuando ves que a los pocos minutos el rendimiento comienza a bajar en picado y cae hasta los 80MB/s (desde unos 800-1000 originales) te das cuenta de que hay gato encerrado, y el gato es una cache SLC de ¿1GB? que hace que el disco de el pego, pero no consigue que un uso sostenido sea razonablemente decente ni mucho menos. Copiando una pelicula o una maquina virtual o una copia de seguridad de varios GB? Buena suerte, a partir de los primeros maravillosos gigas vas a volver a las velocidades de los discos mecánicos, en mi equipo unos 80MB/s sostenidos pasado el pico inicial, lo cual es verdaderamente lamentable por muy "barato" que sea el disco para lo que uno esperaría de él, como mínimo.  En mi opinión mejor comprar un buen disco de marca fiable y conocida, si no te llega sacrifica capacidad (si puedes) pero no sacrifiques calidad del disco, lo vas a pagar caro en el uso diario y no va a ser nada satisfactorio.  Resumiendo, totalmente prescindible y no recomendado.</t>
  </si>
  <si>
    <t>Mala experiencia con WD y con Amazon Una vez recibido lo instalé en mi más. A cabo de unos meses empecé con algún problema pero no lo achacaba a un disco nuevo. A los 2 años y una semana deja de funcionar no ha tenido ni 100 ciclos de encendido dado que solo lo enciendo el fin de semana. El disco tiene 3 años de garantía según la web y ni Amazon (por pasar de 2 años) ni es (por ser producto oem) lo aceptan. Muy mala experiencia me pensaré si sigo siendo premium y mi próximo disco Hitachi.</t>
  </si>
  <si>
    <t>Facil Muy fácil de usar</t>
  </si>
  <si>
    <t>Hace bonita forma y no se marca adelante La tela es un poco delgada y la talla un poco grande, seguí las recomendaciones de la gente y no fue buena  idea, por suerte al lavarla y secarla seguro encoge un poco. Pero en general me ha gustado mucho, hace muuuy bonita forma por la costura que tiene en la cola, eso si, si no tienes culo no esperes magia😅 Pronto voy por los demas colores</t>
  </si>
  <si>
    <t>Cómodos Son unos pantalones muy cómodos para hacer deporte, quedan muy bien, ni justos ni grandes, perfectos</t>
  </si>
  <si>
    <t>Muy grandes, tallan de más. Pedí un 8,5 que equivale a un 43 y parecían un 45 de grandes. Yo he tenido otras botas de la marca, también de talla 8, 5 y me quedaban bien de talla y parecían de bastante más calidad, pero puede ser una apreciación mía debido a que no pesan nada y parecen algo frágiles. En cualquier caso no las he probado ya que las devolví por el tamaño, y que no me convenció la calidad de la bota en general.</t>
  </si>
  <si>
    <t>Bueno y recomendable Esta bien te saca de un apuro y no es caro lo recomiendo fue rápida la entrega y el material de construcción es robusto lo sirvieron rápido y bien</t>
  </si>
  <si>
    <t>que cumple con lo esperado para uso personal estoy contento con la compra</t>
  </si>
  <si>
    <t>La nitidez del audio Cómo gamer</t>
  </si>
  <si>
    <t>Perfecta No es fácil encontrar una buena cafetera de goteo pero la AEG es perfecta. No caen posos al café, no desborda, mantiene el aroma y se apaga sola a los 40 minutos; se pueden utilizar filtros de papel o permanente (no incluido). Eso sí, incluye una práctica cucharilla dosificadora. Además puedes hacer 15 tazas de café (un poco más que en el resto de cafeteras).</t>
  </si>
  <si>
    <t>Ajusta muy bien para el gym Queda fenomenal</t>
  </si>
  <si>
    <t>Calidad a buen precio Lo compré para mi pareja y estoy muy satisfecho de la calidad: la tela es bastante fina y ciñe bien. Cogí una talla L cuando ella usa una M y le va perfecto. Incorpora también un pequeño bolsillo trasero, con lo que por ese precio no puedo pedir más.</t>
  </si>
  <si>
    <t>ESTOY MUY CONTENTO CON LA COMPRA. MAGNIFICA CALIDAD PRECIO. HE COMPRADO DOS UNIDADES Y ESTOY PENSANDO REPETIR. PERFECTA EN TALLA. ES UNA PRENDA QUE SE RECOMIENDA COMPRAR.</t>
  </si>
  <si>
    <t>Muy bueno Para limpiar plata</t>
  </si>
  <si>
    <t>La rapidez de envio Todo perfecto como venia en la pagina</t>
  </si>
  <si>
    <t>RECOMENDABLE BUEN PRODUCTO, EXCELENTE RELACION CALIDAD PRECIO, TOTALMENTE RECOMENDABLE. OCUPA POCO ESPACIO Y TIENE UNA GRAN CAPACIDAD DE ALMACENAMIENTO DE TARJETAS DE TODO TIPO.</t>
  </si>
  <si>
    <t>Ok Todo lo como lo venden</t>
  </si>
  <si>
    <t>La mejor elección sin duda! Compré este hervidor porque en la descripción decía que calienta rápidamente el agua ，además de ser precioso！ También es muy útil para no cortar el punto de cocción cuando cocinas y necesitas más agua. Buena calidad y a buen precio. Funciona genial y sin duda, la volvería a comprar.</t>
  </si>
  <si>
    <t>Prácticas Todo correcto. Tal y como se ve en la foto</t>
  </si>
  <si>
    <t>Se ajusta a lo que buscaba Llevo usándolo un mes y no ha perdido ni una sola pluma</t>
  </si>
  <si>
    <t>Muy contenta Yo lo quería para folios y para eso es estupendo, estoy muy contenta. Además se pliega por completo, no pesa ni ocupa (ni plegado, ni en la mesa para estudiar). Pero es plástico, el soporte que tiene para la inclinación no creo que soporte un libro pesado. Para subrayar no me ha parecido cómodo, pero sin apoyarse demasiado se podría hacer. El tamaño del atril es el de un folio A4 en horizontal.</t>
  </si>
  <si>
    <t>Perfecto Va perfectamente, es pequeño y entra en cualquier parte. Es mucho mejor de lo que me esperaba, claro que si se buscan teclados maestros más profesionales, este no va a ser el que elijas seguramente.</t>
  </si>
  <si>
    <t>Sencillo y elegante Muy bonito! Brilla mucho  viene bien embalado. Es muy sencillo y elegante. Sirve como regalo tanto para mocitas como para adultas.</t>
  </si>
  <si>
    <t>Muy recomendado Mucho mejor en realidad que en las imágenes. Se ve robusto, bonito y calidad - precio imbatible. Recomendable 100%. Una buena compra. En Amazon más barato y envío rápido y sin problemas.</t>
  </si>
  <si>
    <t>Perfectas Perfectas</t>
  </si>
  <si>
    <t>Calidad precio insuperable... Extrairdinario.. Un Casio...</t>
  </si>
  <si>
    <t>Regular No me funcionaron como esperaba.</t>
  </si>
  <si>
    <t>Defraudado Es bonito, pero el tamaño es pequeño Solo lo he sacado 1 vez de la caja</t>
  </si>
  <si>
    <t>En la foto no se esplica lo que realmente es Cuando pedí el recambio creía que era la fregona completa y digamos que solo vienen los pelos de la fregona, nada de lo rojo, tienes que desmontar la otra y acoplar el recambio. Deberían de ser mas claros porque yo necesitaba una fregona completa para dar un uso a cada una.</t>
  </si>
  <si>
    <t>Mal sujección del talón. En la parte del talón apenas sujetan el pie, por lo que no son muy comodas. Además son peligrosas pues es fácil que se te escapen. Además llegarón en una bolsa abierta, Y sin ninguna etiqueta, por lo q deduzco q no eran nuevas. La calidad tampoco es su fuerte.</t>
  </si>
  <si>
    <t>La gomita del eje es muy facil que se salga de su sitio. Hay que insertar el eje a la base con sumo cuidado para evitar que la gomita que lleva el eje se salga de su sitio, si eso ocurre entonces el motor vibra bastante y hay que desmontarlo otra vez, poner la gomita en su sitio a mano, insertar el eje otra vez y esperar que esta vez si haya encajado bien.</t>
  </si>
  <si>
    <t>Relacion calidad-precio Lo mejor es su precio ya que son muy baratas y traen muchas hojas. Yo las he usado para plastificar relojes pintados por los niños y niñas de mi aula y de momento aguantan perfectamente a pesar de haberle hecho un agujero para las agujas.si tengo que destacar algo malo es que son muy finas pero por el precio es normal</t>
  </si>
  <si>
    <t>Todo correcto tiene un tacto agradable, en principio el cierre es correcto y no se sale nada, una lastima no poder elegir el color</t>
  </si>
  <si>
    <t>Me ha encantado pero... Me gusta mucho, es como la foto, pensaba que sería mas cuadrado pero el tamaño es perfecto para meterlo en la mochila, la única pega que le veo es que tiene como "rayones" que solo se ven si les da la luz de una cierta manera, creo que deberían gastar mas cuidado, por lo demás perfecto.</t>
  </si>
  <si>
    <t>HH Buen producto y buen servicio</t>
  </si>
  <si>
    <t>Básico a buen precio Buen compás básico para usos escolar. Buen precio. La caja con regla incorporada y el adaptador para lápices, bolígrafos, etc. son un un plus. Se echa de menos alguna mina más de recambio.</t>
  </si>
  <si>
    <t>Casio Casio, nuca defrauda!!!</t>
  </si>
  <si>
    <t>Pequeño y cómodo Tengo una batidora de mano en casa, pero es muy incómodo para hacer batidos de frutas, llevo usando ese licuadora portátil me resulta bastante cómodo, porque es pequeño y solo tengo que trocear unas frutas y pulsar un botón en muy pocos tiempos ya me preparo mi batido.  Hasta ahora no me resultaron ningún problema.</t>
  </si>
  <si>
    <t>Calidad!!! Siempre he tenido cables de goma por no darle importancia, resulta que ahora mi guitarra suena mejor y todo por comprar un cable bueno! 😂</t>
  </si>
  <si>
    <t>Buena compra. Muy buen biberón. De precio es más elevado que otros, pero tiene bastantes ventajas a su favor:  *Anticólicos. *Tiene dos aperturas: una por la boquilla como todos, y la otra en la base. Así que es facilísimo de limpiar. *Autoesterilizable: rellenas la base con 20 ml de agua, ahí pones la parte de la tetina y lo enroscas (quedará una abertura arriba del biberón)  lo dejas 3 minutos al microondas y listo. *Viene con unas instrucciones y también explica las medidas de las tetinas (con el biberón sólo viene una) La tetina 1 de nacimiento. La tetina 2 de más de dos meses. La tetina 3  para más de cuatro meses Y por último la tetina 4, que es la ultra rápida, para más de 6 meses.  Inconvenientes: *Su precio  La mamá a la que iba destinado el regalo, ha quedado encantada, de momento 0 cólicos y que se pueda esterilizar en 3 minutos al microondas le ahorra mucho tiempo. Recomendable.</t>
  </si>
  <si>
    <t>Philips PowerPro Compact FC9332/09 - Aspirador Etiqueta Energetica La aspiradora Phillips llego a tiempo y sin daños De momento funciona de maravilla. Muy manejable y con un buen tamaño Recomiendo la compra de ese producto</t>
  </si>
  <si>
    <t>Ideal como humidificador y ambientador. Produce una sensación muy agradable yo le echo aceite de citronela y sirve como ahuyentador de mosquitos.</t>
  </si>
  <si>
    <t>Calidad Precio 100% recomendable. Que decir de unos auriculares que para mí eran desconocidos, y que me recomendó un amigo en otra versión, los he comprado para mi hija, y está encantada con ellos, les hemos comprado un cordoncito como el de apple para llevárselos a entrenar y  que no se le caigan, la duración de la batería es muy buena llegan a las 3 horas sin problemas, y la caja en la que van es perfecta sobre todo con la indicación de carga, el sonido perfecto nada que envidiar a unos airpods, por lo menos los de primera generación que son los que tiene mi otra hija. Si quieres unos auriculares 100% calidad precio no lo dudes estos son los tuyos.</t>
  </si>
  <si>
    <t>Me encanta Me encanta esta marca y el color azul es precioso. Perfecto para gases y reflejos.</t>
  </si>
  <si>
    <t>Relación calidad/precio extraordinaria Son exactamente como esperaba. Relación calidad/precio extraordinaria. Son bonitas y funcionales. Si estás dudando en compararlas no lo hagas...</t>
  </si>
  <si>
    <t>Son auténticas, no lo dudéis. La compra es buena, son originales, el servicio de Amazon muy bueno, solo un problemilla y es la talla, pedir el N° que uséis yo estoy entre el 39 y 40 me decidí por el 40 y es grande tuve que ponerle plantillas deportivas por no andar con cambios.</t>
  </si>
  <si>
    <t>Muy buena Justo lo que esperaba. Mis padres tienen una de esta marca desde hace más de 20 años. Espero que me dé el mismo resultado!</t>
  </si>
  <si>
    <t>Brutal!! Buen producto aunque un poco caro. Suena de lujo. Muy cómodo para estudiar hasta altas horas de la madrugada sin molestar a nadie.</t>
  </si>
  <si>
    <t>Buena relación calidad-precio La relación calidad - precio está bien. Al ser un producto no demasiado "específico" la valoración que hago es la descrita al principio. Trae cuenta si estás suscrito a "AmazonPrime"</t>
  </si>
  <si>
    <t>Calidad precio inmejorable Son perfectos y se escuchan genial</t>
  </si>
  <si>
    <t>Protege, respira y lavable Perfecto. Protege el Pie, no te calienta el pie ya que es transpira y lo mejor, se puede lavar en la lavadora si más.</t>
  </si>
  <si>
    <t>Son cómodos Son precioso</t>
  </si>
  <si>
    <t>No fallan. No me fallan nunca y cuando se me rompen o se me pierden siempre pido los mismos. Muy útiles y resistentes.</t>
  </si>
  <si>
    <t>Para hablar por teléfono no sirven Si los quieres para escuchar música, podrían valer. Ahora bien, no se puede tener una conversación normal por teléfono, ya que el interlocutor no te entiende bien. Los devolví porque los quería de "manos libres", y para eso no sirven.</t>
  </si>
  <si>
    <t>Tamaño reducido El tamaño es muy reducido y la velocidad es muy rápida (si lo conectas a un USB3). El único problema que veo es la utilidad de encriptación que te exige ser administrador para poder ejecutarla</t>
  </si>
  <si>
    <t>No me convence para una marca de ese prestigio Pues de apariencia muy bien. Pero empieza escribiendo rápido y al momento se ralentiza y escribe lento.  No me ha convencido</t>
  </si>
  <si>
    <t>Suela muy dura para mi pie Las tuve que devolver. Para quien tenga problemas de pies, son muy duras. Suela 0% flexible ....</t>
  </si>
  <si>
    <t>No vale para nada de nada No hace nada de nada, diría que incluso lo raya más y eso que lo dilui para no dejarlo pasta por riesgo a provocar rayas</t>
  </si>
  <si>
    <t>Buen microfono Buen micro. Quizas, la conexion cable-micro tiene algo de juego y hace ruido.</t>
  </si>
  <si>
    <t>Capacidad Esta bien para el precio</t>
  </si>
  <si>
    <t>Bien Un poco corto de mangas pero bien!!</t>
  </si>
  <si>
    <t>Calzado tecnico muy discreto. Bota de gran calidad, muy comoda y sujeta muy bien el pie. Es de los modelos de bota "tecnica" mas discretos, se puede utilizar en ciudad. Recomendable para dias de lluvia, aunque tengo la impresion de que no transpira tanto como quisiera.</t>
  </si>
  <si>
    <t>Elegantes Son muy bonitos y quedan muy bien. Me llegaron mucho antes de lo previsto</t>
  </si>
  <si>
    <t>Cumple su función. Funciona bien, es compacta y fácil de limpiar y guardar.</t>
  </si>
  <si>
    <t>Muy cómodos Es perfecto.  Los uso para trabajar y van genial.  Entraron como un guante desde el primer día</t>
  </si>
  <si>
    <t>Muy bonitos Son preciosos, me han sorprendido para bien, tengo dos pares ya que he aprovechado una oferta de 2x1 y no me pueden gustar más. Brillan mucho y son discretos, justo lo que buscaba. Han llegado en el tiempo indicado.</t>
  </si>
  <si>
    <t>Simple, elegante. Me encanta.</t>
  </si>
  <si>
    <t>Muy buena compra Me a gustado muy buena compra muy comodas</t>
  </si>
  <si>
    <t>Tenis super cómodo Muy chulo</t>
  </si>
  <si>
    <t>Aspirado y fregado para una limpieza en profundidad &lt;div id="video-block-RLR9GHXFH9ZUQ"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src="https://images-eu.ssl-images-amazon.com/images/I/A1vHgvo84eS.mp4" style="position: absolute; left: 0px; top: 0px; overflow: hidden; height: 1px; width: 1px;"&gt;&lt;/video&gt;&lt;/div&gt;&lt;div id="airy-slate-preload" style="background-color: rgb(0, 0, 0); background-image: url(&amp;quot;https://images-eu.ssl-images-amazon.com/images/I/A1VJV6f8-sS.png&amp;quot;);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center;"&gt;0:25&lt;/div&gt;&lt;div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100%;"&gt;&lt;/div&gt;&lt;div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value="https://images-eu.ssl-images-amazon.com/images/I/A1vHgvo84eS.mp4" class="video-url"&gt;&lt;input type="hidden" name="" value="https://images-eu.ssl-images-amazon.com/images/I/A1VJV6f8-sS.png" class="video-slate-img-url"&gt;&amp;nbsp;Después de probar el deebot slim, el conga excellence y el roomba, este es sin duda el mejor que he probado.  Este robot cuenta con el sistema de navegación inteligente mediante láser. ¿Para qué es importante esto? La mayoría de los robots utilizan un sistema de aspiración aleatorio lo que implica que no siempre llegan a todos los rincones y además lo hacen de una forma ineficaz. Con la navegación inteligente, el deebot 900 limpia toda la zona sin dejarse nada porque sabe en todo momento donde está y lo que le falta por hacer.  Además tiene una opción de limpieza continua, lo que significa que si no terminara toda la zona con la limpieza, una vez cargado saldría a terminar lo que se había dejado.  Un punto interesante en la aspiración es que tiene dos modos de potencia. La estándar, que no hace nada de ruido, y la max con la que hace bastante más ruido pero limpia en profundidad. Esta última opción es muy interesante en alfombras.  Hablando de alfombras, puedes configurarlo para que trabaje en estándar y que en cuanto detecte una alfombra active el modo max. Es muy interesante ya que ahorra muchísima batería.  Como todos los robots modernos puedes programar horarios de limpieza para cada día de la semana.  Tiene un modo No molestar para que el robot no se active durante cierto horario. Es muy importante para que si una vez cargado realiza la limpieza de lo que se había dejado no lo haga en horas que tu no quieres, como por la noche por ejemplo. O, si tienes mascotas, no te pase lo que a mi y te despierten a las 3 de la madrugada porque han encendido el robot.  Una vez ha realizado algunas limpiezas puedes ponerle barreras virtuales en los sitios donde no quieres que pase. Él las recordará y en cada limpieza se saltará esas zonas.  Tanto este modelo como el 930 no permiten recordar varias plantas. El flamante nuevo modelo 950, sí lo permite.  El robot también te separará las diferencias estancias en zonas. Con lo cual puedes decirle que te limpie solo el comedor por ejemplo. Hay que decir que no siempre las delimita bien. En mi caso, por ejemplo, entiende que comedor y cocina son la misma estancia.  Y como no la función más interesante es la de fregar a la vez que aspira. Para ello solo tienes que llenar la bandeja de fregado y ponerle la plataforma que lleva la mopa. Él la detectará y hará la limpieza aspirando y fregando a la vez. No, no es lo mismo que fregar con la fregona aunque lo deja muy limpio. Es muy importante no ponerle más que agua en el depósito o podrían dañarse los sistemas de aspersión.  La primera vez que lo enchufes deberás retirar la banda protectora del parachoques delantero y abrir la cubierta de arriba. Allí deberás encender el botón de ON/OFF. Después solo tienes que descargar la aplicación ecovacs home y ya podrás vincular el robot con tu móvil a través de wifi.  Este modelo también es compatible con alexa y google home por lo tanto puedes activarlo con la voz. Los comandos básicos son los siguientes: Ok Google, empieza a aspirar Ok Google, deja de aspirar Ok Google, el robot a la base  Una opción interesante es crearte unas tareas en el asistente para que cuando te vayas limpie y cuando llegues lo recoja, si aún estuviera limpiando. Así tendrás siempre todo limpio y no te molestará.  Muy interesante la función que te mande notificaciones por cualquier incidente, como si se atasca por ejemplo o cuando ha terminado la limpieza. Aunque desde el móvil siempre puedes ver donde en tiempo real y lo que ha limpiado y lo que no.  Solo me falta añadir que si tienes mascotas puede quitar el rodillo central y dejarlo en aspiración directa para evitar enredos de pelos en el cepillo. Aún así no lo recomiendo ya que hay bastante diferencia a limpiar con o sin rodillo.</t>
  </si>
  <si>
    <t>Calidad de sonido Son muy buenos, dan una calidad de sonido perfecta tanto para musica como videos, tienen un alcance muy bueno puedes escucharlo y moverte entre habitaciones en la cas y no se cortan, ademas como son dos puedes usar uno solo y dejar cargando el otro , asi no paras. Viene con varias gomas de recambio y su estuche de carga y cable usb</t>
  </si>
  <si>
    <t>Regalazo Caja súper guai y regalo super original</t>
  </si>
  <si>
    <t>Pulsera Una pulsera muy bonita y fina. Sirve tanto para vestir como para diario. Fue un regalo y ha gustado mucho.</t>
  </si>
  <si>
    <t>El mejor pendrive que he tenido Me encanta que sea metálico y que no tenga tapa. Es muy pequeño, por lo que hay que tener cuidado para no perderlo. Incluso se ha lavado en la lavadora (por error, al estar dentro de unos vaqueros) y ha seguido funcionando sin problema alguno. De velocidad esta muy bien</t>
  </si>
  <si>
    <t>Muy practico Bonito diseño y cómoda, buena calidad.</t>
  </si>
  <si>
    <t>Original Preciosa</t>
  </si>
  <si>
    <t>La batería dura muchas horas. Lo he tenido 2 semanas y no lo he tenido que cargar ni una vez. So buenísimos. Tienen una pantalla LED que te dice la batería que queda.  Son my cómodos y no dejan entrar sonido del exterior.  Hay botones en ambos auriculares para poder cambiar de volumen u canción incluso hablar con Siri.  Son de muy buena calidad. Yo he usado auriculares que cuesta el triple de estos y de verdad el sonido de estos es mejor.</t>
  </si>
  <si>
    <t>Todo súper  Material/apariencia/función Un campo de cocción súper bonito en el que se pueden empujar las ollas de un lado a otro.</t>
  </si>
  <si>
    <t>Comodidad Un buen pantalón de chandal para ir por casa y bajar a comprar el pan.</t>
  </si>
  <si>
    <t>Perfecto Es precioso es la segunda que compro para regalo y viene perfecta con su caja y su sello original</t>
  </si>
  <si>
    <t>Biberón evolutivo Nos dejan de vez en cuando para cuidar a un sobrino y un día se le olvidó el biberón y se montó una buena, así que decidimos comprar uno. Este está fenomenal, es de muy buen material y con diferentes boquillas y asas que lo hacen evolutivo.</t>
  </si>
  <si>
    <t>Es perfecto para recoger los cables Compré uno para probar y ahora compraré otros dos más.</t>
  </si>
  <si>
    <t>Correcta Cumple con su función sin problemas</t>
  </si>
  <si>
    <t>No esta del todo mal No funcionan los botones, y el microfono funciona mal. De todos modos la calidad del sonido es especta</t>
  </si>
  <si>
    <t>NO HAY SOPORTE. Solo les mueve la avaricia. Como usuario de la conga 3090 me siento estafado por la evolución del software en el que las mejoras que todos esperabamos fueron aplicadas a la 3490. Es evidente que todo es una cuestión de aplicacion de software en app y  en el equipo que podriais realizar si quisieseis. Pero es más fácil dejarnos tirados y sacar un nuevo modelo y aprobechando el feedbaak para ganar más dinero en vez de labrarse una buena reputación. Como yo muchos. Hay foros llenos de gente que ya no confia en vosotros por no hacer alusión a comentarios fuera de lugar y mal sonantes. Yo mismo acabo de comprar una xiaomi mi vacoom 2 para mis padres y jamas recomendaría Conga a nadie. EL ROBOT SIGUE FUNCIONANDO DE FORMA ERRÁTICA SIN TERMINAR NINGUNA HABITACION ANTES DE IRSE A OTRA!!! Desperdicia tiempo y energía y aunque termine haciendo su trabajo la forma de hacerlo carece de lógica. Desquicia a cualquiera pues debes esperar si quieres hacer algo en concreto en una estancia. ESO NO PASA EN LA 3490. Entiendo que no aplicais las mejoras porque no quereis y tarde o temprano a los de la 3490 les pasará lo mismo con las mejoras meramente de software del siguiente modelo. SINCERAMENTE TENÍAS LA OPORTUNIDAD DE SER MUY GRANDES Y COMO SIEMPRE LA AVARICIA OS VA ARRASTRAR A LA NADA. Solo mirad los comentarios de la app de la conga 3490 en play store. Las críticas en amazon. Incluso buscad en forocoches. Estais al borde del abismo. Espero que recapaciteis y deis el soporte que como personas que confiamos en vosotros nos merecemos y actualicéis algoritmo de limpieza y la app Urgentemente. Cordiales saludos de un usuario que se niega a creer que vais a darnos la espalda y ver a otro lado.</t>
  </si>
  <si>
    <t>Tarjeta de altas prestaciones que no funciona bien La tarjeta llegó muy bien embalada y desde luego parece original, la compré en una oferta por 61€ y la cámara la reconoce y formatea sin problemas, imprescindible para cámaras con un sensor grande para tirar en ráfaga o grabar vídeo en alta resolución...  Tras unos pocos usos la tarjeta no parece funcionar bien, el ordenador no la reconoce correctamente y no puedo descargar las fotos desde mi DSLR directamente, no es reconocida por Bridge ni Lr, una buena faena porque imagino que ya no tendrá periodo de garantía, un fiasco total, he leído que corren por internet muchas falsas y creo que me ha tocado "la china"...</t>
  </si>
  <si>
    <t>Producto Producto y envío, perfecto. Relación calidad / precio, perfecta.</t>
  </si>
  <si>
    <t>Pantalón muy suave, cómodo y con estilo Es un pantalón de color negro de tela fina de tacto muy suave. Se adapta muy bien al cuerpo y al ser ligero y suave es muy cómodo y flexible tanto para realizar ejercicio como para estar en casa.  Es de talle ligeramente bajo (no en exceso) y se estrecha en la parte de la pierna y el tobillo, dándole un estilo moderno y más original con respecto al tradicional pantalón de corte recto.  Está confeccionado al 84% en poliéster y 16% elastano, por lo que también es elástico. La cintura se cierra con un cordón para un mejor ajuste. También incluye dos bolsillos en la parte delantera.</t>
  </si>
  <si>
    <t>Ok calidad-precio El tacto de la camiseta no es del todo agradable y es muy diferente a las camisetas Nike de 40-50 euros, de todas formas por precio, no se puede pedir más. Cumple con su función. Probablemente en un uso de 1 año, deba tirarlas a la basura</t>
  </si>
  <si>
    <t>Funciona correctamente Es un buen humidificador para empezar en el mundo de los aceites esenciales, porque es un arte... funciona correctamente para el precio que tiene, es decir una calidad precio buena, es un producto asequible. Cumple su función a la perfección, ya que quita la sequedad del ambiente, perfuma la estancia y si le pones los colores da un ambiente muy chulo, llegando a relajar antes de dormir.</t>
  </si>
  <si>
    <t>I love it Me gusta</t>
  </si>
  <si>
    <t>Buena compra La verdad yo estoy contento con el producto. Ya hace dos meses que lo tengo y funciona de maravilla. Es como en las fotos. Relación calidad-precio muy buena. Lo recomiendo</t>
  </si>
  <si>
    <t>Bien Regalo original para una gran fan de Garry Potter</t>
  </si>
  <si>
    <t>Pilas incluidas Es muy ligero. El cuerpo es de metal y parece bastante resistente. Incluye 2 pilas de Boston alcalinas para su funcionamiento, lo cual es de agradecer. Viene en una práctica funda negra que e smug cómoda para transportarlo. Por el precio que tiene los materiales son de bastante calidad.</t>
  </si>
  <si>
    <t>Geniales Quedan geniales puestas, producto y embalaje original. Pedí una talla menos de la habitual y me quedan bien, son cómodas y prácticas.</t>
  </si>
  <si>
    <t>la mejor compra Teníamos ganas de tener una aspiradora sin cables, ya que la nuestra es la Tasky Baby Bora, y para subir y bajar escaleras no era muy cómoda, en este caso la nueva estupenda, no pesa, se recarga fácilmente y su limpieza es igual de fácil. Si tuviera que recomendar a mis amigos se la recomendaría al 100%, muy buena relación calidad precio. Estoy segura de que cuando se nos estropee, volveremos a repetir con esta marca.</t>
  </si>
  <si>
    <t>Fue un buen regalo Cumplio con mis expectativas, pensaba que serían más pequeños pero a mi parecer tienen un tamaño la mar de majo... Creo que fué un buen regalo... A parte el diseño es bonito.</t>
  </si>
  <si>
    <t>Disco duro Justo lo que necesitaba para mi MAC.</t>
  </si>
  <si>
    <t>Muy buena sensación He de decir que al principio fui reacio a comprar este producto por las apariencias que tiene el mismo, pero al final lo acabé comprando como complemento de este producto:  https://www.amazon.es/gp/product/B072JYQ1TW/ref=ppx_yo_dt_b_asin_title_o01__o00_s00?ie=UTF8&amp;amp;psc=1  Y la verdad es que cumple su función a la perfección y va de maravilla,ya solo le faltaría ser sumergible en agua ;P CALIDAD/PRECIO= ADECUADA</t>
  </si>
  <si>
    <t>Calidad /precio Todo correcto</t>
  </si>
  <si>
    <t>Buen micrófono de solapa Buen micrófono de solapa para cámaras o móvil. La cálidad de sonido no es que sea profesional, pero para principiantes está más que bien. Mejora al conectarlo a una grabadora. Por su precio no se puede pedir mucho más.</t>
  </si>
  <si>
    <t>BUEN INVENTO Es un pelín grande y al principio no recogía bien pero luego funciona bien y recoge todas las migas en varias pasadas. Sólo se le escapan las migas más grandes. Pero está muy bien si no quieres que las migas acaben en el suelo</t>
  </si>
  <si>
    <t>Son bonitos. Me ha gustado mucho , es lo que esperaba.</t>
  </si>
  <si>
    <t>Elegante y bonito Sin duda un reloj que llama la atención por lo bonito que es. Destaca por su sencillez, completamente en negro, esfera, fondo, correa y las agujas del reloj en rojo. El diseño tan sencillo hace que quede muy muy elegante puesto. A veces menos es más  y sin duda en este reloj así es.  El sistema de la correa puede parecer a priori complicado para hacer más grande o más pequeña, pero para nada.hay que apoyar el reloj en la esponja que viene incluida para que no se raye (esfera hacia arriba) y levantar el seguro del broche con la herramienta que se acompaña. A partir de ahí, si nos fijamos, hay una especie de muescas en la correa para fijar ese broche y que se enganche con fuerza. Es tan fácil como ponerlo a medida de tu muñeca y ya está listo.  El cierre tiene su historia pero una vez le pillas el truquillo es muy sencillo y te da la seguridad de que no se va a desabrochar y perder a la primera de cambios.  El reloj es muy ligero y los materiales parecen resistentes. Sin duda alguna, el precio del reloj me parece alucinante para lo que es ene sí. Pone que es resistente al agua hasta 30m pero prefiero no probarlo para así alargar la vida del producto ya que me parece un reloj super bonito.  Excelente relación calidad-precio.</t>
  </si>
  <si>
    <t>Papel adhesivo Todo correcto</t>
  </si>
  <si>
    <t>TENSWALL  - Buen humidificador-difusor estilo vetas de madera, luminoso y con 4 modos de ajustes de tiempo. Es un dispositivo que emite un toque aromático, saludable y decorativo a mi hogar. Lo coloque en una habitación para purificar el aire. Su funcionamiento no es nada complicado, echamos agua en el humidificador sin pasarnos del nivel máximo y unas gotas del aceite de esencia (2 ó 3 gotas), lo conectamos y listo. Diseño compacto y portátil con una forma bonita y estilo especial. Tiene capacidad para 400 ml. de agua. Lleva 3 modos de funcionamiento: niebla con o sin luces, bruma continua y bruma intermitente (20 segundos emanando y 10 segundos parado). Lleva 4 modos de ajustes de temporización: 1 hora, 3 horas, 6 horas y modo constante. Cambia a 7 colores distintos su lámpara LED y esto hace aliviar la depresión, el estrés, la fatiga, dolores de cabeza. También facilita mucho la respiración y ayuda a dormir mejor. Produce una gran cantidad de aniones de oxígeno activo y ayuda a eliminar por completo el daño de formaldehído, benceno, amoníaco, TVOC. Se apaga automaticamente cuando el nivel del agua se agota. Se puede utilizar en multitud de sitios: dormitorios, salones de belleza, SPA, aseo, pasillos, hospitales, etc...  RECOMENDADO.</t>
  </si>
  <si>
    <t>Imane Son super lijeras me parece que casi no tengo nada en los pies. Super cómodas,  le doy 5 estrellas al vendedor ★★★★★</t>
  </si>
  <si>
    <t>FUNCIONA MUY BIEN, ES ESTÉTICO Y PRÁCTICO. Muy buen producto, simple, atractivo, no demasiado grande, eficaz.</t>
  </si>
  <si>
    <t>Muy cómodos Increíbles lo cómodos que son. Perfectos</t>
  </si>
  <si>
    <t>Tamaño compacto Compré este hervidor para mí, y tuve que comprar 3 más a compañeros de trabajo y familia. Tiene un tamaño muy práctico, no es un armatoste más en la cocina. Vierte bien el agua, sin derramarla. Fácil de limpiar y de guardar. Lo recomiendo.</t>
  </si>
  <si>
    <t>No como esperaba Tengo otros crocs también de Amazon y me van perfectos pero estos me quedan pequeños deben estar mal fabricados no lo sé.</t>
  </si>
  <si>
    <t>Lo compraria otra vez La correa es un poco larga para muñecas pequeñas como la mía</t>
  </si>
  <si>
    <t>SanDisk SDSDQ-032G-FFP El producto llego en los dias establecidos pero no era compatible con mis dispositivos no se siera un error de mi dispositivo o de la targeta de memoria.</t>
  </si>
  <si>
    <t>Capacidad de almacenamiento Perfecto, sin problemas, estoy almacenando música en HiRes, que ocupa bastante....</t>
  </si>
  <si>
    <t>Se ven de mala calidad ya se que es un producto super barato pero es que he pedido varios pendientes de precios parecidos y dan el pego, estos no, se ve demasiado que es una baratija</t>
  </si>
  <si>
    <t>Lentísimo Lentísimo. Da igual el puerto al que lo conectes. Lentísimo. Ya no puedo devolverlo, pero no vuelvo a comprarlo de tanta capacidad. Es absurdo perder tiempo por tener más hueco... que nunca llena</t>
  </si>
  <si>
    <t>Compatible con otros modelos de taurus Se me rompió mi batidora (tenía una taurus 600) y necesitaba otra que me sirvieran los mismos accesorios.  Me va perfecta.</t>
  </si>
  <si>
    <t>Ayuda a relajar la mente. Compré el artículo para regalárselo a mi madre. Según me comenta, al principio le costaba un poco saber lo que tenía que hacer.  Ahora parece que todo va mejor.</t>
  </si>
  <si>
    <t>Más pequeña de lo que pensaba, pero suficiente para llevar lo básico. El bolso es de los pequeños, aunque es más bien ancho de fondo. Buenos acabados y buen aspecto. Muchos bolsillos y departamentos, quizás demasiados, pero cabe bien lo básico, un móvil de buen tamaño, cartera, monedero, llaves, gafas de sol, pañuelos de papel, etcétera.</t>
  </si>
  <si>
    <t>Muy buena elección en relación calidad/precio Cascos muy cómodos de llevar puestos durante varias horas. Conectan y desconectan muy rápido con el iPad. La integración de voz que te indica en todo momento el estado de los auriculares es una solución perfecta para no tener que estar recordando los códigos de colores del led indicador de status. El sonido estéreo funciona muy bien. Los uso para ver películas y series, respondiendo estupendamente a los efectos especiales. A veces oyes a alguien hablando detrás de ti o a tu derecha o llegue un coche por la izquierda. Solo se hecha en falta que el sonido sea menos neutro y permita unos graves y agudos más definidos.</t>
  </si>
  <si>
    <t>Cómodas Tallan bien y son cómodas. Las utilizo para el gimnasio y perfectas</t>
  </si>
  <si>
    <t>Muy básico. Es un reloj básico. Solo tiene una alarma. El calendario  día y mes pero no año. El cronómetro solo hasta 1 hora. No tiene cuenta atrás. Sin embargo tiene una cosa que me gusta que es su iluminación. Además es bueno bonito y barato. Queda un poco pequeño para muñecas grandes.</t>
  </si>
  <si>
    <t>Son preciosos! La medida es perfecta,(la más pequeña) fueron para un regalo y le encantaron.</t>
  </si>
  <si>
    <t>64 GB por ese precio... Increíble Una tarjeta micro SD clase 10 de 64GB por menos de 10 € sin duda una compra perfecta. Además de Kingston</t>
  </si>
  <si>
    <t>Buen producto. Buena relación calidad precio, he notado mejoría en el sonido de mi equipo. En mi caso suficientes los 7,5m de cable para cada altavoz. Recomendable según mi opinión.</t>
  </si>
  <si>
    <t>Bueno calidad Viene muy bien terminado y es cómodo de utilizar y limpiar. Llegó pronto el pedido</t>
  </si>
  <si>
    <t>Funcional Buscaba un hervidor que no ocupara mucho espacio en la cocina, por lo que la jarra de 1 litro era ideal. Este hervidor ademas de ser bonito, hierve el agua muy rapido, tiene apagado automatico, capacidad suficiente, no quema al tacto externo y es libre de BPA. Es verdad que despues de varios usos el agua acumula cal, pero es normal porque la zona donde vivo el agua es muy dura. Esto se resuelve limpiandolo con agua y vinagre, hervir, rejar reposar toda la noche y listo. Estoy contenta con la compra</t>
  </si>
  <si>
    <t>Cómodos Tal y como se describe. Calzado cómodo y de buen material. Compré la talla 46 (es mi talla) y se ajusta a la perfección.</t>
  </si>
  <si>
    <t>muy bueno Funciona como un raton 3D, moviendolo por el aire, movemos el cursor, si presionas el boton de Lupa, pues oscurece toda la pantalla menos un circulo.  El mando es espectacular, sin lugar a dudas orientado a personas q hacen presentaciones como medio de vida ya que el precio es prohibitivo para cualquier otra cosa.  Los otros dos botones son para pasar diapositivas hacia adelante y hacia atras.  otra función que me gusta, es la ayuda en la gestión del tiempo, no es tan como me gustaría, pero se puede programar que avise x minutos antes de que termine el tiempo q tenemos puesto en nuestra presentación y cuando se termina el tiempo. Me hubiera gustado poder programar x minuto por diapositiva para saber si me estoy extendiendo mucho en un tema o no...  Como extra, El cargador es USB tipo C, y carga muy rápido, según especifica Logitech, un minuto de carga es suficiente para 3hs de presentación.</t>
  </si>
  <si>
    <t>Me han funcionado. Buen producto y el precio también.</t>
  </si>
  <si>
    <t>Potente y fácil de limpiar. Calidad precio cumple de sobra con las necesidades.En la caja viene la batidora y el vaso medidor. la batidora cuenta con regulador de velocidad y potencia suficiente 600W.</t>
  </si>
  <si>
    <t>Funcionan Lo he usado para limpiar unas zonas ennegrecidas del cuarto de baño y se ha quedado, perfecto. Como nuevo.  Tengo que seguir probando, pero me he quedado sorprendido.</t>
  </si>
  <si>
    <t>Correcto pero un poco caro Es un hervidor de agua muy bonito. Yo lo uso para las infusiones o para la botella de agua de la cama, en un minuto tienes el agua caliente.   El diseño es muy retro, de una tetera antigua en rosa y se usa sobre una base para calentarlo, por lo que la tetera en si no tiene cable y se puede separar de la base. Lo que veo en falta con respecto a otros modelos de la marca, es el nivel de calor. Tambien lo veo un poco caro por el diseño, hay modelos más baratos de la misma marca y mejores.</t>
  </si>
  <si>
    <t>Van a durar mucho Lo que mas me gusta son los colores vistosos de los sellos. Tiene mucha tinta.</t>
  </si>
  <si>
    <t>EXCELENTE MESA DE MASAJE Me ha encantado la mesa de masaje, resulta muy cómoda,se adapta muy bien para los masajes y es  fácil de transportar. La recomendaría a los masajistas tanto si tienen espacio como si no tienen y necesitan tenerla recogida</t>
  </si>
  <si>
    <t>Genial! Perfecta camiseta Nike para running o gimnasio. Precio muy asequible teniendo en cuenta la calidad. Da gusto ponerse la camiseta, tiene un tacto genial y sienta perfectamente al que se la ponga. Recomendable!</t>
  </si>
  <si>
    <t>Gran producto Estéticamente tiene un diseño muy atractivo. El funcionamiento sin problema. Muy fácil para seleccionar la temperatura deseada. Muy satisfecho con la compra</t>
  </si>
  <si>
    <t>veronica me encanta como queda, la talla perfecta, seguire comprando en un futuro esta marca de ropa, muy satisfecha con mi perdido y es tal y como se ve en la foto,</t>
  </si>
  <si>
    <t>Muy buena calidad precio Sí mides 1'70 talla M te queda entallado</t>
  </si>
  <si>
    <t>Ningún efecto Aunque sea homeopatía se supone que en humanos tiene efecto, y en gatos más, o en menor dosis. Pues a mi gato se lo doy y se pone más nervioso. Dinero literalmente tirado.</t>
  </si>
  <si>
    <t>Menos calidad dela esperada Se trata de un reloj sencillo, con un precio muy ajustado. Lo compré para el verano especialmente por ser sumergible 100m, el envío tardó en llegar. Cuando llegó me decepcionaron un poco las calidades, da sensación de plástico de menos calidad del que esperaba, además se quedó sin pila a las dos semanas...</t>
  </si>
  <si>
    <t>Mari Bastante cómodas y la talla es justo la que siempre uso, la unica pega es que del uso se han desteñido por la parte interior sin darle ningún lavado ni nada</t>
  </si>
  <si>
    <t>El producto viene defectuoso Me ha llegado el artículo manchado completamente, como si estuviera apulgarado. Pongo foto aún con su plástico porque ni si quiera lo he sacado aún. Ya había comprando con esta marca y con los demás no he tenido ningún problema con este si. El envoltorio estaba correcto.</t>
  </si>
  <si>
    <t>Una pérdida de tiempo No funciona. Estuve media hora esperando a que me transfiriese todos los archivos y cuando terminó dejó de funcionar. Lo he devuelto.</t>
  </si>
  <si>
    <t>Bueno si lo Compras de oferta La calidad/precio/capacidad está muy bien si lo pillas de oferta. Funciona de momento bien, no tengo contenido importante porque nunca te puedes fiar, para eso está el Raid. La desventaja que le veo es la rotación que es de 5400rpm pero las velocidades son buenas unos 110MB de escritura solo quedando corto en los tiempos de acceso por la rotación más lenta. Es bastante ruidoso y lo más molesto es la fuente AC que hace un zumbido insoportable si lo dejas encendido por la noche. Ya se me esta quedando corto y tendré que comprar otro en este caso interno de 6 u 8 TB.</t>
  </si>
  <si>
    <t>BONITAS BOTAS Se han cumplido el plazo de entrega, buen acabado, bonitas, coinciden con la descripción pero tallan poco.</t>
  </si>
  <si>
    <t>Correcto Es un regalo para mi padre, con los números bien grandes para que pueda ver la hora. Ningún problema con el envio.</t>
  </si>
  <si>
    <t>Potencia y calidad Lo tendré hace unos tres anos y cuando es temporada de naranja suele usarse bastante. Un exprimidor como mandan los cánones. Potencia de sobra, único sentido de giro. Se limpia y desmonta fácil. El único "pero" el enchufe que es un poco delicado y se ha torcido un poco una clavija. Nada que no pueda repararse fácilmente.</t>
  </si>
  <si>
    <t>Buen producto y buen servicio de entrega El producto cumple con las expectativas y el servicio de entrega rapidísimo.</t>
  </si>
  <si>
    <t>Ideales Realmente preciosos y tallaje autentico....comodisimos</t>
  </si>
  <si>
    <t>Muy buen producto Muy buen producto</t>
  </si>
  <si>
    <t>Buena compra Se ajustan bien al pie y son de la medida que indica. Al principio están un poco duras hasta que te las pones un par de veces. No se mojan los pies</t>
  </si>
  <si>
    <t>Adaptador fantástico Magnífico adaptador de cascos con una sola salida (generalmente usados para consolas) para convertirlo en cascos de dos salidas aptos para el PC. Funcionamiento y durabilidad perfectos. Visiblemente bonitos. Encarecida recomendación para quien lo necesite.</t>
  </si>
  <si>
    <t>Alivia el dolor y relaja Trabajo al ordenador todo el día y sufro dolores de espalda continuamente. Este aparato es gloria bendita para casos como el mio. Para la zona de la espalda me gusta ponermelo mientras trabajo, para la del cuello es más complicado, aún no le he cogido bien el truco, y para esta zona que yo la tengo peor lo noto más flojo, pero claro, esto no sustituye un buen ejercicio o un tratamiento de fisioterapia, así que le doy un 20, porque para aliviar el dolor y alargar las visitas al fisio funciona muy bien, y para relajarse también.</t>
  </si>
  <si>
    <t>Buena calidad Calidad/precio perfecta</t>
  </si>
  <si>
    <t>Todo bien Buen precio, es lo que necesitaba. Sin problemas, el envío rapidísimo. Estoy contenta!!!</t>
  </si>
  <si>
    <t>perfecto Ninguna queja, perfecto de talla y muy cómodos</t>
  </si>
  <si>
    <t>Adecuado para cama, no tanto para aliviar dolores Compre esta manta con la idea de utilizarla para contracturas de espalda, dolor de riñones...pero es demasiado grande y tuve que comprar otra más pequeña. Le doy 5 estrellas porque la manta cumple con lo descrito en el anuncio, el error fue mio. Considero que para utlizarla para dar calor en una cama si que es apropiado, no da excesiva temperatura pero utilizada entre la bajera y el colchón creo que es suficiente para caldear las sabanas.</t>
  </si>
  <si>
    <t>Gg Se despega un poco por los laterales pero va muy bien</t>
  </si>
  <si>
    <t>La calidad Me esperaba menos de ellas pero cuando las ves y las tocas ves q son de calidad, no me lo esperaba por un precio tan ajustado</t>
  </si>
  <si>
    <t>Perfecto Lo funciona perfectamente.... Pero lo tienes que saber como usar...</t>
  </si>
  <si>
    <t>Muy sorprendido Me han sorprendido para bien, baratos y fáciles de usar. Son cómodos. Pagué 2,7 € y se escuchan bastante bien</t>
  </si>
  <si>
    <t>Buen tamaño y muy comoda. El tamaño es muy comodo para guardar muchas cosas. El asa es grande. Parece de bastante calidad.</t>
  </si>
  <si>
    <t>Excelente relación calidad/precio Acabado perfecto muy util por los departamentos que tiene como defecto podria ser algo más grande, pero por ser piel el precio es de fabula.</t>
  </si>
  <si>
    <t>Muy bonito Me ha sorprendido gratamente. Buena calidad y grosor y muy bonito. Queda muy bien. Repetire la compra. La marca me ha sorprendido</t>
  </si>
  <si>
    <t>TARJETA Pues una tarjeta d memoria muy bien calidad precio y demás. Muy rapido todo y muy util para las cosas que lo necesitan</t>
  </si>
  <si>
    <t>Pequeño Pequeño</t>
  </si>
  <si>
    <t>Tuerca muy pequeña Muy bonitos y sencillos, el tamaño igual que se ve en imagen, pequeños. La tuerca es demasiado pequeña es el problema que les he encontrado,  la tuerca</t>
  </si>
  <si>
    <t>Aún no lo e probado No se puede conectar a mi móvil honor 10 e tenido que comprar un adaptador no me fue util</t>
  </si>
  <si>
    <t>No vuelvo a comprar otras En pocas palabras, creo que son una falsificación. Los primeros meses bien, cumplen, pero no tarda mucho en desgastarse por el lateral exterior, da igual que las cuides con crema o no. Se decoloran cogiendo un tono oscuro que quedan feisimas. Deberían devolverme el dinero. La suela por la parte del talón también se desgasta mucho en comparacion al resto, y tengo mas calzado donde no me pasa esto, no es que pise mal.</t>
  </si>
  <si>
    <t>No funcionan!!!!! No funcionan!!!!👎👎👎👎👎</t>
  </si>
  <si>
    <t>Es tal cual Es tal cual la foto,eso si los pinchitos,se las traen  primero probar con una camiseta porque aunque supongo q el efecto es ese para q se active circulación al principio cuesta acostumbrarse</t>
  </si>
  <si>
    <t>Correcto y con estilo + Rapido, hace muy poco ruido - el apago automático tarda unos segundos más que lo normal y además hay que tener cuidado cuando se abre la tapa para echar agua, que abre muy abruptamente.  En general recomendable, la tienda buena atención al cliente</t>
  </si>
  <si>
    <t>lo previsto bien</t>
  </si>
  <si>
    <t>M. J. Satisfecha con la compra. Por ponerle alguna pega, la piel tenia unas pequeñas arruguitas el una zona poco visible. Gracias.</t>
  </si>
  <si>
    <t>satisfecho regalo que cumple con las expectativas</t>
  </si>
  <si>
    <t>Precio competitivo. Que se puede decir a quien conoce la marca... pues es lo que esperas. Gran producto.</t>
  </si>
  <si>
    <t>Buen Sonido Buen sonido, pueden utilizarse un auricular solo mientras el otro lo tienes cargando en el estuche, cosa para mi muy util por la noche cuando quiero escuchar los podcast, o cuando estoy trabajando. El diseño de los cascos y la caja es chulo.</t>
  </si>
  <si>
    <t>Los compraría nuevamente La claridad y fidelidad en el sonido es lo que te esperarías de cascos de este precio. La aislación del ruido es algo completamente salvador en una oficina ruidosa, donde los uso muchas veces sin música para aislar el ruido exterior y poder trabajar de manera concentrada. Hay que denotar que la aislación sin música puesta no es perfecta, puedes escuchar qué dice alguien a dos metros, pero baja el volumen de todo un 75%.  Los cascos son espectaculares aislando el ruido constante (tren, avión, ruido de ventilador o así), y se puede disfrutar mucho más de música que sea de un instrumento sólo o que tenga más "silencios" sin que se estropee la canción.  Creo que para la gente exigente en el audio, que busque poder utilizarlos 5 horas seguidas sin que sea incómodo y que aprecie más silencio, estos cascos son la mejor opción.</t>
  </si>
  <si>
    <t>Buen diseño de malla para mujer. Pantalón largo del tipo malla de mujer para realizar actividades deportivas de cualquier tipo.  Ya había probado una malla con este tejido y del mismo fabricante, y os puedo asegurar que la prenda posee una magnífica confección, con remallados y pespunte firmes y rectos.  El diseño de la malla es bonito y además la hace cómoda.  La cintura elástica es ancha, y se ajusta a la perfección.  El tejido es una mezcla de poliéster y elastano que le dan una elasticidad excelente, que se ajusta al cuerpo de forma perfecta, por tal motivo hacen de esta prenda una malla muy cómoda, y suave, que no molesta en ninguna parte del tren inferior, todas sabéis que existen prendas deportivas que molestan en lugares tan puntuales como en las rodillas o en la unión del fémur con la cadera, que son las partes en las que más movimientos se generan.  Para que tengáis una referencia de las tallas, la modelo de las imágenes mide 1'70 metros, y pesa 61 kilos, la talla de la malla es una "S".  La experiencia con este producto ha sido muy positiva.</t>
  </si>
  <si>
    <t>Buen audio y material. Muy buenos auriculares, se adaptan perfectamente al oído y da la sensación de que no los llevas puestos. El material parece bastante resistente, ya que la zona del auricular es de metal. Además incluye micrófono de muy buena calidad y de botones de subir y bajar el volumen de los propios auriculares.</t>
  </si>
  <si>
    <t>Recomendable Después de llevar un buen tiempo con ellas están genial, buen material y muy cómodas, se nota que el producto es original</t>
  </si>
  <si>
    <t>rapidez recomendable</t>
  </si>
  <si>
    <t>Muy bien Muy bien cómodas ,en la medida exacta como esperaba</t>
  </si>
  <si>
    <t>Celeste El único biberon que acepto mi bebe cuando tenía 2 meses. Ahora tiene 6, y me quedo con esto. Lo recomiendo!</t>
  </si>
  <si>
    <t>Muy bonito Muy bonito, con bastante material para poner las fotos.</t>
  </si>
  <si>
    <t>Excelentes para correr Van muy bien , para correr perfectas</t>
  </si>
  <si>
    <t>Excelente zapato Llevo usando este zapato varios años, creo que esta es el 5to o 6to par que compro, normalmente los estoy reemplazando tras un año de uso diario, aunque podrian durar mas. Esta es la primera vez que encuentro la etiqueta con la talla y otras informaciones pegada en el lateral exterior del zapato, en lugar de la parte superior que es a lo que estoy acostumbrado, aunque esto no perjudica la comodidad de ninguna manera.  Muchas gracias.</t>
  </si>
  <si>
    <t>Excelente Es excelente. Tiene el peso adecuado, y es robusto. Tiene filo afilado y corta el celo estupendamente. Realmente merece la pena</t>
  </si>
  <si>
    <t>El mejor precio sin duda Es una zapatilla con muchos recuerdos, además de su gran calidad. Justo lo que buscaba. Sin duda la recomiendo a los amantes de lo clásico.</t>
  </si>
  <si>
    <t>Recomendable Buen producto y a buen precio.</t>
  </si>
  <si>
    <t>excelente El sistema de escurrido se puede mejorar pero en muy útil para fregar suelos de terrazo. En un par de pasadas queda limpio. El único problema es que tarda más en secar en el invierno.</t>
  </si>
  <si>
    <t>es la mejor es muy suave con la piel. No la reseca nada de nada. Los gránulos para el exfoliado son super finos, de manera que no daña la piel, por el contrario consigues una exfoliación perfecta. Elimina esos pequeños puntos blancos y negros. Para mí es la mejor de las tres arcillas. La negra tb está guay. Pero si tuviera que elegir una, me quedo con la roja sin dudarlo.</t>
  </si>
  <si>
    <t>Rapidez Rapido y fiable. Lo instale facilmente y sin problemas. Por el momento su funcionamiento es perfecto. Rapidisimo en escritura y lectura. Contentisimo.</t>
  </si>
  <si>
    <t>Disco duro &lt;div id="video-block-R2MQIAF7BF5AT6" class="a-section a-spacing-small a-spacing-top-mini video-block"&gt;&lt;/div&gt;&lt;input type="hidden" name="" value="https://images-eu.ssl-images-amazon.com/images/I/91-dhTLrQ8S.mp4" class="video-url"&gt;&lt;input type="hidden" name="" value="https://images-eu.ssl-images-amazon.com/images/I/81b7WUFDMzS.png" class="video-slate-img-url"&gt;&amp;nbsp;Estoy super contento con este sistema de almacenamiento que se conecta al dispositivo principal ordenador, portátil, tablet, etc, se descarga lo que se quiera y lo tienes ahí guardado para cuando se requiera fácil instalación por que se detecta solo al enchufarlo. Suave al tacto parte de arriba  y metálico abajo. Contento con el producto.</t>
  </si>
  <si>
    <t>Producto de baja calidad De ínfima calidad. Llegaron envueltos al vacío dentro de una bolsa de plástico, como unas playeras.... Por el mismo precio, hay marcas de ropa que te dan unos mínimos de calidad. La suela es MUY blanda.</t>
  </si>
  <si>
    <t>Tarda mucho en calentarse Pues he de decir que deja los pies muy calentitos pero desde que lo enciendes, tarda 1 hora en calentarse. Lo enchufo antes de comer y así cuando termino ya las tengo preparadas.</t>
  </si>
  <si>
    <t>Muy ajustados pero bien Estan bien bonitos, algún color chillón, se me quedan muy a gustado al pie, supongo que no estoy acostumbrado ya que lo calcetines que utilizaba tenían mucha olgura. Pero bueno si fueran un poco más grandes serían ideales.</t>
  </si>
  <si>
    <t>La cremallera se abre El tamaño bien y tiene buena sujeción pero uno de ellos se baja la cremallera y no lo puedo poner .</t>
  </si>
  <si>
    <t>Mala calidad Estábamos contentos, tiene funciones bastante útiles, hasta que a los 2 años y 2 meses ha empezado a funcionar sólo. Hay q sustituir la placa electrónica q cuesta 90€, así que no lo vamos a reparar</t>
  </si>
  <si>
    <t>cable basico cable sencillo de toda la vida ocupa  la mitad del libre de oxigeno ,yo he tenido cable libre de  oxigeno y tampoco mi oido estan fino como para notar las diferencias ,</t>
  </si>
  <si>
    <t>Buen estado Me a llegado en la fecha prevista. A my me gusta. Le e probado 5 minutos... Cuesta un poco sin camiseta.,, pincha,,en el futuro pienso utilizarlo a diario</t>
  </si>
  <si>
    <t>Útil. Se ven poco los números cuando no está encendida la luz, pero me parece bonito y práctico en relación al precio.</t>
  </si>
  <si>
    <t>Muy buen producto Llevo una sema casi utilizandolos y me gustan un monton . Cubren la oreja perfectamente y el sonido es fenomenal. Solo twngo una pega y es que el cable del auricular ea de plastico y me gustan mas de cordón  puea duran mas salvo esw detalle lo demas miy bien</t>
  </si>
  <si>
    <t>Buena zapatilla. Realmente cómodas y ligeras, muy recomendables. Buena imagen para el día a día, siempre que no vayas de traje ;)</t>
  </si>
  <si>
    <t>COMODIDAD Y CALIDAD DE MATERIALES LA VERDAD ES QUE NO TENGO NINGUNA QUEJA. LA RELACIÓN PRECIO CALIDAD ES INIGUALABLE. CUMPLE SOBRADAMENTE SU COMETIDO. LA USO EN EL MOSTRADOR DEL COMERCIO Y VA GENIAL.</t>
  </si>
  <si>
    <t>Van genial Compre estos auriculares para un regalo y no quería gastar demasiado, estuve mirando varios modelos. Y estos debido a las opiniones me convencieron.  PROS: Las gomas y los ganchos para las orejas son flexibles y suaves. El cable tiene un buen grosor. EL micrófono funciona bastante bien a pesar de tener ruido exterior. Vincularlo con el móvil es muy fácil. Suenan muy fuerte, e insonorizan bastante bien.  Mejorable: El sonido es bueno pero es mejorable.  Compra recomendada 8/10</t>
  </si>
  <si>
    <t>Perfecta Perfecta</t>
  </si>
  <si>
    <t>cómodas y ligeras El producto llego perfectamente, después de unas semanas de uso, son comodas y ligeras, perfecto para aguantar las horas de trabajo.</t>
  </si>
  <si>
    <t>Perfecto Preciosas, muy buena calidad. Entrega rapidísima. Recomiendo totalmente el producto. Comodidad de diez, se ve resistente y el logo viene perfectamente centrado.</t>
  </si>
  <si>
    <t>Buenas Muy comodas</t>
  </si>
  <si>
    <t>Buenos para la montaña Un poco pequeños pero he cogido un número más y me quedan bien</t>
  </si>
  <si>
    <t>Informacion util Deja un like 👍 El mejor exprimidor que he probado, fabricado en plasticos de alta calidad, con facil limpieza, un vaso de zumo en un gesto, sin usar la fuerza, compra recomendable y made in Spain</t>
  </si>
  <si>
    <t>Calor al momento La use con fines terapéuticos y me va muy bien. Suave y rápida.</t>
  </si>
  <si>
    <t>MICRO me ha encantado este micro en color, sonido, conectividada, luces ,muscia es altavoz micro lo tiene todo para mi es genial  con su funda protectora cables que hay dos, soporte,  entradas de tarjeta para cargar pero lo mejor es el sonido y tiene volumenes  para el eco, voz , o  music.... genial</t>
  </si>
  <si>
    <t>el masaje frío o caliente compre el masajeador porque sufro mucho de contracturas cervicales,estube buscando masajeadores y me decidí por este porque le vi buenos comentarios y por su precio,la verdad que lo esperaba más grande,al verlo me agradó porque vi que era de un tamaño que se ajusta bien,tiene dos modos de uso,puedes usarlo en modo calor o en modo frío,se desconecta sólo a los 15 minutos de uso,es una pena que vaya con batería,sería ideal si la llevará,pero aún así esta bien,es de buena calidad y esta a buen precio,el envío fue rápido y bien envalado</t>
  </si>
  <si>
    <t>Muy bueno tanto para voz como la guitarra El microfono muy bueno similar al berhinger xm8500., para grabación proporciona una buena relación calidad precio. A mi particularmente me gusta ahora mismo grabar más con dos microfonos dinámicos 1 para voz y otro para instrumento más que el de condensador ya que para un home estudio en una habitación si usamos el de condensador captaremos prácticamente todos los sonidos incluso sonidos que no queramos que aparezcan en nuestra grabación. Por el precio merece la pena creo yo. Lo único que se hecha en falta es alguna caja para guardarlo o n pequeño soporte para ponerlo dónde queramos. En mi caso ya tenía pero si no debereís de miraroslo aparte.</t>
  </si>
  <si>
    <t>Pequeño, portátil, con efectos, caja de ritmos... genial. Si te apasiona la música y además tocas la guitarra, seguro que tienes un millón de cosas por ahí en tu estudio. O quizás estás empezando y no te llega para tener amplificador, pedaleras, cajas de ritmos, afinador...  He descubierto este amplificador portátil y sólo tengo palabras positivas para él.  Voy a empezar diciendo que el tamaño sorprendentemente pequeño. No me lo esperaba tan pequeño y me ha sorprendido enormemente. Echa un ojo a las fotos y verás lo que te digo. Es totalmente portátil, tanto que puedes utilizarlo con pilas y llevártelo donde quieras y colgártelo con su pinza que lleva en la parte de detrás. También viene con su adaptador para red, por supuesto.  La calidad de acabados está muy, muy bien. Los potes van genial y suavemente. Tiene entrada para la guitarra y tambíen para un auxiliar. Además tiene una salida de auriculares muy práctica para tus ensayos sin tener que molestar demasiado.  Algo que me ha gustado mucho es los multiefectos, que van desde chorus, pasando por tremolo y reverb, que puedes ajustar. Además, tiene distorsionadores drive para que juguetées como overdrive, distorsión y metal, con lo que si no tienes pedalera, esta solución es perfecta.  Puedes controlar la ganancia, por si conectas un auxiliar o estás utilizando la caja de ritmos que viene incorporara, de la que te voy a hablar ahora.  La caja de ritmos está genial. ¡Vienen 80 ritmos! Vamos, te puedes volver loco buscando y ajustando jajaja. Puedes configurar la velocidad tanto con el pote de regulación como tapeando en el botón de play/pause de la caja. Todo ello lo puedes ver en el display LCD que viene en la parte de arriba.  Para que no te falte de nada, tiene un afinador que se utiliza con mucha facilidad. Sólo conectar tu guitarra, tocar la cuerda que necesites afinar y te aparece en el display la información de la nota que es y si está por encima, afinada o por debajo.  En cuanto al sonido, está muy bien para su tamaño. Para tus ensayos particulares está fenomenal.  Yo sin dudas lo recomiendo. Me ha gustado muchísimo y lo estoy disfrutando.</t>
  </si>
  <si>
    <t>Diseño muy elegante Antes que nada he decir que la presentación de reloj es excelente. El reloj tiene un diseño muy elegante, el material es muy cómodo, y el peso también es lo ideal. Viene con un tipo de destornillador para hacerlo mas pequeño quitando algunas piezas.</t>
  </si>
  <si>
    <t>Simple y efectivo Funciona muy biien, se limpia fácil y es de tamaño "recogifdo". Calienta rápido y bien... un hervidor que va fenomenal.</t>
  </si>
  <si>
    <t>Protector Muy bonito</t>
  </si>
  <si>
    <t>Auriculares para runners Solo con verlos se nota que son de calidad y resistentes. Los busqué para salir a correr y hacer deporte, y para mí estos son sus puntos fuertes: COMODIDAD: la semiluna se adapta perfectamente a la forma de la oreja. Es imposible que se salgan del oído. DISEÑO: Son muy bonitos y el botón de encendido pasa totalmente desapercibido, de hecho si no sabes dulce y está no lo encuentras SONIDO: Aún usándolo para fines deportivos todos queremos que suenen bien y tenga un buen equilibrio entre graves/agudos y en mi opinión cumple con ello. Llevaré con ellos con casi dos horas de uso y aún no los he cargado, así que la autonomía ha falta de darle un uso más intenso me parece correcta  *******************************************************************************************  Si te ha gustado la valoración agradecería que me dieras un voto útil. __________ || Gracias ||</t>
  </si>
  <si>
    <t>Muy divertido Tenía ya un micrófono de la mis a marca y me decidí por este para un regalo. Es el alma de toda reunión si lo que te gusta es el rollo karaoke. Hay muchísimas  canciones en Internet para poderlas cantar en modo karaoke, yo uso mi movil como pantalla. Y va genial. Gusta a cualquier edad.</t>
  </si>
  <si>
    <t>En estancias grandes/medianas o incluso pequeñas se nos queda "Corto" Ambientador Essential Mist Nenuco de la marca Air Wick. Me enviaron un difusor, este está formado por el ambientador (a pilas "AAA" ya incluidas), con tapa desmontable para colocar el envase de cristal con el recambio/perfume. Tiene una altura de 12 cm por 8 cm de ancho (max) y su peso a montado y listo para funcionar es de 250 gramos. El regulador permite que "expulse" aroma a diferentes tiempos  4, 5 y 6 segundos, con pausas que van de 10 minutos a 17minutos, hasta un máximo de 8 horas, apagándose hasta la misma hora del día siguiente. El fabricante dispone de pack de 6 unidades de recambios de diferentes aromas: &lt;a data-hook="product-link-linked" class="a-link-normal" href="/6-Recambios-Nenuco/dp/B07J5FJNZT/ref=cm_cr_getr_d_rvw_txt?ie=UTF8"&gt;6 Recambios Nenuco&lt;/a&gt;,&lt;a data-hook="product-link-linked" class="a-link-normal" href="/6-Recambios-Brisa-Marina/dp/B07967MXRK/ref=cm_cr_getr_d_rvw_txt?ie=UTF8"&gt;6 Recambios  Brisa Marina&lt;/a&gt;,&lt;a data-hook="product-link-linked" class="a-link-normal" href="/6-Recambios-Explosión-Cítrica/dp/B074JF3B32/ref=cm_cr_getr_d_rvw_txt?ie=UTF8"&gt;6 Recambios Explosión Cítrica&lt;/a&gt;,&lt;a data-hook="product-link-linked" class="a-link-normal" href="/6-Recambios-White-Bouquet/dp/B074JHR86X/ref=cm_cr_getr_d_rvw_txt?ie=UTF8"&gt;6 Recambios White Bouquet&lt;/a&gt;, etc......  _Conclusiones: No es especialmente "atractivo" aunque cuando vaporiza se enciende en la parte superior una luz led de color azul. El sistema es muy cómodo, ya que no tenemos que agacharnos (en caso de enchufes de suelo) o conectarlo a corriente. Dispone de 4 funciones, apagado y tres programas más, con lo que si no queremos usarlo, no es necesario desconectarlo (muchos que venden no lo permiten) simplemente movemos el botón a la izquierda y permanece apagado y sin ningún consumo.  _Conclusión final: Sinceramente, no dá una fragancia muy "fuerte", esta es suave (si lo comparo con otros eléctricos que tenemos en casa) lo único es que resulta cómodo de usar y hay gran variedad de recambios, pero nada más. La fragancia se vá muy rápido y solo la notas cuando la expulsa, en un minuto ya no se nota, esperaba más de este producto.  Saludos By Flype</t>
  </si>
  <si>
    <t>Calidad. Me gusta por que es cómodo , tiene un buen sonido..</t>
  </si>
  <si>
    <t>El hardware se despieza El iman que sujeta el usb, el usb sirve para sincronizar el mando con el ordenador, se ha desprendido de dentro al retirar el usb para hacer la primera prueba. Ahora el usb baila, no se sostiene y se ve que se puede perder con mucha facilidad. No lo he usado y ya está roto.... no veo dónde contactar con la tienda para buscar una solución...</t>
  </si>
  <si>
    <t>No la volvería a comprar No ha llegado a durar ni 45 días y no encuentro la manera de reclamar</t>
  </si>
  <si>
    <t>Falsos a más no poder. Tengo unos iguales originales que me venían con mi S8. Cuando los tienes al lados, puedes ver las grandes deficiencias que tiene, realmente no sé por que la gente lo recomienda. Puedo verificar 100% que son falsos completamente. Viene con pegatinas como para dar el pego de que son verdaderas, y estás venían movidas y mal pegadas. Una vergüenza de compra.</t>
  </si>
  <si>
    <t>Pures y batidos muy finos. Es perfecto para zumos y cremas de verduras. Se quedan finisimos, con otras batidoras la textura es diferente.  Lo que no he conseguido es hacer helados, picar bien los frutos secos...Yo lo recomiendo sobre todo para batidos de frutas y pures de verduras.</t>
  </si>
  <si>
    <t>Esta bien Están bastante bien, son cómodos y tamaño perfecto. La única pega es que la plantilla es demasiado delgada, un poco mas gruesa seria genial.</t>
  </si>
  <si>
    <t>Adidas Buena calidad precio,muy calentita, muy bien, entrega muy rápida</t>
  </si>
  <si>
    <t>Cumple perfectamente el objetivo para el que lo compré. Para oir la tele tarde y no molestar a nadie. Para esto el sonido es suficientemente bueno. La duración de la batería estupenda comparado con los inalámbricos de pinganillo, no resultan muy molestos.</t>
  </si>
  <si>
    <t>De moment perfecte De moment tot perfecte, complet  tot ell, haveure com va més endavant, el preu, si més no, podria ser més ajustat. Gràcies i Salutacions</t>
  </si>
  <si>
    <t>calidad servicio producto igual a su anuncio. Envio correcto. relacion calidad precio ok. cumple perfectamente Gracias</t>
  </si>
  <si>
    <t>Buen producto He comprado este producto en color blanco.Es muy elegante cumple con las espectativas.Recomiendo.Rapido seguro y buen producto.</t>
  </si>
  <si>
    <t>Vasil Para micma pantaya</t>
  </si>
  <si>
    <t>Perfecto Precioso!es como en la foto</t>
  </si>
  <si>
    <t>Perfectas Muy bonitas y muy comodas. He pedido un numero más  y perfectas</t>
  </si>
  <si>
    <t>Sorprendida Me ha sorprendido muy gratamente! Deja la piel suave y fina. Lo utilizo una vez a la semana y también para la cara! Me queda la piel fresca... la verdad es que no esperaba tan buenos resultados</t>
  </si>
  <si>
    <t>Producto excelente calidad/precio Pillé el producto con un descuento importante, y debo decir que es una compra fantástica. La primera semana os va a molestar en el pie, se va ablandando progresivamente, y una vez se amolde es comodísimo. Son unas botas extremadamente duraderas, una compra para muchísimo tiempo, que pueden ser usadas tanto para ciudad como para montaña sin ningún problema. Si las pilláis en rebajas son una compra obligada ;)</t>
  </si>
  <si>
    <t>Excelente Es una cinta adhesiva diferente a las demás,  pues no se pega a las manos y por el contrario se pega con firmeza a todo tipo de superficies; su color es transparente. Lo difícil es quitar al principio la capa roja de protección. Se ajusta correctamente a la descripción hecha en la web</t>
  </si>
  <si>
    <t>Fantástica calidad y tamaño Por fin un cepillo para limpiar barbacoas bien pensado. Su tamaño es perfecto para no quemarte al hacer la primera limpieza en caliente. Además, su ergonomía es también adecuada para evitar el calor residual. El mango es de buena calidad, sólido y resistente y permite coger el cepillo sin quemarte y de forma cómoda. En cuanto a la superficie de cepillado es resistente y cumple perfectamente su cometido. Simplemente fantástico.</t>
  </si>
  <si>
    <t>Comodas Como todo lo de esta marca son productos de calidad hechos para durar. Hay que comprar un número o número y medio más de tu talla habitual. Son muy cómodas una vez que las domas un poco.</t>
  </si>
  <si>
    <t>Super precio Quedan geniales y son super bonitas y baratas</t>
  </si>
  <si>
    <t>Genial Tengo 2,equipos el primero sin problema. El segundo al mes no carga,me han indicado que me enviaran nuevos. Estoy esperando, ya lo contaré. Me lo han enviado todo perfecto</t>
  </si>
  <si>
    <t>Preciosas Son preciosas.</t>
  </si>
  <si>
    <t>Buena sudadera Buena sudadera para ir al gimnasio, buenos acabados a muy buen precio</t>
  </si>
  <si>
    <t>Buen tarjeta para Nintendo switch Muy buena tarjeta a un buen precio la tengo puesta en mi Nintendo switch y sin problema si la de 512gb estuviera sobre 60€ también la compraría</t>
  </si>
  <si>
    <t>Excepcional relación calidad/precio Talla perfecto, llevo una 44 y pedí la Xl. Muy buen pantalón para su precio. Es el segundo que pido.</t>
  </si>
  <si>
    <t>Lo uso a diario Me gusta tanto que lo he comprado dos veces: una como regalo para mi madre y otro para mí. Tiene diferentes varillas que sirven para diferentes funciones. Funciona fenomenal.</t>
  </si>
  <si>
    <t>Olga Me a gustado muchísimo, lo que pasa que me queda algo apretado, pero no lo puedo devolver porque a mi hija le a encantado y se lo queda ella, pero volveré a comprar esta marca porque no sabía que los productos eran así, son buenos, tienen calidad</t>
  </si>
  <si>
    <t>regular Las zaztillas son bonita Las tallas no se correspondian con las españolas. He lavado las zapatillas por primera vez y el logo de convese con estrella se ha borrado un poco</t>
  </si>
  <si>
    <t>talla justita están muy bien pero la talla es tirando a justita. Si estás dudando entre dos tallas, coge la más grande...</t>
  </si>
  <si>
    <t>ENVIO MUY RAPIDO LAS TARJETAS DE MEMORIA LLEGARON EN SUSA BLISTER Y TODO MUY BONITO, OCURRE QUE UNA LLEGÓ MAL, NO FUNCIONA LA HE TENIDO QUE REPARAR NO SE LO QUE PASARÁ, LA OTRA NO LA HE PROBADO..QUE DIOS NOS AMPARE</t>
  </si>
  <si>
    <t>CINTURA NO ALTA La cintura no es muy alta, y al hacer ejercicio se baja, en cintura y cadera no se ajusta bien.</t>
  </si>
  <si>
    <t>Pequeños Son muy bonitos pero quedan pequeños. No son tallas europeas. He tenido que devolverlos. No se porque no lo especifican en la descripción antes de comprarlos</t>
  </si>
  <si>
    <t>Talla pequeña Muy pequeñas. Pedí mi número y me hacían daño. Las tuve que regalar.</t>
  </si>
  <si>
    <t>Cuidado con el tallaje! Si que es verdad que si calzas un 41/42 (en mi caso) escoge una talla mas (43/44) y aun así me va un pelin pequeño, imagino que es por el tema de calzado pues varia un poco el tipo de medidas...  Si no llego a leer las opiniones me hubiese llevado chasco ya que tendría que devolverlas y esperar mas tiempo por el producto...  Por lo demás son lo que prometen, calidad precio muy bueno y algo incomodas al principio pero luego se amoldan al pie y listo!</t>
  </si>
  <si>
    <t>Un nuevo modelo ha llegado Me compré estos auriculares porque (como podréis ver en una foto) tengo el modelo antiguo pero en color negro y pensé, que ahora para el verano, me vendrían bien unos de color blanco y que así no se me achicharre la diadema cuando salgo a pasear.  Los cascos, son bonitos y cómodos, tienen un buen precio por los materiales de construcción y buenos acabados. Pero si lo tengo que comparar con el modelo anterior, tendría que decir que aunque tienen un poco mas de presión sonora, me gusta más el sonido del modelo anterior. Cuando los pliegas, ocupan menos espacio que los antiguos, pero el nuevo sistema no es muy solido ni muy fluido, cumple con reticencias.También su portabilidad queda por debajo que el anterior, que si bien no importa si vas a pasear, si que tiene importancia si por ejemplo vas de compras y cuando entras en las tiendas te los acomodas en el cuello, no es lo mismo apoyarte estos nuevos en la posición de escucha original que con los antiguos que te los apoyas en "posición dj" y son más cómodos.  Si buscas una buena compra, te la recomiendo si le vas a dar un uso parecido al que os he comentado antes o para conectarse  cualquiera de los nuevos aparatos de streaming y no molestar es una buena opción. Pero si buscas alta calidad, tus primeros cascos para pinchar(aunque tienen más presión sonora que los anteriores, no llegan a la suela de los zapatos a unos senheiser hd 25 ni aíslan acústicamente igual) o ir de compras con ellos puestos, te diría que sería mejor que andases por otros derroteros.</t>
  </si>
  <si>
    <t>Bien hecho y terminado Los enganches de la correa hacen ruido cuando caminas y es un poco molesto, pero el bolso en sí está muy bien hecho y acabado.</t>
  </si>
  <si>
    <t>Sencillo y correcto Como caja con llave vale, de seguridad nada. Para lo que la necesito, va muy bien.</t>
  </si>
  <si>
    <t>Comodidad Cómoda tela fina</t>
  </si>
  <si>
    <t>Fantástico reloj Buscaba un reloj de calidad que no fuera caro. Y este cumplía las expectativas. Después de usarlo más de 6 meses puedo decir que es un buen reloj. Muy preciso y fiable. Es de agradecer la maquinaria Seiko que monta.</t>
  </si>
  <si>
    <t>Calidad de sonido, resistente y longitud más que necesaria. Vista mi experiencia con el resto de accesorios que había adquirido de la misma marca lo compré para conectar varios instrumentos y no me ha sorprendido.  Calidad esperada. Excelente sonido, longitud más que necesaria y construido para resistir muchas horas de buena música.</t>
  </si>
  <si>
    <t>Auriculares cómodos y con una buena autonomía Pues decir que tras una semana de uso estoy muy contento con estos auriculares, no pesan casi nada, son comodos y se escuchan bastante bien.  Primero de todo cabe destacar la calidad sonora que sin ser la mejor está bastante bien, languidece un poco en los bajos con el volumen muy bajo pero en volumenes medios se escucha muy bien.  Los auriculares son cómodos y vienen con un par de adaptadores más grandes y otro par más pequeños por si los que vienen de serie no te quedan bien. Yo que tengo unas orejotas uso los más grandes y son muy comodos.  El aislamiento acustico es aceptable y, con un volumen medio no oyes casi nada del exterior (hay que tenerlo en cuenta si vas por zonas donde deberías poder escuchar).  La sujección, en mi caso con los adaptadores mas grandes, es bastante buena y ni llendo al trote se me han movido de su sitio.  La duración de la batería está al nivel que prometen, o al menos con un volumen medio me han durado, en todas las cargas completas que le he echo, en torno a las 6 hora y cuarto, y la base da para 5 cargas completas y una más al 80%.  Cuando los pones a cargar se enciende la luz de los mismos y se apaga cuando termina, asimismo se enciende tambien el indicador de carga de la base, que es comodo para saber cuanta carga le queda. La carga completa le suele llevar en torno a una hora, más o menos.  Sobre los cascos una peculiaridad (he tenido varios similares y eran al revés) es que el casco que sincroniza como maestro en el modo estereo es el izquierdo, solo es necesario tenerlo en cuenta si quieres usar un solo auricular, pero siempre está bien saberlos.  Sobre la base cabe destacar que los cascos se pagan al ponerlos en la misma (y por consiguiente se ponen a cargar) y se activan al sacarlos, aunque de todas maneras manteniendo pulsado el boton puedes apagarlos o encenderlos manualmente.  Por lo demás solo puedo decier que estoy muy contento con el producto que ahora me acompaña al trabajo y cuando salgo de ruta.</t>
  </si>
  <si>
    <t>Muy bueno. Buen producto, cumple su función, es de buena calidad y por lo que cuesta está bastante bien, a mi me ha funcionado para pegar muchas cosas, gomas, plásticos etc..</t>
  </si>
  <si>
    <t>Muy contenta Muy buen zapato</t>
  </si>
  <si>
    <t>Que es muy buena zapatilla precio calidad Me ha gustado el color y el modelo de la zapatilla lo único malo los cordones que no hacen que el pie quede sujeto a la zapatilla y cuando bajo por cuestas y tal noto el roce de mis dedos con la punta de la zapatilla</t>
  </si>
  <si>
    <t>muy barato para su tiempo de respuesta funciona genial si quires inicarte en el mundo de la creacion de bases, aunque he notado que tienen un pelin de latencia para crear baterias via MIDI, pero por 50€ esta muy decente</t>
  </si>
  <si>
    <t>Muy bien Muy bien .... me hubiera gustado mas potencia pero para el precio estamuy bien</t>
  </si>
  <si>
    <t>Muy bonita Muy bonita. Buen precio</t>
  </si>
  <si>
    <t>Muy cómodas. Exactas a como aparece en la fotografía.</t>
  </si>
  <si>
    <t>Muy manejable, buena calidad y lo más limpio que puede haber Realmente impresionado, el mejor limpiacristales del mercado seguro, muy manejable y robusto, es de muy buena calidad, no me esperaba que fuera tan bueno. Lo recomiendo claramente para personas que tengan cristales altos, cristales grandes y pequeños, fundamental algo así. Se acabo el frotar con papel de periódico</t>
  </si>
  <si>
    <t>Qualidade/precio Produto mui Bueno! Gracias</t>
  </si>
  <si>
    <t>Buena opción de compra Se trata de un número de carpetas muy bueno al precio que lo compré  La calidad hasta ahora buena</t>
  </si>
  <si>
    <t>Cumple su función Lo he probado y es una gran ayuda cuando estas trabajando con piezas pequeñas. Lo he usado sin las pilas ya que con ellas el peso es mayor y molesta. Espero que saquen unas gafas con pilas de botón. En definitiva es un complemento que debemos de tener para algunos trabajos.</t>
  </si>
  <si>
    <t>Un imprescindible para sellos Tinta de calidad</t>
  </si>
  <si>
    <t>Laurs Fue para regalar. La persona q lo recibió era al principio dudaba de su eficacia. Ahora lo pone todos los dias</t>
  </si>
  <si>
    <t>Alta calidad Si necesitas auriculares solo para eschuchar musica, no compras esto. Pero si tienes que editar musica y audio, esto te servira muy bien.</t>
  </si>
  <si>
    <t>Originales, exactamente iguales a los que traía el móvil Todo correcto, envío dentro de la fecha propuesta, incluso llegó unos días antes. Los auriculares funcionan perfectamente y son iguales a los originales con los que venía en el móvil. Buena compra</t>
  </si>
  <si>
    <t>Comodidad Para mi padre</t>
  </si>
  <si>
    <t>Se ha roto enseguida La esponja azul de la punta del cepillo ha durado 3 semanas y unas vez rota esta ya el cepillo es inservible.</t>
  </si>
  <si>
    <t>Demasiado gordo el tejido El tejido es bastante gordo, eso hace que lo que te pones encima te quede un poco justo. Una camiseta interior no puede ser tan gorda</t>
  </si>
  <si>
    <t>Mala calidad. No son de buena calidad. A los 2 meses con poco uso, ya se rompio el empeine a la altura del pulgar. No recomiendo su compra.</t>
  </si>
  <si>
    <t>No es acuático Pone que es acuático. Me lo compré y fue entrar en la piscina un segundo y le entró agua y dejó de funcionar los botones. Así que si tenéis pensado mojarlo, ni lo compréis</t>
  </si>
  <si>
    <t>May El producto es estupendo y estaba buen precio. Los biberones no son autoesterilizables, son para bebés más  mayorcitos. Pero ojo, a mi me ha llegado con la tetina 2, que no vale para papilla.</t>
  </si>
  <si>
    <t>Buenas y bonitas Tengo 39 y pedí 39'5 perfectas. Muy cómodas y buen acabado. Si acaso aprietan un poco por los cordones pero supongo que será dependiendo de cómo tengas el empeine. Un fallo que les veo es que no encuentro cordones de respuesto en ese color rosa/coral. Asics solo los tiene en blanco o amarillo chillón...</t>
  </si>
  <si>
    <t>El numero no es real Lo que mas me gusta que es de piel , lo que no entiendo es porque siendo el numero que yo gasto de esta marca halla tenido que llevarlas al zapatero para ponerlas en la horma y agrandarlas , podían avisar que el numero no es real , gracias</t>
  </si>
  <si>
    <t>Funciona correctamente Funciona bien..pero no se bien cual es la función Tens o Ems dentro de los modos que hay. Me gustaría si me lo aclararan no sea que lo.este haciendo mal</t>
  </si>
  <si>
    <t>Un auricular casi perfecto Necesitaba renovar los auriculares de mi oficina y me decidí por precio y comentarios por estos. Compre 4 unidades, uno me vino quebrado, pero gracias a la garantía de Amazon se pudo devolver sin problema. Los otros 3 ahí están, usándose a diario. El único pero que les pongo, esque me comentan mis compañeras que aprietan mucho el oído, llegando a ser a veces molesto, pero muy buena calidad sonido</t>
  </si>
  <si>
    <t>Buen audio a precio low cost Lo mejor de este micrófono de corbata Boya es su relación calidad / precio. Pese a tener sus limitaciones, ofrece un buen audio (siempre regulable desde la cámara). Cuenta simplemente con dos opciones: ON (cameras) y OFF. El único fallo que le encuentro es que resulta bastante incómodo el cambiarle la pila de botón en su interior y, por otro lado, que no hay manera de identificar cuando la pila empieza a estar a punto de agotarse. Por ello siempre llevo conectados mis auriculares a la cámara y el monitor de audio siempre visible en el monitor. Aún así lo aconsejo a cualquier persona freelance, youtuber o influencer que necesite mejorar el audio de sus grabaciones.</t>
  </si>
  <si>
    <t>Son Converse Zapatillas de calidad y buen diseño. Lo que esperaba de la marca.</t>
  </si>
  <si>
    <t>Buena compra Muy bonitos, tal y cómo muestra la foto, parecen sólidos y con buen cierre. El envío rapidísimo.</t>
  </si>
  <si>
    <t>Buen producto. Estos cascos se escuchan perfectamente. Para escuchar música, tanto con uno como con los dos se escuchan muy bien. Sorprende que tienen bastantes bajos. Se emparejan casi instantaneos al sacarlos de la caja de carga y para usarlos como manos libres muy bien siempre que el ambiente sea silencioso. Si hay ruido al otro lado no te entienden bien. Vamos, en general muy bien todo y por el precio que tienen, bastante mejor de lo que se espera.</t>
  </si>
  <si>
    <t>Me encanta Me encanta. He tenido otras pero la verdad muy grandes y eran un latazo. Es genial cuando se apaga sola porque yo normalmente me la pongo en la noche.</t>
  </si>
  <si>
    <t>Rapido en la entrega es un buen producto y creo que cumple con creces lo que se dice de la misma, así que bien.</t>
  </si>
  <si>
    <t>perfectas eran un regalo para mi padre y está emocionado con ellas. además el precio espectacular.</t>
  </si>
  <si>
    <t>Excelentes Estos cascos son maravillosos. La calidad del sonido es impresionante se distingue hasta el último detalle. Además aísla muy bien del sonido exterior. Son muy cómodos y se ajustan muy bien a la cabeza.</t>
  </si>
  <si>
    <t>muy recomendable Va genial, es muy grande, en un principio echa para atras, había leído opiniones pero no me imaginé que tanto, pero genial, ya llevo unos meses con él y hay semanas que le doy bastante caña, ademas de silencioso</t>
  </si>
  <si>
    <t>Rapida y buen precio Necesitaba una tarjeta que pudiera almacenar el buffer tan rapido como disparaba y que ademas tuviera capacidad suficiente para videos</t>
  </si>
  <si>
    <t>Comodos Ya me ha llegado y la verdad q pedí el número que tengo y me esta bien, son cómodos y no resbalan, contenta con la compra.</t>
  </si>
  <si>
    <t>sustitución en 3 días Después de 8 meses de uso, hace tres días se me rompió una pieza y ahora el auricular derecho esta desenganchado. Les escribí el mismo día, al día siguiente me respondieron diciéndome si quería otro (les dije que si porque van geniales, son una súper compra, no hacen daño en las orejas aunque los tengas horas hay otros que te chafan las orejas y al cabo de un rato te los has de quitar, yo tengo la suerte que los puedo usar mientras trabajo) Y TACHA TACHAN!!! hoy ya tengo otros, completamente gratis (... bueno me han costado 0.50 céntimos que me ha puesto amazon después de poner su código de descuento). Indudablemente se los recomiendo a todo el mundo.</t>
  </si>
  <si>
    <t>Buen producto Muy buen producto , soporta bien el microfono ( el mio en concreto es el blue yeti) todo perfecto</t>
  </si>
  <si>
    <t>Muy bonita Ideal para hacer un regalo, se ajusta muy bien la talla a lo que se indica en la referencia De buena calidad y sienta fenomenal</t>
  </si>
  <si>
    <t>lujo a precio fantastico todo  pero el broche es muy delicado y se abre apenas le das a la pestaña  se abre  ,</t>
  </si>
  <si>
    <t>Suavidad y calidez a un  precio razonable En general un notable en todo.</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</si>
</sst>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s="1">
        <v>5.0</v>
      </c>
      <c r="B2" s="1" t="s">
        <v>3</v>
      </c>
      <c r="C2" t="str">
        <f>IFERROR(__xludf.DUMMYFUNCTION("GOOGLETRANSLATE(B2,""es"", ""en"")"),"Very good short perfectly. Buy it for cutting and cards with construction paper and wonderful. A pasadaaaa. Excelenteeee")</f>
        <v>Very good short perfectly. Buy it for cutting and cards with construction paper and wonderful. A pasadaaaa. Excelenteeee</v>
      </c>
    </row>
    <row r="3">
      <c r="A3" s="1">
        <v>5.0</v>
      </c>
      <c r="B3" s="1" t="s">
        <v>4</v>
      </c>
      <c r="C3" t="str">
        <f>IFERROR(__xludf.DUMMYFUNCTION("GOOGLETRANSLATE(B3,""es"", ""en"")"),"Great to keep the voice &lt;div id = ""video-block-RBQOHUFT4Y2N8"" class = ""a-section a-spacing-small a-spacing-top mini video-block""&gt; &lt;/ div&gt; &lt;input type = ""hidden ""name ="" ""value ="" https://images-eu.ssl-images-amazon.com/images/I/B1ps2EcBBKS.mp4 """&amp;"class ="" video-url ""&gt; &lt;input type ="" hidden ""name ="" ""value ="" https://images-eu.ssl-images-amazon.com/images/I/91Zp9FKazxS.png ""class ="" video-slate-img-url ""&gt; &amp; nbsp; Package Contents: - Instructions Spanish also, which is very useful. - Charg"&amp;"er adapter for charger. -Amplificador voice. -Correa be worn on. - Headset micro and cable connection. -Auricular with micro to wireless connection. How wonderful this invention! I did not think it would be effective. I've been to parties and organize the"&amp;" people and children and not so children in popular games. Instead of shouting, this amp makes life easier. It has an adjustable volume or in the speaker or in the earphone cable. So you raise the volume of your own voice. Bring a hanger for belt or a bel"&amp;"t to carry it hung. But as you can talk at a distance of about 10 meters; You can leave the speaker at a table and you walk among people. Takes a hole to put a USB, it can play music. To me it came in handy for games. He had everything in the same apparat"&amp;"us, music and voice. USB charger double different types to charge the same time the handset microphone and amplifier-speaker. One last!!! Great, great invention.")</f>
        <v>Great to keep the voice &lt;div id = "video-block-RBQOHUFT4Y2N8" class = "a-section a-spacing-small a-spacing-top mini video-block"&gt; &lt;/ div&gt; &lt;input type = "hidden "name =" "value =" https://images-eu.ssl-images-amazon.com/images/I/B1ps2EcBBKS.mp4 "class =" video-url "&gt; &lt;input type =" hidden "name =" "value =" https://images-eu.ssl-images-amazon.com/images/I/91Zp9FKazxS.png "class =" video-slate-img-url "&gt; &amp; nbsp; Package Contents: - Instructions Spanish also, which is very useful. - Charger adapter for charger. -Amplificador voice. -Correa be worn on. - Headset micro and cable connection. -Auricular with micro to wireless connection. How wonderful this invention! I did not think it would be effective. I've been to parties and organize the people and children and not so children in popular games. Instead of shouting, this amp makes life easier. It has an adjustable volume or in the speaker or in the earphone cable. So you raise the volume of your own voice. Bring a hanger for belt or a belt to carry it hung. But as you can talk at a distance of about 10 meters; You can leave the speaker at a table and you walk among people. Takes a hole to put a USB, it can play music. To me it came in handy for games. He had everything in the same apparatus, music and voice. USB charger double different types to charge the same time the handset microphone and amplifier-speaker. One last!!! Great, great invention.</v>
      </c>
    </row>
    <row r="4">
      <c r="A4" s="1">
        <v>5.0</v>
      </c>
      <c r="B4" s="1" t="s">
        <v>5</v>
      </c>
      <c r="C4" t="str">
        <f>IFERROR(__xludf.DUMMYFUNCTION("GOOGLETRANSLATE(B4,""es"", ""en"")"),"Very cute Pretty good, I did not like the presentation. But well :)")</f>
        <v>Very cute Pretty good, I did not like the presentation. But well :)</v>
      </c>
    </row>
    <row r="5">
      <c r="A5" s="1">
        <v>5.0</v>
      </c>
      <c r="B5" s="1" t="s">
        <v>6</v>
      </c>
      <c r="C5" t="str">
        <f>IFERROR(__xludf.DUMMYFUNCTION("GOOGLETRANSLATE(B5,""es"", ""en"")"),"Good performance and nice and pleasant to use Practico")</f>
        <v>Good performance and nice and pleasant to use Practico</v>
      </c>
    </row>
    <row r="6">
      <c r="A6" s="1">
        <v>5.0</v>
      </c>
      <c r="B6" s="1" t="s">
        <v>7</v>
      </c>
      <c r="C6" t="str">
        <f>IFERROR(__xludf.DUMMYFUNCTION("GOOGLETRANSLATE(B6,""es"", ""en"")"),"Very good very good")</f>
        <v>Very good very good</v>
      </c>
    </row>
    <row r="7">
      <c r="A7" s="1">
        <v>5.0</v>
      </c>
      <c r="B7" s="1" t="s">
        <v>8</v>
      </c>
      <c r="C7" t="str">
        <f>IFERROR(__xludf.DUMMYFUNCTION("GOOGLETRANSLATE(B7,""es"", ""en"")"),"ABSOLUTELY SATISFIED. I'll make a brief commentary about my shopping experience because it is very important to consider several aspects. I bought these shoes sold and MANAGED BY AMAZON. Therefore, this product is genuine, since Amazon does not have permi"&amp;"ssion to trade in counterfeit goods. So, first tip: buy some BRANDED PRODUCTS AND MANAGED BY JUST BOOKED AMAZON. Why do I mention this? Well, when I decided you buy these shoes through Amazon rather than going to a physical store either it was for the pri"&amp;"ce. What was my surprise when I see many favorable comments about the product but also other reviews that said the slippers were a fake and added that even photos. Is this why it happens? Because Amazon does not separate comments depending from a vendor o"&amp;"r another. All comments refer to the same product, even if they are from different vendors, end up in the same place. Even they mingle with the views in English. So do not panic. I bought two pair, ORDERED AND NOW THE MORNING ME HAVE ARRIVED. AMAZON HAS B"&amp;"EEN PASSED HIMSELF IN TOPIC QUICKLY. Very satisfied and happy. BUT buy some GOODS MANAGED BY AMAZON AND WHENEVER POSSIBLE. OS spare yourselves problems.")</f>
        <v>ABSOLUTELY SATISFIED. I'll make a brief commentary about my shopping experience because it is very important to consider several aspects. I bought these shoes sold and MANAGED BY AMAZON. Therefore, this product is genuine, since Amazon does not have permission to trade in counterfeit goods. So, first tip: buy some BRANDED PRODUCTS AND MANAGED BY JUST BOOKED AMAZON. Why do I mention this? Well, when I decided you buy these shoes through Amazon rather than going to a physical store either it was for the price. What was my surprise when I see many favorable comments about the product but also other reviews that said the slippers were a fake and added that even photos. Is this why it happens? Because Amazon does not separate comments depending from a vendor or another. All comments refer to the same product, even if they are from different vendors, end up in the same place. Even they mingle with the views in English. So do not panic. I bought two pair, ORDERED AND NOW THE MORNING ME HAVE ARRIVED. AMAZON HAS BEEN PASSED HIMSELF IN TOPIC QUICKLY. Very satisfied and happy. BUT buy some GOODS MANAGED BY AMAZON AND WHENEVER POSSIBLE. OS spare yourselves problems.</v>
      </c>
    </row>
    <row r="8">
      <c r="A8" s="1">
        <v>5.0</v>
      </c>
      <c r="B8" s="1" t="s">
        <v>9</v>
      </c>
      <c r="C8" t="str">
        <f>IFERROR(__xludf.DUMMYFUNCTION("GOOGLETRANSLATE(B8,""es"", ""en"")"),"Lovely design and good sound quality of the sound is good without being excellent. The design is beautiful and I think what I pushed to buy. The battery after use has endured 3 hours of music on spotify. I've used an iPhone 11 pro and I max indicates the "&amp;"level of the fine. One detail that I liked is extra pads to change them when they spoil that brings. I will update with the passage of time to see how they behave.")</f>
        <v>Lovely design and good sound quality of the sound is good without being excellent. The design is beautiful and I think what I pushed to buy. The battery after use has endured 3 hours of music on spotify. I've used an iPhone 11 pro and I max indicates the level of the fine. One detail that I liked is extra pads to change them when they spoil that brings. I will update with the passage of time to see how they behave.</v>
      </c>
    </row>
    <row r="9">
      <c r="A9" s="1">
        <v>5.0</v>
      </c>
      <c r="B9" s="1" t="s">
        <v>10</v>
      </c>
      <c r="C9" t="str">
        <f>IFERROR(__xludf.DUMMYFUNCTION("GOOGLETRANSLATE(B9,""es"", ""en"")"),"It delivers what it promises. The cream does the job, my wife has a sprained finger and calm much pain. My mother has osteoarthritis and medical, every two months must have one of rest and pains are quite strong, cream quite relieved. I have to say that t"&amp;"he boat arrived broken me home, had a slit at the base of the pot but not the cream came out and could pass it on to other boats. The cream is quite thick cold so the time that we can afford me leave some in the original pot. It also serves to massage.")</f>
        <v>It delivers what it promises. The cream does the job, my wife has a sprained finger and calm much pain. My mother has osteoarthritis and medical, every two months must have one of rest and pains are quite strong, cream quite relieved. I have to say that the boat arrived broken me home, had a slit at the base of the pot but not the cream came out and could pass it on to other boats. The cream is quite thick cold so the time that we can afford me leave some in the original pot. It also serves to massage.</v>
      </c>
    </row>
    <row r="10">
      <c r="A10" s="1">
        <v>5.0</v>
      </c>
      <c r="B10" s="1" t="s">
        <v>11</v>
      </c>
      <c r="C10" t="str">
        <f>IFERROR(__xludf.DUMMYFUNCTION("GOOGLETRANSLATE(B10,""es"", ""en"")"),"Something uncomfortable but good to me are nice but gums hurt me having to hold the finger. I always use this kind of flip-flops and has only happened to me with this truth. Sizes are rather large, keep that in mind and ask for 1 to 2 numbers less than wh"&amp;"at you have.")</f>
        <v>Something uncomfortable but good to me are nice but gums hurt me having to hold the finger. I always use this kind of flip-flops and has only happened to me with this truth. Sizes are rather large, keep that in mind and ask for 1 to 2 numbers less than what you have.</v>
      </c>
    </row>
    <row r="11">
      <c r="A11" s="1">
        <v>5.0</v>
      </c>
      <c r="B11" s="1" t="s">
        <v>12</v>
      </c>
      <c r="C11" t="str">
        <f>IFERROR(__xludf.DUMMYFUNCTION("GOOGLETRANSLATE(B11,""es"", ""en"")"),"Trini is the second time I buy this model, the first lasted me a few years (about 6) and giving much cane. They are very comfortable")</f>
        <v>Trini is the second time I buy this model, the first lasted me a few years (about 6) and giving much cane. They are very comfortable</v>
      </c>
    </row>
    <row r="12">
      <c r="A12" s="1">
        <v>5.0</v>
      </c>
      <c r="B12" s="1" t="s">
        <v>13</v>
      </c>
      <c r="C12" t="str">
        <f>IFERROR(__xludf.DUMMYFUNCTION("GOOGLETRANSLATE(B12,""es"", ""en"")"),"Very useful Give new life to older computers, one of the best I've done expenses. Very easy to install although you have to be careful with clonadores disc, which can copy the operating system but the recovery partition of the system are left.")</f>
        <v>Very useful Give new life to older computers, one of the best I've done expenses. Very easy to install although you have to be careful with clonadores disc, which can copy the operating system but the recovery partition of the system are left.</v>
      </c>
    </row>
    <row r="13">
      <c r="A13" s="1">
        <v>5.0</v>
      </c>
      <c r="B13" s="1" t="s">
        <v>14</v>
      </c>
      <c r="C13" t="str">
        <f>IFERROR(__xludf.DUMMYFUNCTION("GOOGLETRANSLATE(B13,""es"", ""en"")"),"There is a good quality price relation. Perfect. Heated enough. I recommend it")</f>
        <v>There is a good quality price relation. Perfect. Heated enough. I recommend it</v>
      </c>
    </row>
    <row r="14">
      <c r="A14" s="1">
        <v>5.0</v>
      </c>
      <c r="B14" s="1" t="s">
        <v>15</v>
      </c>
      <c r="C14" t="str">
        <f>IFERROR(__xludf.DUMMYFUNCTION("GOOGLETRANSLATE(B14,""es"", ""en"")"),"Boots Boots are very nice the have returned because I was very fair")</f>
        <v>Boots Boots are very nice the have returned because I was very fair</v>
      </c>
    </row>
    <row r="15">
      <c r="A15" s="1">
        <v>5.0</v>
      </c>
      <c r="B15" s="1" t="s">
        <v>16</v>
      </c>
      <c r="C15" t="str">
        <f>IFERROR(__xludf.DUMMYFUNCTION("GOOGLETRANSLATE(B15,""es"", ""en"")"),"Chain quality and excellent size good buy at a good price A string of excellent quality and size correct as indicated in the operating characteristics perfectly definitely a good buy")</f>
        <v>Chain quality and excellent size good buy at a good price A string of excellent quality and size correct as indicated in the operating characteristics perfectly definitely a good buy</v>
      </c>
    </row>
    <row r="16">
      <c r="A16" s="1">
        <v>5.0</v>
      </c>
      <c r="B16" s="1" t="s">
        <v>17</v>
      </c>
      <c r="C16" t="str">
        <f>IFERROR(__xludf.DUMMYFUNCTION("GOOGLETRANSLATE(B16,""es"", ""en"")"),"Just what I wanted SSD M.2 fits into the slot on my laptop and has served to increase the capacity of the original SSD that was only 25GB (insufficient to install the operating system) with this that allows me to have a boot system much faster.")</f>
        <v>Just what I wanted SSD M.2 fits into the slot on my laptop and has served to increase the capacity of the original SSD that was only 25GB (insufficient to install the operating system) with this that allows me to have a boot system much faster.</v>
      </c>
    </row>
    <row r="17">
      <c r="A17" s="1">
        <v>5.0</v>
      </c>
      <c r="B17" s="1" t="s">
        <v>18</v>
      </c>
      <c r="C17" t="str">
        <f>IFERROR(__xludf.DUMMYFUNCTION("GOOGLETRANSLATE(B17,""es"", ""en"")"),"Comfortable and perfect fit. I know I bought my father because he needed a job for headphones and secured adapted well to the ear. Aislan very well, and if you put loud music do not hear outside noise. Thanks to the pads having better hold to the ear and "&amp;"not fall.")</f>
        <v>Comfortable and perfect fit. I know I bought my father because he needed a job for headphones and secured adapted well to the ear. Aislan very well, and if you put loud music do not hear outside noise. Thanks to the pads having better hold to the ear and not fall.</v>
      </c>
    </row>
    <row r="18">
      <c r="A18" s="1">
        <v>5.0</v>
      </c>
      <c r="B18" s="1" t="s">
        <v>19</v>
      </c>
      <c r="C18" t="str">
        <f>IFERROR(__xludf.DUMMYFUNCTION("GOOGLETRANSLATE(B18,""es"", ""en"")"),"More features to my d7100 looked fondly Wifi functions most current equipment, but with this option toshiba disappeared completely. RAW is possible to pass (no thumbnail) and jpg.")</f>
        <v>More features to my d7100 looked fondly Wifi functions most current equipment, but with this option toshiba disappeared completely. RAW is possible to pass (no thumbnail) and jpg.</v>
      </c>
    </row>
    <row r="19">
      <c r="A19" s="1">
        <v>5.0</v>
      </c>
      <c r="B19" s="1" t="s">
        <v>20</v>
      </c>
      <c r="C19" t="str">
        <f>IFERROR(__xludf.DUMMYFUNCTION("GOOGLETRANSLATE(B19,""es"", ""en"")"),"Good watch. - value very good. Watch looks good, it works well. I like it. Recommended")</f>
        <v>Good watch. - value very good. Watch looks good, it works well. I like it. Recommended</v>
      </c>
    </row>
    <row r="20">
      <c r="A20" s="1">
        <v>5.0</v>
      </c>
      <c r="B20" s="1" t="s">
        <v>21</v>
      </c>
      <c r="C20" t="str">
        <f>IFERROR(__xludf.DUMMYFUNCTION("GOOGLETRANSLATE(B20,""es"", ""en"")"),"acceptable quality, good price ok")</f>
        <v>acceptable quality, good price ok</v>
      </c>
    </row>
    <row r="21">
      <c r="A21" s="1">
        <v>2.0</v>
      </c>
      <c r="B21" s="1" t="s">
        <v>22</v>
      </c>
      <c r="C21" t="str">
        <f>IFERROR(__xludf.DUMMYFUNCTION("GOOGLETRANSLATE(B21,""es"", ""en"")"),"I do not use it looked like it would use a lot and what you do is give blows with a stick to the shelves. It is better to climb the chair and do well.")</f>
        <v>I do not use it looked like it would use a lot and what you do is give blows with a stick to the shelves. It is better to climb the chair and do well.</v>
      </c>
    </row>
    <row r="22">
      <c r="A22" s="1">
        <v>3.0</v>
      </c>
      <c r="B22" s="1" t="s">
        <v>23</v>
      </c>
      <c r="C22" t="str">
        <f>IFERROR(__xludf.DUMMYFUNCTION("GOOGLETRANSLATE(B22,""es"", ""en"")"),"You can not talk to mobile I like, hear great BUT !!!!! 1 The instructions do not come in Spanish, is a code bar when you download out in French 2nd to talking to the phone, you hear a great time but the caller will not hear you and as I do not understand"&amp;" the instructions not to do, perhaps take it back because you do not understand something does not make sense")</f>
        <v>You can not talk to mobile I like, hear great BUT !!!!! 1 The instructions do not come in Spanish, is a code bar when you download out in French 2nd to talking to the phone, you hear a great time but the caller will not hear you and as I do not understand the instructions not to do, perhaps take it back because you do not understand something does not make sense</v>
      </c>
    </row>
    <row r="23">
      <c r="A23" s="1">
        <v>3.0</v>
      </c>
      <c r="B23" s="1" t="s">
        <v>24</v>
      </c>
      <c r="C23" t="str">
        <f>IFERROR(__xludf.DUMMYFUNCTION("GOOGLETRANSLATE(B23,""es"", ""en"")"),"Regular Not bad but the quality is average")</f>
        <v>Regular Not bad but the quality is average</v>
      </c>
    </row>
    <row r="24">
      <c r="A24" s="1">
        <v>1.0</v>
      </c>
      <c r="B24" s="1" t="s">
        <v>25</v>
      </c>
      <c r="C24" t="str">
        <f>IFERROR(__xludf.DUMMYFUNCTION("GOOGLETRANSLATE(B24,""es"", ""en"")"),"They are not originals are like those that come with the phone is not the original original cable is not round but flat, the volume controls are different and have more pint be that really atrezzo")</f>
        <v>They are not originals are like those that come with the phone is not the original original cable is not round but flat, the volume controls are different and have more pint be that really atrezzo</v>
      </c>
    </row>
    <row r="25">
      <c r="A25" s="1">
        <v>1.0</v>
      </c>
      <c r="B25" s="1" t="s">
        <v>26</v>
      </c>
      <c r="C25" t="str">
        <f>IFERROR(__xludf.DUMMYFUNCTION("GOOGLETRANSLATE(B25,""es"", ""en"")"),"Total disappointment! ,,, Fatal not going well I will have to return URGENT clock is a hoax NO ""O RECOMENDAROA FOR ANYTHING AND ANYONE")</f>
        <v>Total disappointment! ,,, Fatal not going well I will have to return URGENT clock is a hoax NO "O RECOMENDAROA FOR ANYTHING AND ANYONE</v>
      </c>
    </row>
    <row r="26">
      <c r="A26" s="1">
        <v>1.0</v>
      </c>
      <c r="B26" s="1" t="s">
        <v>27</v>
      </c>
      <c r="C26" t="str">
        <f>IFERROR(__xludf.DUMMYFUNCTION("GOOGLETRANSLATE(B26,""es"", ""en"")"),"Thanks to the used came comments from people who came I looked well used in mine, actually dirty and even had the sole remains have used them, of course the descambiarlo and I'll buy another. I imagine it will be the testing until someone sneaking")</f>
        <v>Thanks to the used came comments from people who came I looked well used in mine, actually dirty and even had the sole remains have used them, of course the descambiarlo and I'll buy another. I imagine it will be the testing until someone sneaking</v>
      </c>
    </row>
    <row r="27">
      <c r="A27" s="1">
        <v>4.0</v>
      </c>
      <c r="B27" s="1" t="s">
        <v>28</v>
      </c>
      <c r="C27" t="str">
        <f>IFERROR(__xludf.DUMMYFUNCTION("GOOGLETRANSLATE(B27,""es"", ""en"")"),"Hard to fine paste. You have to find the specific method.")</f>
        <v>Hard to fine paste. You have to find the specific method.</v>
      </c>
    </row>
    <row r="28">
      <c r="A28" s="1">
        <v>4.0</v>
      </c>
      <c r="B28" s="1" t="s">
        <v>29</v>
      </c>
      <c r="C28" t="str">
        <f>IFERROR(__xludf.DUMMYFUNCTION("GOOGLETRANSLATE(B28,""es"", ""en"")"),"Okay for the price and performs its function is priced right and well, it does the job. However it does not work like machines from bars (obviously, because its price is much higher). I think it's a good idea for anyone who likes juice, since it is origin"&amp;"al. To make the juice must be pressed by hand over the top. It is nicer than the classic juicer but it seems more cumbersome to clean, so I'm using it already had lol")</f>
        <v>Okay for the price and performs its function is priced right and well, it does the job. However it does not work like machines from bars (obviously, because its price is much higher). I think it's a good idea for anyone who likes juice, since it is original. To make the juice must be pressed by hand over the top. It is nicer than the classic juicer but it seems more cumbersome to clean, so I'm using it already had lol</v>
      </c>
    </row>
    <row r="29">
      <c r="A29" s="1">
        <v>4.0</v>
      </c>
      <c r="B29" s="1" t="s">
        <v>30</v>
      </c>
      <c r="C29" t="str">
        <f>IFERROR(__xludf.DUMMYFUNCTION("GOOGLETRANSLATE(B29,""es"", ""en"")"),"Good sound quality and convenient to carry good cable, gummy guy who has liked it, accustomed to the old cable was news to me. Anchors you have and the feeling of resistance I liked it. The sound quality expected and have a good price. Highly recommended.")</f>
        <v>Good sound quality and convenient to carry good cable, gummy guy who has liked it, accustomed to the old cable was news to me. Anchors you have and the feeling of resistance I liked it. The sound quality expected and have a good price. Highly recommended.</v>
      </c>
    </row>
    <row r="30">
      <c r="A30" s="1">
        <v>4.0</v>
      </c>
      <c r="B30" s="1" t="s">
        <v>31</v>
      </c>
      <c r="C30" t="str">
        <f>IFERROR(__xludf.DUMMYFUNCTION("GOOGLETRANSLATE(B30,""es"", ""en"")"),"Very good Good")</f>
        <v>Very good Good</v>
      </c>
    </row>
    <row r="31">
      <c r="A31" s="1">
        <v>5.0</v>
      </c>
      <c r="B31" s="1" t="s">
        <v>32</v>
      </c>
      <c r="C31" t="str">
        <f>IFERROR(__xludf.DUMMYFUNCTION("GOOGLETRANSLATE(B31,""es"", ""en"")"),"Very good price very good product, especially the price of the product is very good in comparison with other sites. I said that had his eye on a supermarket and the price was much higher. fully recommended")</f>
        <v>Very good price very good product, especially the price of the product is very good in comparison with other sites. I said that had his eye on a supermarket and the price was much higher. fully recommended</v>
      </c>
    </row>
    <row r="32">
      <c r="A32" s="1">
        <v>5.0</v>
      </c>
      <c r="B32" s="1" t="s">
        <v>33</v>
      </c>
      <c r="C32" t="str">
        <f>IFERROR(__xludf.DUMMYFUNCTION("GOOGLETRANSLATE(B32,""es"", ""en"")"),"Very nice setting very nice, practical and easy to clean, put a snag, they should put on which side is taking the gas because I was on the right and this is on the left, the materials are of good quality and very thick glass left")</f>
        <v>Very nice setting very nice, practical and easy to clean, put a snag, they should put on which side is taking the gas because I was on the right and this is on the left, the materials are of good quality and very thick glass left</v>
      </c>
    </row>
    <row r="33">
      <c r="A33" s="1">
        <v>5.0</v>
      </c>
      <c r="B33" s="1" t="s">
        <v>34</v>
      </c>
      <c r="C33" t="str">
        <f>IFERROR(__xludf.DUMMYFUNCTION("GOOGLETRANSLATE(B33,""es"", ""en"")"),"37 wedge shoes are perfect, are super comfortable, not noticed anything bearing the wedge and are very nice. The perfect size, as I always use. The I'll buy white, I've loved, super happy with the purchase.")</f>
        <v>37 wedge shoes are perfect, are super comfortable, not noticed anything bearing the wedge and are very nice. The perfect size, as I always use. The I'll buy white, I've loved, super happy with the purchase.</v>
      </c>
    </row>
    <row r="34">
      <c r="A34" s="1">
        <v>5.0</v>
      </c>
      <c r="B34" s="1" t="s">
        <v>35</v>
      </c>
      <c r="C34" t="str">
        <f>IFERROR(__xludf.DUMMYFUNCTION("GOOGLETRANSLATE(B34,""es"", ""en"")"),"100% higly recommended use is great with a phenomenal whole house smells droplets are very happy with this purchase")</f>
        <v>100% higly recommended use is great with a phenomenal whole house smells droplets are very happy with this purchase</v>
      </c>
    </row>
    <row r="35">
      <c r="A35" s="1">
        <v>5.0</v>
      </c>
      <c r="B35" s="1" t="s">
        <v>36</v>
      </c>
      <c r="C35" t="str">
        <f>IFERROR(__xludf.DUMMYFUNCTION("GOOGLETRANSLATE(B35,""es"", ""en"")"),"Good quality and good quality album. It's easy to customize your cover photo and has enough pages to fill.")</f>
        <v>Good quality and good quality album. It's easy to customize your cover photo and has enough pages to fill.</v>
      </c>
    </row>
    <row r="36">
      <c r="A36" s="1">
        <v>5.0</v>
      </c>
      <c r="B36" s="1" t="s">
        <v>37</v>
      </c>
      <c r="C36" t="str">
        <f>IFERROR(__xludf.DUMMYFUNCTION("GOOGLETRANSLATE(B36,""es"", ""en"")"),"Ideals paintings, an established brand. With very good finishes. Soled comfortable. Only when the wet ground slippery.")</f>
        <v>Ideals paintings, an established brand. With very good finishes. Soled comfortable. Only when the wet ground slippery.</v>
      </c>
    </row>
    <row r="37">
      <c r="A37" s="1">
        <v>5.0</v>
      </c>
      <c r="B37" s="1" t="s">
        <v>38</v>
      </c>
      <c r="C37" t="str">
        <f>IFERROR(__xludf.DUMMYFUNCTION("GOOGLETRANSLATE(B37,""es"", ""en"")"),"Maneuverable and easy &lt;div id = ""video-block-R2D2G2IUZUYN04"" class = ""section a-a-a-spacing-small spacing-top-video mini-block""&gt; &lt;div tabindex = ""0"" class = ""airy airy- svg vmin-supported airy-skin-beacon ""style ="" background-color: rgb (0, 0, 0)"&amp;" position: relative; width: 100%; height: 100%; font-size: 0px; overflow: hidden; outline: none; ""&gt; &lt;div class ="" airy-renderer-container ""style ="" position: relative; height: 100%; width: 100%; ""&gt; &lt;video id ="" 29 ""preload ="" auto ""src = ""https:"&amp;"//images-eu.ssl-images-amazon.com/images/I/A1vb5bNsnmS.mp4"" style = ""position: absolute; left: 0px; top: 0px; overflow: hidden; height: 1px; width: 1px; ""&gt; &lt;/ video&gt; &lt;/ div&gt; &lt;div id ="" airy-slate-preload ""style ="" background-color: rgb (0, 0, 0); ba"&amp;"ckground-image: url (&amp; quot; https: / /images-eu.ssl-images-amazon.com/images/I/81kR6fqePfS.png&amp;quot;); background-size: Contain; background-position: center center; background-repeat: no-repeat; position: absolute; top: 0px; left: 0px; visibility: visibl"&amp;"e; width: 100%; height: 100%; ""&gt; &lt;/ div&gt; &lt;iframe scrollin g = ""no"" frameborder = ""0"" src = ""about: blank"" style = ""display: none;""&gt; &lt;/ iframe&gt; &lt;div tabindex = ""- 1"" class = ""airy-controls-container"" style = "" opacity: 0; visibility: hidden; "&amp;"""&gt; &lt;div tabindex ="" - 1 ""class ="" airy-screen-size-toggle airy-fullscreen ""&gt; &lt;/ div&gt; &lt;div tabindex ="" - 1 ""class ="" airy-container-bottom "" &gt; &lt;div tabindex = ""- 1"" class = ""airy-track-bar-spacer-left"" style = ""width: 11px;""&gt; &lt;/ div&gt; &lt;div ta"&amp;"bindex = ""- 1"" class = ""airy-play- airy toggle-play ""style ="" width: 12px; margin-right: 12px; ""&gt; &lt;/ div&gt; &lt;div tabindex ="" - 1 ""class ="" airy-audio-elements ""style ="" float: right; width: 34px; ""&gt; &lt;div tabindex ="" - 1 ""class ="" airy-audio-t"&amp;"oggle airy-on ""&gt; &lt;/ div&gt; &lt;div tabindex ="" - 1 ""class ="" airy-audio-container ""style = ""opacity: 0; visibility: hidden; ""&gt; &lt;div tabindex ="" - 1 ""class ="" airy-audio-track-bar ""style ="" height: 80%; ""&gt; &lt;div tabindex ="" - 1 ""class ="" airy-aud"&amp;"io- Scrubber-bar ""style ="" height: 85%; ""&gt; &lt;/ div&gt; &lt;div tabindex ="" - 1 ""class ="" airy-audio-scrubber ""style ="" height: 12px; bottom 85% ""&gt; &lt;/ div&gt; &lt;/ div&gt; &lt;/ div&gt; &lt;/ div&gt; &lt;div tabindex ="" - 1 ""class ="" airy-duration-label ""style ="" float: r"&amp;"ight; width: 26px; margin-right: 4px; text-align: center; ""&gt; 0:00 &lt;/ div&gt; &lt;div tabindex ="" - 1 ""class ="" airy-track-bar-spacer-right ""style ="" float: right; width: 11px; ""&gt; &lt;/ div&gt; &lt;div tabindex ="" - 1 ""class ="" airy-track-bar-container ""style "&amp;"="" margin-left: 35px; margin-right: 75px; ""&gt; &lt;div tabindex ="" - 1 ""class ="" airy-airy-track-bar vertically-centering-table ""&gt; &lt;div tabindex ="" - 1 ""class ="" airy-Vertical-centering- table-cell ""&gt; &lt;div tabindex ="" - 1 ""class ="" airy-track-bar-"&amp;"elements ""&gt; &lt;div tabindex ="" - 1 ""class ="" airy-progress-bar ""&gt; &lt;/ div&gt; &lt;div tabindex = ""- 1"" class = ""airy-scrubber-bar""&gt; &lt;/ div&gt; &lt;div tabindex = ""- 1"" class = ""airy-scrubber""&gt; &lt;div tabindex = ""- 1"" class = ""airy-scrubber- icon ""&gt; &lt;/ div"&amp;"&gt; &lt;div tabindex ="" - 1 ""class ="" airy-adjusted-AUI-tooltip ""style ="" opacity: 0; visibility: hidden; ""&gt; &lt;div tabindex ="" - 1 ""class ="" airy-adjusted-aui-tooltip-inner ""&gt; &lt;div tabindex ="" - 1 ""class ="" airy-current-time-label ""&gt; 0: 00 &lt;/ div&gt;"&amp;" &lt;/ div&gt; &lt;div tabindex = ""- 1"" class = ""airy-adjusted-AUI-arrow-border""&gt; &lt;div tabindex = ""- 1"" class = ""airy-adjusted-AUI-arrow"" &gt; &lt;/ div&gt; &lt;/ div&gt; &lt;/ div&gt; &lt;/ div&gt; &lt;/ div&gt; &lt;/ div&gt; &lt;/ div&gt; &lt;/ div&gt; &lt;/ div&gt; &lt;/ div&gt; &lt;div tabindex = ""- 1"" class = ""ai"&amp;"ry-age-gate airy-stage airy-Vertical-centering-table airy-dialog"" style = ""opacity: 0; visibility: hidden; ""&gt; &lt;div tabindex ="" - 1 ""class ="" airy-age-gate-Vertical-centering-table-cell airy-Vertical-centering-table-cell ""&gt; &lt;div tabindex ="" - 1 ""c"&amp;"lass = ""airy-Vertical-centering-wrapper airy-age-gate-elements-wrapper""&gt; &lt;div tabindex = ""- 1"" class = ""airy-age-gate-elements airy-dialog-elements""&gt; &lt;div tabindex = "" -1 ""class ="" airy-age-gate-prompt ""&gt; This video is not Intended for all audie"&amp;"nces What date were you born &lt;/ div&gt; &lt;div tabindex =.?"" - 1 ""class ="" airy-age-gate -inputs airy-dialog-inner-elements ""&gt; &lt;select tabindex ="" - 1 ""class ="" airy-age-gate-month ""&gt; &lt;option value ="" 1 ""&gt; January &lt;/ option&gt; &lt;option value ="" 2 ""&gt; F"&amp;"ebruary &lt;/ option&gt; &lt;option value ="" 3 ""&gt; March &lt;/ option&gt; &lt;option value ="" 4 ""&gt; April &lt;/ option&gt; &lt;option value ="" 5 ""&gt; May &lt;/ option&gt; &lt;option value = ""6""&gt; June &lt;/ option&gt; &lt;option value = ""7""&gt; July &lt;/ option&gt; &lt;option value = ""8""&gt; August &lt;/ opti"&amp;"on&gt; &lt;option value = ""9""&gt; September &lt;/ option&gt; &lt;option value = ""10""&gt; October &lt;/ option&gt; &lt;option value = ""11""&gt; November &lt;/ option&gt; &lt;option value = ""12""&gt; December &lt;/ option&gt; &lt;/ select&gt; &lt;select tabindex = ""- 1"" class = ""airy-age-gate-day""&gt; &lt;opti o"&amp;"n value = ""1""&gt; 1 &lt;/ option&gt; &lt;option value = ""2""&gt; 2 &lt;/ option&gt; &lt;option value = ""3""&gt; 3 &lt;/ option&gt; &lt;option value = ""4""&gt; 4 &lt;/ option &gt; &lt;option value = ""5""&gt; 5 &lt;/ option&gt; &lt;option value = ""6""&gt; 6 &lt;/ option&gt; &lt;option value = ""7""&gt; 7 &lt;/ option&gt; &lt;option "&amp;"value = ""8""&gt; 8 &lt; / option&gt; &lt;option value = ""9""&gt; 9 &lt;/ option&gt; &lt;option value = ""10""&gt; 10 &lt;/ option&gt; &lt;option value = ""11""&gt; 11 &lt;/ option&gt; &lt;option value = ""12""&gt; 12 &lt;/ option&gt; &lt;option value = ""13""&gt; 13 &lt;/ option&gt; &lt;option value = ""14""&gt; 14 &lt;/ option&gt; "&amp;"&lt;option value = ""15""&gt; 15 &lt;/ option&gt; &lt;option value = ""16 ""&gt; 16 &lt;/ option&gt; &lt;option value ="" 17 ""&gt; 17 &lt;/ option&gt; &lt;option value ="" 18 ""&gt; 18 &lt;/ option&gt; &lt;option value ="" 19 ""&gt; 19 &lt;/ option&gt; &lt;option value = ""20""&gt; 20 &lt;/ option&gt; &lt;option value = ""21""&gt;"&amp;" 21 &lt;/ option&gt; &lt;option value = ""22""&gt; 22 &lt;/ option&gt; &lt;option value = ""23""&gt; 23 &lt;/ option&gt; &lt;option value = ""24""&gt; 24 &lt;/ option&gt; &lt;option value = ""25""&gt; 25 &lt;/ option&gt; &lt;option value = ""26""&gt; 26 &lt;/ option&gt; &lt;option value = ""27""&gt; 27 &lt;/ option&gt; &lt;option valu"&amp;"e = ""28""&gt; 28 &lt;/ option&gt; &lt;option value = ""29""&gt; 29 &lt;/ option&gt; &lt;option value = ""30""&gt; 30 &lt;/ option&gt; &lt;option value = ""31""&gt; 31 &lt;/ option&gt; &lt;/ select&gt; &lt;select tabindex = ""- 1"" class = ""airy-age-gate-year""&gt; &lt;option value = ""2019""&gt; 2019 &lt;/ option&gt; &lt; o"&amp;"ption value = ""2018""&gt; 2018 &lt;/ option&gt; &lt;option value = ""2017""&gt; 2017 &lt;/ option&gt; &lt;option value = ""2016""&gt; ​​2016 &lt;/ option&gt; &lt;option value = ""2015""&gt; 2015 &lt;/ option &gt; &lt;option value = ""2014""&gt; 2014 &lt;/ option&gt; &lt;option value = ""2013""&gt; 2013 &lt;/ option&gt; &lt;o"&amp;"ption value = ""2012""&gt; 2012 &lt;/ option&gt; &lt;option value = ""2011""&gt; 2011 &lt; / option&gt; &lt;option value = ""2010""&gt; 2010 &lt;/ option&gt; &lt;option value = ""2009""&gt; 2009 &lt;/ option&gt; &lt;option value = ""2008""&gt; 2008 &lt;/ option&gt; &lt;option value = ""2007""&gt; 2007 &lt;/ option&gt; &lt;opt"&amp;"ion value = ""2006""&gt; 2006 &lt;/ option&gt; &lt;option value = ""2005""&gt; 2005 &lt;/ option&gt; &lt;option value = ""2004""&gt; 2004 &lt;/ option&gt; &lt;option value = ""2003 ""&gt; 2003 &lt;/ option&gt; &lt;option value ="" 2002 ""&gt; 2002 &lt;/ option&gt; &lt;option value ="" 2001 ""&gt; 2001 &lt;/ option&gt; &lt;opt"&amp;"ion value ="" 2000 ""&gt; 2000 &lt;/ option&gt; &lt;option value = ""1999""&gt; 1999 &lt;/ option&gt; &lt;option value = ""1998""&gt; 1998 &lt;/ option&gt; &lt;option value = ""1997""&gt; 1997 &lt;/ option&gt; &lt;option value = ""1996""&gt; 1996 &lt;/ option&gt; &lt;option value = ""1995""&gt; 1995 &lt;/ option&gt; &lt;optio"&amp;"n value = ""1994""&gt; 1994 &lt;/ option&gt; &lt;option value = ""1993""&gt; 1993 &lt;/ option&gt; &lt;option value = ""1992""&gt; 1992 &lt;/ option&gt; &lt;option value = ""1991""&gt; 1991 &lt;/ option&gt; &lt;option value = ""1990""&gt; 1990 &lt;/ option&gt; &lt;option value = "" 1989 ""&gt; 1989 &lt;/ option&gt; &lt;option"&amp;" value ="" 1988 ""&gt; 1988 &lt;/ option&gt; &lt;option value ="" 1987 ""&gt; 1987 &lt;/ option&gt; &lt;option value ="" 1986 ""&gt; 1986 &lt;/ option&gt; &lt;value option = ""1985""&gt; 1985 &lt;/ option&gt; &lt;option value = ""1984""&gt; 1984 &lt;/ option&gt; &lt;option value = ""1983""&gt; 1983 &lt;/ option&gt; &lt;option"&amp;" value = ""1982""&gt; 1982 &lt;/ option&gt; &lt; option value = ""1981""&gt; 1981 &lt;/ option&gt; &lt;option value = ""1980""&gt; 1980 &lt;/ option&gt; &lt;option value = ""1979""&gt; 1979 &lt;/ option&gt; &lt;option value = ""1978""&gt; 1978 &lt;/ option &gt; &lt;option value = ""1977""&gt; 1977 &lt;/ option&gt; &lt;option "&amp;"value = ""1976""&gt; 1976 &lt;/ option&gt; &lt;option value = ""1975""&gt; 1975 &lt;/ option&gt; &lt;option value = ""1974""&gt; 1974 &lt; / option&gt; &lt;option value = ""1973""&gt; 1973 &lt;/ option&gt; &lt;option value = ""1972""&gt; 1972 &lt;/ option&gt; &lt;option value = ""1971""&gt; 1971 &lt;/ option&gt; &lt;option va"&amp;"lue = ""1970""&gt; 1970 &lt;/ option&gt; &lt;option value = ""1969""&gt; 1969 &lt;/ option&gt; &lt;option value = ""1968""&gt; 1968 &lt;/ option&gt; &lt;option value = ""1967""&gt; 1967 &lt;/ option&gt; &lt;option value = ""1966 ""&gt; 1966 &lt;/ option&gt; &lt;option value ="" 1965 ""&gt; 1965 &lt;/ option&gt; &lt;option val"&amp;"ue ="" 1964 ""&gt; 1964 &lt;/ option&gt; &lt;option value ="" 1963 ""&gt; 1963 &lt;/ option&gt; &lt;option value = ""1962""&gt; 1962 &lt;/ option&gt; &lt;option value = ""1961""&gt; 1961 &lt;/ option&gt; &lt;option value = ""1960""&gt; 1960 &lt;/ op tion&gt; &lt;option value = ""1959""&gt; 1959 &lt;/ option&gt; &lt;option val"&amp;"ue = ""1958""&gt; 1958 &lt;/ option&gt; &lt;option value = ""1957""&gt; 1957 &lt;/ option&gt; &lt;option value = ""1956""&gt; 1956 &lt;/ option&gt; &lt;option value = ""1955""&gt; 1955 &lt;/ option&gt; &lt;option value = ""1954""&gt; 1954 &lt;/ option&gt; &lt;option value = ""1953""&gt; 1953 &lt;/ option&gt; &lt;option value "&amp;"= ""1952"" &gt; 1952 &lt;/ option&gt; &lt;option value = ""1951""&gt; 1951 &lt;/ option&gt; &lt;option value = ""1950""&gt; 1950 &lt;/ option&gt; &lt;option value = ""1949""&gt; 1949 &lt;/ option&gt; &lt;option value = "" 1948 ""&gt; 1948 &lt;/ option&gt; &lt;option value ="" 1947 ""&gt; 1947 &lt;/ option&gt; &lt;option value"&amp;" ="" 1946 ""&gt; 1946 &lt;/ option&gt; &lt;option value ="" 1945 ""&gt; 1945 &lt;/ option&gt; &lt;value option = ""1944""&gt; 1944 &lt;/ option&gt; &lt;option value = ""1943""&gt; 1943 &lt;/ option&gt; &lt;option value = ""1942""&gt; 1942 &lt;/ option&gt; &lt;option value = ""1941""&gt; 1941 &lt;/ option&gt; &lt; option value"&amp;" = ""1940""&gt; 1940 &lt;/ option&gt; &lt;option value = ""1939""&gt; 1939 &lt;/ option&gt; &lt;option value = ""1938""&gt; 1938 &lt;/ option&gt; &lt;option value = ""1937""&gt; 1937 &lt;/ option &gt; &lt;option value = ""1936""&gt; 1936 &lt;/ option&gt; &lt;option value = ""1935""&gt; 1935 &lt;/ option&gt; &lt;option value ="&amp;" ""1934""&gt; 1934 &lt;/ option&gt; &lt;option value = ""1933""&gt; 1933 &lt; / option&gt; &lt;option value = ""1932""&gt; 1932 &lt;/ option&gt; &lt;option value = ""1931""&gt; 1931 &lt;/ option&gt; &lt;option v alue = ""1930""&gt; 1930 &lt;/ option&gt; &lt;option value = ""1929""&gt; 1929 &lt;/ option&gt; &lt;option value = "&amp;"""1928""&gt; 1928 &lt;/ option&gt; &lt;option value = ""1927""&gt; 1927 &lt;/ option&gt; &lt;option value = ""1926""&gt; 1926 &lt;/ option&gt; &lt;option value = ""1925""&gt; 1925 &lt;/ option&gt; &lt;option value = ""1924""&gt; 1924 &lt;/ option&gt; &lt;option value = ""1923""&gt; 1923 &lt;/ option&gt; &lt;option value = ""1"&amp;"922""&gt; 1922 &lt;/ option&gt; &lt;option value = ""1921""&gt; 1921 &lt;/ option&gt; &lt;option value = ""1920""&gt; 1920 &lt;/ option&gt; &lt;option value = ""1919""&gt; 1919 &lt;/ option&gt; &lt;option value = ""1918""&gt; 1918 &lt;/ option&gt; &lt;option value = ""1917""&gt; 1917 &lt;/ option&gt; &lt;option value = ""1916"&amp;"""&gt; 1916 &lt;/ option&gt; &lt;option value = ""1915"" &gt; 1915 &lt;/ option&gt; &lt;option value = ""1914""&gt; 1914 &lt;/ option&gt; &lt;option value = ""1913""&gt; 1913 &lt;/ option&gt; &lt;option value = ""1912""&gt; 1912 &lt;/ option&gt; &lt;option value = "" 1911 ""&gt; 1911 &lt;/ option&gt; &lt;option value ="" 1910"&amp;" ""&gt; 1910 &lt;/ option&gt; &lt;option value ="" 1909 ""&gt; 1909 &lt;/ option&gt; &lt;option value ="" 1908 ""&gt; 1908 &lt;/ option&gt; &lt;value option = ""1907""&gt; 1907 &lt;/ option&gt; &lt;option value = ""1906""&gt; 1906 &lt;/ option&gt; &lt;option value = ""1905""&gt; 1905 &lt;/ option&gt; &lt;option value = ""1904"&amp;"""&gt; 1904 &lt;/ option&gt; &lt; option value = ""1903""&gt; 1903 &lt;/ option&gt; &lt;option value = ""1902""&gt; 1902 &lt;/ option&gt; &lt;option value = ""1901""&gt; 19 01 &lt;/ option&gt; &lt;option value = ""1900""&gt; 1900 &lt;/ option&gt; &lt;/ select&gt; &lt;div tabindex = ""- 1"" class = ""airy-age-gate-submit"&amp;" airy-submit-button airy airy-submit- disabled ""&gt; Submit &lt;/ div&gt; &lt;/ div&gt; &lt;/ div&gt; &lt;/ div&gt; &lt;/ div&gt; &lt;/ div&gt; &lt;div tabindex ="" - 1 ""class ="" airy-install-flash-dialog airy-stage airy -vertical-centering-table-dialog airy airy-denied ""style ="" opacity: 0;"&amp;" visibility: hidden; ""&gt; &lt;div tabindex ="" - 1 ""class ="" airy-install-flash-Vertical-centering-table-cell airy-Vertical-centering-table-cell ""&gt; &lt;div tabindex ="" - 1 ""class = ""airy-Vertical-centering-wrapper airy-install-flash-elements-wrapper""&gt; &lt;di"&amp;"v tabindex = ""- 1"" class = ""airy-install-flash-elements airy-dialog-elements""&gt; &lt;div tabindex = "" -1 ""class ="" airy-install-flash-prompt ""&gt; Adobe Flash Player is required to watch this video &lt;/ div&gt; &lt;div tabindex =."" - 1 ""class ="" airy-install-f"&amp;"lash-button-wrapper airy -dialog-inner-elements ""&gt; &lt;div tabindex ="" - 1 ""class ="" airy-install-flash-button airy-button ""&gt; install Flash Player &lt;/ div&gt; &lt;/ div&gt; &lt;/ div&gt; &lt;/ div&gt; &lt;/ div&gt; &lt;/ div&gt; &lt;div tabindex = ""- 1"" class = ""airy-video-unsupported-d"&amp;"ialog airy-stage airy-Vertical-centering-table airy-dialog airy-denied"" style = ""opacity: 0; visibility: hidden; ""&gt; &lt;div tabindex ="" - 1 ""class ="" airy-video-unsupported-Vertical-centering-table-cell airy-Vertical-centering-table-cell ""&gt; &lt;div tabin"&amp;"dex ="" - 1 ""class = ""airy-Vertical-centering-wrapper airy-video-unsupported-elements-wrapper""&gt; &lt;div tabindex = ""- 1"" class = ""airy-video-unsupported-elements airy-dialog-elements""&gt; &lt;div tabindex = "" -1 ""class ="" airy-video-unsupported-prompt """&amp;"&gt; &lt;/ div&gt; &lt;/ div&gt; &lt;/ div&gt; &lt;/ div&gt; &lt;/ div&gt; &lt;div tabindex ="" - 1 ""class ="" airy-loading- spinner-stage airy-stage ""&gt; &lt;div tabindex ="" - 1 ""class ="" airy-loading-spinner-Vertical-centering-table-cell airy-Vertical-centering-table-cell ""&gt; &lt;div tabinde"&amp;"x ="" - 1 ""class ="" airy-loading-spinner-container airy-scalable-hint-container ""&gt; &lt;div tabindex ="" - 1 ""class ="" airy-loading-spinner-dummy airy-scalable-dummy ""&gt; &lt;/ div&gt; &lt; div tabindex = ""- 1"" class = ""airy-loading-spinner airy-hint"" style = "&amp;"""visibility: hidden;""&gt; &lt;/ div&gt; &lt;/ div&gt; &lt;/ div&gt; &lt;/ div&gt; &lt;div tabindex = ""- 1 ""class ="" airy-ads-screen-size-toggle airy-screen-size-toggle-fullscreen airy ""style ="" visibility: hidden; ""&gt; &lt;/ div&gt; &lt;div tabindex = ""-1"" class = ""airy-ad-prompt-cont"&amp;"ainer"" style = ""visibility: hidden;""&gt; &lt;div tabindex = ""- 1"" class = ""airy-ad-prompt-Vertical-centering-table-vertically airy centering-table ""&gt; &lt;div tabindex ="" - 1 ""class ="" airy-ad-prompt-Vertical-centering-table-cell airy-Vertical-centering-t"&amp;"able-cell ""&gt; &lt;div tabindex ="" - 1 ""class = ""airy-ad-prompt-label""&gt; &lt;/ div&gt; &lt;/ div&gt; &lt;/ div&gt; &lt;/ div&gt; &lt;div tabindex = ""- 1"" class = ""airy-ads-controls-container"" style = ""visibility: hidden; ""&gt; &lt;div tabindex ="" - 1 ""class ="" airy-ads-audio-togg"&amp;"le airy-audio-toggle airy-on ""style ="" visibility: hidden; ""&gt; &lt;/ div&gt; &lt;div tabindex ="" - 1 ""class ="" airy-time-remaining-label-container ""&gt; &lt;div tabindex ="" - 1 ""class ="" airy-time-remaining-Vertical-centering-table airy-Vertical-centering-table"&amp;" ""&gt; &lt;div tabindex = ""- 1"" class = ""airy-time-remaining-Vertical-centering-table-cell airy-Vertical-centering-table-cell""&gt; &lt;div tabindex = ""- 1"" class = ""airy-Vertical-centering-wrapper airy-time-remaining-label-wrapper ""&gt; &lt;div tabindex ="" - 1 """&amp;"class ="" airy-time-remaining-label ""style ="" visibility: hidden; ""&gt; &lt;/ div&gt; &lt;div tabi ndex = ""- 1"" class = ""airy-ad-skip"" style = ""visibility: hidden;""&gt; &lt;/ div&gt; &lt;div tabindex = ""- 1"" class = ""airy-ad-end"" style = ""visibility: hidden ""&gt; &lt;/ "&amp;"div&gt; &lt;/ div&gt; &lt;/ div&gt; &lt;/ div&gt; &lt;/ div&gt; &lt;div tabindex ="" - 1 ""class ="" airy-learn-more ""style ="" visibility: hidden; ""&gt; &lt;/ div&gt; &lt;/ div&gt; &lt;div tabindex = ""- 1"" class = ""airy-play-toggle-hint-stage airy-stage airy-cursor""&gt; &lt;div tabindex = ""- 1"" clas"&amp;"s = ""airy-play -toggle-hint-Vertical-centering-table-cell airy-Vertical-centering-table-cell airy-cursor ""&gt; &lt;div tabindex ="" - 1 ""class ="" airy-play-toggle-hint-container airy-scalable- Hint-container ""&gt; &lt;div tabindex ="" - 1 ""class ="" airy-play-t"&amp;"oggle-hint-dummy airy-scalable-dummy ""&gt; &lt;/ div&gt; &lt;div tabindex ="" - 1 ""class ="" airy-play -toggle-hint hint airy-airy-play-hint ""style ="" opacity: 1; visibility: visible; ""&gt; &lt;/ div&gt; &lt;/ div&gt; &lt;/ div&gt; &lt;/ div&gt; &lt;div tabindex ="" - 1 ""class ="" airy-repl"&amp;"ay-hint-stage airy-stage ""style ="" visibility: hidden ; ""&gt; &lt;div tabindex ="" - 1 ""class ="" airy-replay-hint-Vertical-centering-table-cell airy-Vertical-centering-table-cell airy-cursor ""&gt; &lt;div tabindex ="" - 1 ""class = ""airy-replay-hint-container "&amp;"airy-scalable-hint-container""&gt; &lt;div tabindex = ""- 1"" class = ""airy-replay-hint-dummy airy-scalable-dummy""&gt; &lt;/ div&gt; &lt;div tabindex = ""- 1"" class = ""airy-replay-hint airy-hint""&gt; &lt;/ div&gt; &lt;/ div&gt; &lt;/ div&gt; &lt;/ div&gt; &lt;div tabindex = ""- 1"" class = ""airy-"&amp;"autoplay-hint -stage airy-stage ""style ="" visibility: hidden; ""&gt; &lt;div tabindex ="" - 1 ""class ="" airy-autoplay-hint-Vertical-centering-table-cell airy-Vertical-centering-table-cell airy- cursor ""&gt; &lt;div tabindex ="" - 1 ""class ="" autoplay airy-airy"&amp;"-hint-container-scalable-hint-container ""&gt; &lt;div tabindex ="" - 1 ""class ="" airy-autoplay-hint-dummy airy- scalable-dummy ""&gt; &lt;/ div&gt; &lt;/ div&gt; &lt;/ div&gt; &lt;/ div&gt; &lt;/ div&gt; &lt;/ div&gt; &lt;input type ="" hidden ""name ="" ""value ="" https: // images-eu .ssl-images-a"&amp;"mazon.com / images / I / A1vb5bNsnmS.mp4 ""Class ="" video-url ""&gt; &lt;input type ="" hidden ""name ="" ""value ="" https://images-eu.ssl-images-amazon.com/images/I/81kR6fqePfS.png ""class ="" video-slate-img-url ""&gt; &amp; nbsp; This mixer is great, it's small a"&amp;"nd handy, easy to use and has multiple functions, how to make juices, chopping meat, cheese, coffee etc. Also very easy to disassemble and clean. Really practical for day to day.")</f>
        <v>Maneuverable and easy &lt;div id = "video-block-R2D2G2IUZUYN04" class = "section a-a-a-spacing-small spacing-top-video mini-block"&gt; &lt;div tabindex = "0" class = "airy airy- svg vmin-supported airy-skin-beacon "style =" background-color: rgb (0, 0, 0) position: relative; width: 100%; height: 100%; font-size: 0px; overflow: hidden; outline: none; "&gt; &lt;div class =" airy-renderer-container "style =" position: relative; height: 100%; width: 100%; "&gt; &lt;video id =" 29 "preload =" auto "src = "https://images-eu.ssl-images-amazon.com/images/I/A1vb5bNsnmS.mp4" style = "position: absolute; left: 0px; top: 0px; overflow: hidden; height: 1px; width: 1px; "&gt; &lt;/ video&gt; &lt;/ div&gt; &lt;div id =" airy-slate-preload "style =" background-color: rgb (0, 0, 0); background-image: url (&amp; quot; https: / /images-eu.ssl-images-amazon.com/images/I/81kR6fqePfS.png&amp;quot;); background-size: Contain; background-position: center center; background-repeat: no-repeat; position: absolute; top: 0px; left: 0px; visibility: visible; width: 100%; height: 100%; "&gt; &lt;/ div&gt; &lt;iframe scrollin 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A1vb5bNsnmS.mp4 "Class =" video-url "&gt; &lt;input type =" hidden "name =" "value =" https://images-eu.ssl-images-amazon.com/images/I/81kR6fqePfS.png "class =" video-slate-img-url "&gt; &amp; nbsp; This mixer is great, it's small and handy, easy to use and has multiple functions, how to make juices, chopping meat, cheese, coffee etc. Also very easy to disassemble and clean. Really practical for day to day.</v>
      </c>
    </row>
    <row r="38">
      <c r="A38" s="1">
        <v>5.0</v>
      </c>
      <c r="B38" s="1" t="s">
        <v>39</v>
      </c>
      <c r="C38" t="str">
        <f>IFERROR(__xludf.DUMMYFUNCTION("GOOGLETRANSLATE(B38,""es"", ""en"")"),"The use is perfect for a wedding and it looked great, very fine")</f>
        <v>The use is perfect for a wedding and it looked great, very fine</v>
      </c>
    </row>
    <row r="39">
      <c r="A39" s="1">
        <v>5.0</v>
      </c>
      <c r="B39" s="1" t="s">
        <v>40</v>
      </c>
      <c r="C39" t="str">
        <f>IFERROR(__xludf.DUMMYFUNCTION("GOOGLETRANSLATE(B39,""es"", ""en"")"),"ARICULO good good ARICULO")</f>
        <v>ARICULO good good ARICULO</v>
      </c>
    </row>
    <row r="40">
      <c r="A40" s="1">
        <v>5.0</v>
      </c>
      <c r="B40" s="1" t="s">
        <v>41</v>
      </c>
      <c r="C40" t="str">
        <f>IFERROR(__xludf.DUMMYFUNCTION("GOOGLETRANSLATE(B40,""es"", ""en"")"),"As he expected. Perfect to help you sweat, size is expected and the truth is quite comfortable. Good product is what I expected.")</f>
        <v>As he expected. Perfect to help you sweat, size is expected and the truth is quite comfortable. Good product is what I expected.</v>
      </c>
    </row>
    <row r="41">
      <c r="A41" s="1">
        <v>5.0</v>
      </c>
      <c r="B41" s="1" t="s">
        <v>42</v>
      </c>
      <c r="C41" t="str">
        <f>IFERROR(__xludf.DUMMYFUNCTION("GOOGLETRANSLATE(B41,""es"", ""en"")"),"They are very light. They weigh very little. They are very comfortable Ideal for pool")</f>
        <v>They are very light. They weigh very little. They are very comfortable Ideal for pool</v>
      </c>
    </row>
    <row r="42">
      <c r="A42" s="1">
        <v>5.0</v>
      </c>
      <c r="B42" s="1" t="s">
        <v>43</v>
      </c>
      <c r="C42" t="str">
        <f>IFERROR(__xludf.DUMMYFUNCTION("GOOGLETRANSLATE(B42,""es"", ""en"")"),"It was fantastic microphone for a 6 year old girl and the truth that is great. Good sound")</f>
        <v>It was fantastic microphone for a 6 year old girl and the truth that is great. Good sound</v>
      </c>
    </row>
    <row r="43">
      <c r="A43" s="1">
        <v>5.0</v>
      </c>
      <c r="B43" s="1" t="s">
        <v>44</v>
      </c>
      <c r="C43" t="str">
        <f>IFERROR(__xludf.DUMMYFUNCTION("GOOGLETRANSLATE(B43,""es"", ""en"")"),"Very nice anklet,")</f>
        <v>Very nice anklet,</v>
      </c>
    </row>
    <row r="44">
      <c r="A44" s="1">
        <v>5.0</v>
      </c>
      <c r="B44" s="1" t="s">
        <v>45</v>
      </c>
      <c r="C44" t="str">
        <f>IFERROR(__xludf.DUMMYFUNCTION("GOOGLETRANSLATE(B44,""es"", ""en"")"),"Effective no fuss at all. So far it perfect at all. A great buy")</f>
        <v>Effective no fuss at all. So far it perfect at all. A great buy</v>
      </c>
    </row>
    <row r="45">
      <c r="A45" s="1">
        <v>5.0</v>
      </c>
      <c r="B45" s="1" t="s">
        <v>46</v>
      </c>
      <c r="C45" t="str">
        <f>IFERROR(__xludf.DUMMYFUNCTION("GOOGLETRANSLATE(B45,""es"", ""en"")"),"Perfect Very nice")</f>
        <v>Perfect Very nice</v>
      </c>
    </row>
    <row r="46">
      <c r="A46" s="1">
        <v>5.0</v>
      </c>
      <c r="B46" s="1" t="s">
        <v>47</v>
      </c>
      <c r="C46" t="str">
        <f>IFERROR(__xludf.DUMMYFUNCTION("GOOGLETRANSLATE(B46,""es"", ""en"")"),"Something very original and pretty emotional to make a good gift for a loved one. I love it, it is super cool. You can put a lot of photos, decorate and a surprise in the middle. Then you close the box and everything stays in well-kept. I recommend it")</f>
        <v>Something very original and pretty emotional to make a good gift for a loved one. I love it, it is super cool. You can put a lot of photos, decorate and a surprise in the middle. Then you close the box and everything stays in well-kept. I recommend it</v>
      </c>
    </row>
    <row r="47">
      <c r="A47" s="1">
        <v>5.0</v>
      </c>
      <c r="B47" s="1" t="s">
        <v>48</v>
      </c>
      <c r="C47" t="str">
        <f>IFERROR(__xludf.DUMMYFUNCTION("GOOGLETRANSLATE(B47,""es"", ""en"")"),"Enhances the face with sterling silver. Very comfortable for Grannies.")</f>
        <v>Enhances the face with sterling silver. Very comfortable for Grannies.</v>
      </c>
    </row>
    <row r="48">
      <c r="A48" s="1">
        <v>5.0</v>
      </c>
      <c r="B48" s="1" t="s">
        <v>49</v>
      </c>
      <c r="C48" t="str">
        <f>IFERROR(__xludf.DUMMYFUNCTION("GOOGLETRANSLATE(B48,""es"", ""en"")"),"Excellent Excellent product, as is described in the description. Vintage modern but stylish and very well priced. 100% recommendable.")</f>
        <v>Excellent Excellent product, as is described in the description. Vintage modern but stylish and very well priced. 100% recommendable.</v>
      </c>
    </row>
    <row r="49">
      <c r="A49" s="1">
        <v>5.0</v>
      </c>
      <c r="B49" s="1" t="s">
        <v>50</v>
      </c>
      <c r="C49" t="str">
        <f>IFERROR(__xludf.DUMMYFUNCTION("GOOGLETRANSLATE(B49,""es"", ""en"")"),"It meets very well function q I keep all the information I wanted.")</f>
        <v>It meets very well function q I keep all the information I wanted.</v>
      </c>
    </row>
    <row r="50">
      <c r="A50" s="1">
        <v>2.0</v>
      </c>
      <c r="B50" s="1" t="s">
        <v>51</v>
      </c>
      <c r="C50" t="str">
        <f>IFERROR(__xludf.DUMMYFUNCTION("GOOGLETRANSLATE(B50,""es"", ""en"")"),"The tapes are not plasticized arrived on time, however despite being adhesive as indicated, the surface is inscribed where ink is matte and non-plasticized as in the original letter so fades a little. not repeat")</f>
        <v>The tapes are not plasticized arrived on time, however despite being adhesive as indicated, the surface is inscribed where ink is matte and non-plasticized as in the original letter so fades a little. not repeat</v>
      </c>
    </row>
    <row r="51">
      <c r="A51" s="1">
        <v>3.0</v>
      </c>
      <c r="B51" s="1" t="s">
        <v>52</v>
      </c>
      <c r="C51" t="str">
        <f>IFERROR(__xludf.DUMMYFUNCTION("GOOGLETRANSLATE(B51,""es"", ""en"")"),"Pretty good backpack is much more beautiful and useful than I thought. Has good zippers, many pockets, it is very comfortable ... The bad thing is that I bought to put my laptop thinking by inch and it fit the pocket of itself it has no place but not bloc"&amp;"k its position size zipper and ... noooo maneeeeeeeraaaa hayyy. Despite that, tucking keep using my laptop out of its case dedicated to it")</f>
        <v>Pretty good backpack is much more beautiful and useful than I thought. Has good zippers, many pockets, it is very comfortable ... The bad thing is that I bought to put my laptop thinking by inch and it fit the pocket of itself it has no place but not block its position size zipper and ... noooo maneeeeeeeraaaa hayyy. Despite that, tucking keep using my laptop out of its case dedicated to it</v>
      </c>
    </row>
    <row r="52">
      <c r="A52" s="1">
        <v>3.0</v>
      </c>
      <c r="B52" s="1" t="s">
        <v>53</v>
      </c>
      <c r="C52" t="str">
        <f>IFERROR(__xludf.DUMMYFUNCTION("GOOGLETRANSLATE(B52,""es"", ""en"")"),"Ok quality- price needs many drops to smell")</f>
        <v>Ok quality- price needs many drops to smell</v>
      </c>
    </row>
    <row r="53">
      <c r="A53" s="1">
        <v>3.0</v>
      </c>
      <c r="B53" s="1" t="s">
        <v>54</v>
      </c>
      <c r="C53" t="str">
        <f>IFERROR(__xludf.DUMMYFUNCTION("GOOGLETRANSLATE(B53,""es"", ""en"")"),"are not comfortable the shoe is very beautiful, appearance is good. The inside is pretty loose quality is not seen. Not comfortable meeting, it may be my fault because I asked for the number usually chock in sports and left me wide. I tried to solve with "&amp;"a good squad, but still, I find it uncomfortable. If I was to ask buy one size smaller.")</f>
        <v>are not comfortable the shoe is very beautiful, appearance is good. The inside is pretty loose quality is not seen. Not comfortable meeting, it may be my fault because I asked for the number usually chock in sports and left me wide. I tried to solve with a good squad, but still, I find it uncomfortable. If I was to ask buy one size smaller.</v>
      </c>
    </row>
    <row r="54">
      <c r="A54" s="1">
        <v>1.0</v>
      </c>
      <c r="B54" s="1" t="s">
        <v>55</v>
      </c>
      <c r="C54" t="str">
        <f>IFERROR(__xludf.DUMMYFUNCTION("GOOGLETRANSLATE(B54,""es"", ""en"")"),"They look synthetic plastic")</f>
        <v>They look synthetic plastic</v>
      </c>
    </row>
    <row r="55">
      <c r="A55" s="1">
        <v>4.0</v>
      </c>
      <c r="B55" s="1" t="s">
        <v>56</v>
      </c>
      <c r="C55" t="str">
        <f>IFERROR(__xludf.DUMMYFUNCTION("GOOGLETRANSLATE(B55,""es"", ""en"")"),"To take just enough pendrive Kingston This brand stands out for its price and small size. Useful to carry on a key chain, for example. Despite having 32 GB, it is true that after intensive use, markedly decreases the writing speed. To that, we must add th"&amp;"at is also heated. Advantages: price and small size. Disadvantages: speed and after a while, heated. Conclusion: It is advisable to buy it, if we need to take a new pendrive hand.")</f>
        <v>To take just enough pendrive Kingston This brand stands out for its price and small size. Useful to carry on a key chain, for example. Despite having 32 GB, it is true that after intensive use, markedly decreases the writing speed. To that, we must add that is also heated. Advantages: price and small size. Disadvantages: speed and after a while, heated. Conclusion: It is advisable to buy it, if we need to take a new pendrive hand.</v>
      </c>
    </row>
    <row r="56">
      <c r="A56" s="1">
        <v>4.0</v>
      </c>
      <c r="B56" s="1" t="s">
        <v>57</v>
      </c>
      <c r="C56" t="str">
        <f>IFERROR(__xludf.DUMMYFUNCTION("GOOGLETRANSLATE(B56,""es"", ""en"")"),"Recommended authentic product. The characteristics match the reviews of the seller. Value recommended. The size is relative to the number that is commonly used, it is as expected.")</f>
        <v>Recommended authentic product. The characteristics match the reviews of the seller. Value recommended. The size is relative to the number that is commonly used, it is as expected.</v>
      </c>
    </row>
    <row r="57">
      <c r="A57" s="1">
        <v>4.0</v>
      </c>
      <c r="B57" s="1" t="s">
        <v>58</v>
      </c>
      <c r="C57" t="str">
        <f>IFERROR(__xludf.DUMMYFUNCTION("GOOGLETRANSLATE(B57,""es"", ""en"")"),"Punti necessary From my view is a necessary and vital part for the use of the new surface pro 4.")</f>
        <v>Punti necessary From my view is a necessary and vital part for the use of the new surface pro 4.</v>
      </c>
    </row>
    <row r="58">
      <c r="A58" s="1">
        <v>4.0</v>
      </c>
      <c r="B58" s="1" t="s">
        <v>59</v>
      </c>
      <c r="C58" t="str">
        <f>IFERROR(__xludf.DUMMYFUNCTION("GOOGLETRANSLATE(B58,""es"", ""en"")"),"A lot of sound quality, pleased with purchase very good, high quality sound, the sound picks up very well even companions. Worth buying this micro.")</f>
        <v>A lot of sound quality, pleased with purchase very good, high quality sound, the sound picks up very well even companions. Worth buying this micro.</v>
      </c>
    </row>
    <row r="59">
      <c r="A59" s="1">
        <v>4.0</v>
      </c>
      <c r="B59" s="1" t="s">
        <v>60</v>
      </c>
      <c r="C59" t="str">
        <f>IFERROR(__xludf.DUMMYFUNCTION("GOOGLETRANSLATE(B59,""es"", ""en"")"),"Just what I expected I needed cables for guitar pedals, and this was just what I was looking for")</f>
        <v>Just what I expected I needed cables for guitar pedals, and this was just what I was looking for</v>
      </c>
    </row>
    <row r="60">
      <c r="A60" s="1">
        <v>5.0</v>
      </c>
      <c r="B60" s="1" t="s">
        <v>61</v>
      </c>
      <c r="C60" t="str">
        <f>IFERROR(__xludf.DUMMYFUNCTION("GOOGLETRANSLATE(B60,""es"", ""en"")"),"It's what I expected'm happy with the shoes")</f>
        <v>It's what I expected'm happy with the shoes</v>
      </c>
    </row>
    <row r="61">
      <c r="A61" s="1">
        <v>5.0</v>
      </c>
      <c r="B61" s="1" t="s">
        <v>62</v>
      </c>
      <c r="C61" t="str">
        <f>IFERROR(__xludf.DUMMYFUNCTION("GOOGLETRANSLATE(B61,""es"", ""en"")"),"Cool very cool and comfortable")</f>
        <v>Cool very cool and comfortable</v>
      </c>
    </row>
    <row r="62">
      <c r="A62" s="1">
        <v>5.0</v>
      </c>
      <c r="B62" s="1" t="s">
        <v>63</v>
      </c>
      <c r="C62" t="str">
        <f>IFERROR(__xludf.DUMMYFUNCTION("GOOGLETRANSLATE(B62,""es"", ""en"")"),"Very nice, really beautiful right gift I gave two two twenty-somethings have been super-happy")</f>
        <v>Very nice, really beautiful right gift I gave two two twenty-somethings have been super-happy</v>
      </c>
    </row>
    <row r="63">
      <c r="A63" s="1">
        <v>5.0</v>
      </c>
      <c r="B63" s="1" t="s">
        <v>64</v>
      </c>
      <c r="C63" t="str">
        <f>IFERROR(__xludf.DUMMYFUNCTION("GOOGLETRANSLATE(B63,""es"", ""en"")"),"I think they have a good price after a few days with my new helmets, I have to say I have been pleasantly surprised. Hear very well, they have a low and synced formidable very easy. I really did not like the aesthetics, but I must say they are very comfor"&amp;"table. I use to go running normally")</f>
        <v>I think they have a good price after a few days with my new helmets, I have to say I have been pleasantly surprised. Hear very well, they have a low and synced formidable very easy. I really did not like the aesthetics, but I must say they are very comfortable. I use to go running normally</v>
      </c>
    </row>
    <row r="64">
      <c r="A64" s="1">
        <v>5.0</v>
      </c>
      <c r="B64" s="1" t="s">
        <v>65</v>
      </c>
      <c r="C64" t="str">
        <f>IFERROR(__xludf.DUMMYFUNCTION("GOOGLETRANSLATE(B64,""es"", ""en"")"),"They are ideal and super beautiful beautiful")</f>
        <v>They are ideal and super beautiful beautiful</v>
      </c>
    </row>
    <row r="65">
      <c r="A65" s="1">
        <v>5.0</v>
      </c>
      <c r="B65" s="1" t="s">
        <v>66</v>
      </c>
      <c r="C65" t="str">
        <f>IFERROR(__xludf.DUMMYFUNCTION("GOOGLETRANSLATE(B65,""es"", ""en"")"),"coquettish coquettish")</f>
        <v>coquettish coquettish</v>
      </c>
    </row>
    <row r="66">
      <c r="A66" s="1">
        <v>5.0</v>
      </c>
      <c r="B66" s="1" t="s">
        <v>67</v>
      </c>
      <c r="C66" t="str">
        <f>IFERROR(__xludf.DUMMYFUNCTION("GOOGLETRANSLATE(B66,""es"", ""en"")"),"Perfect for PS4 perfect record for the PS4, you have some pictures for you to see the model that are serving now serving for the PS4, disco order on October 4 &amp; nbsp; &lt;a data-hook = ""product-link-linked"" class = ""a-link-normal"" href = ""/ Seagate-Expa"&amp;"nsion-portable-2TB-disk-drive-external-portable-5.2.34-STEA2000400-USB-3-0-for-PC-XBOX-One- y-XBOX-360 / dp / B00TKFEE5S / ref = ie = UTF8 cm_cr_getr_d_rvw_txt ""&gt; 2TB Seagate Expansion portable - portable external hard drive 2.5""? (STEA2000400) USB 3.0 "&amp;"for PC and XBOX 360 XBOX One &lt;/a&gt;")</f>
        <v>Perfect for PS4 perfect record for the PS4, you have some pictures for you to see the model that are serving now serving for the PS4, disco order on October 4 &amp; nbsp; &lt;a data-hook = "product-link-linked" class = "a-link-normal" href = "/ Seagate-Expansion-portable-2TB-disk-drive-external-portable-5.2.34-STEA2000400-USB-3-0-for-PC-XBOX-One- y-XBOX-360 / dp / B00TKFEE5S / ref = ie = UTF8 cm_cr_getr_d_rvw_txt "&gt; 2TB Seagate Expansion portable - portable external hard drive 2.5"? (STEA2000400) USB 3.0 for PC and XBOX 360 XBOX One &lt;/a&gt;</v>
      </c>
    </row>
    <row r="67">
      <c r="A67" s="1">
        <v>5.0</v>
      </c>
      <c r="B67" s="1" t="s">
        <v>68</v>
      </c>
      <c r="C67" t="str">
        <f>IFERROR(__xludf.DUMMYFUNCTION("GOOGLETRANSLATE(B67,""es"", ""en"")"),"Magnific Magnific")</f>
        <v>Magnific Magnific</v>
      </c>
    </row>
    <row r="68">
      <c r="A68" s="1">
        <v>5.0</v>
      </c>
      <c r="B68" s="1" t="s">
        <v>69</v>
      </c>
      <c r="C68" t="str">
        <f>IFERROR(__xludf.DUMMYFUNCTION("GOOGLETRANSLATE(B68,""es"", ""en"")"),"/ Quality unbeatable price. A classic among classics. Comfortable, waterproof and tough as any. If you are looking for an SUV clock and that also is very discreet ... this is your choice. Technically, it is above the Casio F-91W.")</f>
        <v>/ Quality unbeatable price. A classic among classics. Comfortable, waterproof and tough as any. If you are looking for an SUV clock and that also is very discreet ... this is your choice. Technically, it is above the Casio F-91W.</v>
      </c>
    </row>
    <row r="69">
      <c r="A69" s="1">
        <v>5.0</v>
      </c>
      <c r="B69" s="1" t="s">
        <v>70</v>
      </c>
      <c r="C69" t="str">
        <f>IFERROR(__xludf.DUMMYFUNCTION("GOOGLETRANSLATE(B69,""es"", ""en"")"),"Contenta Perfect, good warm ... The only thing is rather wide and is as big")</f>
        <v>Contenta Perfect, good warm ... The only thing is rather wide and is as big</v>
      </c>
    </row>
    <row r="70">
      <c r="A70" s="1">
        <v>5.0</v>
      </c>
      <c r="B70" s="1" t="s">
        <v>71</v>
      </c>
      <c r="C70" t="str">
        <f>IFERROR(__xludf.DUMMYFUNCTION("GOOGLETRANSLATE(B70,""es"", ""en"")"),"So comfortable Very comfortable")</f>
        <v>So comfortable Very comfortable</v>
      </c>
    </row>
    <row r="71">
      <c r="A71" s="1">
        <v>5.0</v>
      </c>
      <c r="B71" s="1" t="s">
        <v>72</v>
      </c>
      <c r="C71" t="str">
        <f>IFERROR(__xludf.DUMMYFUNCTION("GOOGLETRANSLATE(B71,""es"", ""en"")"),"Right now I've been to several festivals and I am delighted.")</f>
        <v>Right now I've been to several festivals and I am delighted.</v>
      </c>
    </row>
    <row r="72">
      <c r="A72" s="1">
        <v>5.0</v>
      </c>
      <c r="B72" s="1" t="s">
        <v>73</v>
      </c>
      <c r="C72" t="str">
        <f>IFERROR(__xludf.DUMMYFUNCTION("GOOGLETRANSLATE(B72,""es"", ""en"")"),"Blenders Although it seems really, it's not. My grandchildren are delighted with this apparatus that completes a series of appliances toy.")</f>
        <v>Blenders Although it seems really, it's not. My grandchildren are delighted with this apparatus that completes a series of appliances toy.</v>
      </c>
    </row>
    <row r="73">
      <c r="A73" s="1">
        <v>5.0</v>
      </c>
      <c r="B73" s="1" t="s">
        <v>74</v>
      </c>
      <c r="C73" t="str">
        <f>IFERROR(__xludf.DUMMYFUNCTION("GOOGLETRANSLATE(B73,""es"", ""en"")"),"I contentisimo I have a business and needed to renew this article, since I had pedia retirement. Great, I'm very happy with their utility, but to prove the falsity of tickets had to draw one on paper. Detects in any position, the only thing I do not like "&amp;"is that sometimes rejects it if it detects something inclined or with a bent tip. It would be great if planchase the Habosem of the ticket ... Highly recommended.")</f>
        <v>I contentisimo I have a business and needed to renew this article, since I had pedia retirement. Great, I'm very happy with their utility, but to prove the falsity of tickets had to draw one on paper. Detects in any position, the only thing I do not like is that sometimes rejects it if it detects something inclined or with a bent tip. It would be great if planchase the Habosem of the ticket ... Highly recommended.</v>
      </c>
    </row>
    <row r="74">
      <c r="A74" s="1">
        <v>5.0</v>
      </c>
      <c r="B74" s="1" t="s">
        <v>75</v>
      </c>
      <c r="C74" t="str">
        <f>IFERROR(__xludf.DUMMYFUNCTION("GOOGLETRANSLATE(B74,""es"", ""en"")"),"It is effective. Barre fine, normal, with much capacity. The seller, are very friendly and they sent me a new suit, plus a gift of them. It goes very well. Thank you")</f>
        <v>It is effective. Barre fine, normal, with much capacity. The seller, are very friendly and they sent me a new suit, plus a gift of them. It goes very well. Thank you</v>
      </c>
    </row>
    <row r="75">
      <c r="A75" s="1">
        <v>5.0</v>
      </c>
      <c r="B75" s="1" t="s">
        <v>76</v>
      </c>
      <c r="C75" t="str">
        <f>IFERROR(__xludf.DUMMYFUNCTION("GOOGLETRANSLATE(B75,""es"", ""en"")"),"100 x 100 recommended are just describe, great sound, with its FUNDIT to save, the size is any of this type, the attachment to the ear is rubber and nothing annoying, I've spent running 2 hours or move or upset, I go with cap and glasses without problem a"&amp;"nd the cable does not bother behind, it said 100x100 recommended for that price a bargain 👍🏼")</f>
        <v>100 x 100 recommended are just describe, great sound, with its FUNDIT to save, the size is any of this type, the attachment to the ear is rubber and nothing annoying, I've spent running 2 hours or move or upset, I go with cap and glasses without problem and the cable does not bother behind, it said 100x100 recommended for that price a bargain 👍🏼</v>
      </c>
    </row>
    <row r="76">
      <c r="A76" s="1">
        <v>5.0</v>
      </c>
      <c r="B76" s="1" t="s">
        <v>77</v>
      </c>
      <c r="C76" t="str">
        <f>IFERROR(__xludf.DUMMYFUNCTION("GOOGLETRANSLATE(B76,""es"", ""en"")"),"Best buy ever made 10/10. You could leave the assessment and without adding more content, it is perfect. Certainly the best purchase you may have made. Easy to use, clean and small, fits in anywhere, not like any other contraption. If you did not, I would"&amp;" buy it without hesitation.")</f>
        <v>Best buy ever made 10/10. You could leave the assessment and without adding more content, it is perfect. Certainly the best purchase you may have made. Easy to use, clean and small, fits in anywhere, not like any other contraption. If you did not, I would buy it without hesitation.</v>
      </c>
    </row>
    <row r="77">
      <c r="A77" s="1">
        <v>5.0</v>
      </c>
      <c r="B77" s="1" t="s">
        <v>78</v>
      </c>
      <c r="C77" t="str">
        <f>IFERROR(__xludf.DUMMYFUNCTION("GOOGLETRANSLATE(B77,""es"", ""en"")"),"Excellent value for money. The product is of very good quality and size fits perfectly. Agradesco to Amazon staff who offered to help me in the choice of size.")</f>
        <v>Excellent value for money. The product is of very good quality and size fits perfectly. Agradesco to Amazon staff who offered to help me in the choice of size.</v>
      </c>
    </row>
    <row r="78">
      <c r="A78" s="1">
        <v>2.0</v>
      </c>
      <c r="B78" s="1" t="s">
        <v>79</v>
      </c>
      <c r="C78" t="str">
        <f>IFERROR(__xludf.DUMMYFUNCTION("GOOGLETRANSLATE(B78,""es"", ""en"")"),"very slow shipping. Formatting problems, not well recognized size. very slow delivery a week longer than planned because the apparently comes from Germany and involves customs problems. Later I bought another raspberry with another card over these and aga"&amp;"in the problem, another week of delay. Careful what you to buy with this because it can lead to delays. Problems in recognizing the size of the format, I have to put the partition size hand. I do not know if it will be a problem for the reader and the abi"&amp;"lity or card. 16 gb recommend unless absolutely necessary.")</f>
        <v>very slow shipping. Formatting problems, not well recognized size. very slow delivery a week longer than planned because the apparently comes from Germany and involves customs problems. Later I bought another raspberry with another card over these and again the problem, another week of delay. Careful what you to buy with this because it can lead to delays. Problems in recognizing the size of the format, I have to put the partition size hand. I do not know if it will be a problem for the reader and the ability or card. 16 gb recommend unless absolutely necessary.</v>
      </c>
    </row>
    <row r="79">
      <c r="A79" s="1">
        <v>3.0</v>
      </c>
      <c r="B79" s="1" t="s">
        <v>80</v>
      </c>
      <c r="C79" t="str">
        <f>IFERROR(__xludf.DUMMYFUNCTION("GOOGLETRANSLATE(B79,""es"", ""en"")"),"I hope very comfortable super-comfortable last moment")</f>
        <v>I hope very comfortable super-comfortable last moment</v>
      </c>
    </row>
    <row r="80">
      <c r="A80" s="1">
        <v>1.0</v>
      </c>
      <c r="B80" s="1" t="s">
        <v>81</v>
      </c>
      <c r="C80" t="str">
        <f>IFERROR(__xludf.DUMMYFUNCTION("GOOGLETRANSLATE(B80,""es"", ""en"")"),"CAPACITY AND SMALL: EDITO UNEXPECTED FAILURE .... What I liked most is the simplicity of the device. It is manageable and with a great capacity. I have connected and have made a backup of a hard drive of my computer I have a 1000G connected to a USB 3.1 C"&amp;" and has cost about 4 hours to finish copying data. Today I made an update of data and has cost only 2 minutes. I think it's okay. What I disliked is the price. I think it's a bit expensive. Sure after a while depressing the prices. Edito two days have co"&amp;"nnected the drive T5 turns out that the turn on the computer tells me the T5 does not recognize and format. Hayer after that night I made a backup with Microsoft SyncToy. So I'm very upset The SyncToy worked perfectly with the W7 me with this computer i h"&amp;"ave now W10 too. I had it for a year with a PIN USB 128G but I was too small. Why change it for this T5. Now I have formatted with the NTFS traditional system and see what happens. Also I look for a more modern BACKUP program. EDITO 2nd time I of the Back"&amp;"up to the end I removed because I find it very cumbersome. If you wanted to make a differential you have to pay and I was not worth it. I find it much more practical SINYTOY and now it seems that the new format works properly. Now I have left 3 star. If a"&amp;" few months later it still works well I'll put 4. But I will not put you 5 because I think they should warn that weird format that carries the puck giving problems. In addition they do not explain anything right this application that brings the disc. Manu"&amp;"al virtually useless. EDITO In the end I had to return the hard drive. It did not work. I returned the day 01.23.2019. I have the guard post and in the same AMAZON WEB you can see that on the same day was in the carrier 24 and day 25 was delivered to AMAZ"&amp;"ON. But I have not received reimbursement nor I have communicated anything. We are February 10. AMAZON remain confident for the simple fact that I have never failed. I hope now not EDITO Well you have received the refund. It has taken some time but at the"&amp;" end I was taken care of properly. I got in contact with AMAZON on the Web at: ""CONTACT"" and they called me and within two days they have solved the issue.")</f>
        <v>CAPACITY AND SMALL: EDITO UNEXPECTED FAILURE .... What I liked most is the simplicity of the device. It is manageable and with a great capacity. I have connected and have made a backup of a hard drive of my computer I have a 1000G connected to a USB 3.1 C and has cost about 4 hours to finish copying data. Today I made an update of data and has cost only 2 minutes. I think it's okay. What I disliked is the price. I think it's a bit expensive. Sure after a while depressing the prices. Edito two days have connected the drive T5 turns out that the turn on the computer tells me the T5 does not recognize and format. Hayer after that night I made a backup with Microsoft SyncToy. So I'm very upset The SyncToy worked perfectly with the W7 me with this computer i have now W10 too. I had it for a year with a PIN USB 128G but I was too small. Why change it for this T5. Now I have formatted with the NTFS traditional system and see what happens. Also I look for a more modern BACKUP program. EDITO 2nd time I of the Backup to the end I removed because I find it very cumbersome. If you wanted to make a differential you have to pay and I was not worth it. I find it much more practical SINYTOY and now it seems that the new format works properly. Now I have left 3 star. If a few months later it still works well I'll put 4. But I will not put you 5 because I think they should warn that weird format that carries the puck giving problems. In addition they do not explain anything right this application that brings the disc. Manual virtually useless. EDITO In the end I had to return the hard drive. It did not work. I returned the day 01.23.2019. I have the guard post and in the same AMAZON WEB you can see that on the same day was in the carrier 24 and day 25 was delivered to AMAZON. But I have not received reimbursement nor I have communicated anything. We are February 10. AMAZON remain confident for the simple fact that I have never failed. I hope now not EDITO Well you have received the refund. It has taken some time but at the end I was taken care of properly. I got in contact with AMAZON on the Web at: "CONTACT" and they called me and within two days they have solved the issue.</v>
      </c>
    </row>
    <row r="81">
      <c r="A81" s="1">
        <v>1.0</v>
      </c>
      <c r="B81" s="1" t="s">
        <v>82</v>
      </c>
      <c r="C81" t="str">
        <f>IFERROR(__xludf.DUMMYFUNCTION("GOOGLETRANSLATE(B81,""es"", ""en"")"),"He broke the first day low quality product. I've only used the chopper to chop parsley, Just click the bottom, the top remains intact, the stems are thin whole. The worst thing is that the body was coupled with the engine cover mincer. Let's see if I chan"&amp;"ge it because it has missed the deadline for repayment. very unhappy.")</f>
        <v>He broke the first day low quality product. I've only used the chopper to chop parsley, Just click the bottom, the top remains intact, the stems are thin whole. The worst thing is that the body was coupled with the engine cover mincer. Let's see if I change it because it has missed the deadline for repayment. very unhappy.</v>
      </c>
    </row>
    <row r="82">
      <c r="A82" s="1">
        <v>1.0</v>
      </c>
      <c r="B82" s="1" t="s">
        <v>83</v>
      </c>
      <c r="C82" t="str">
        <f>IFERROR(__xludf.DUMMYFUNCTION("GOOGLETRANSLATE(B82,""es"", ""en"")"),"It has not reached the moment there but I do not like because it has not reached the clasificare ssi arrives todavia.luego")</f>
        <v>It has not reached the moment there but I do not like because it has not reached the clasificare ssi arrives todavia.luego</v>
      </c>
    </row>
    <row r="83">
      <c r="A83" s="1">
        <v>4.0</v>
      </c>
      <c r="B83" s="1" t="s">
        <v>84</v>
      </c>
      <c r="C83" t="str">
        <f>IFERROR(__xludf.DUMMYFUNCTION("GOOGLETRANSLATE(B83,""es"", ""en"")"),"Good buy are great, in fact I repeat, I have others in black. Good cotton, very comfortable, nicer color than the picture and at a great price.")</f>
        <v>Good buy are great, in fact I repeat, I have others in black. Good cotton, very comfortable, nicer color than the picture and at a great price.</v>
      </c>
    </row>
    <row r="84">
      <c r="A84" s="1">
        <v>4.0</v>
      </c>
      <c r="B84" s="1" t="s">
        <v>85</v>
      </c>
      <c r="C84" t="str">
        <f>IFERROR(__xludf.DUMMYFUNCTION("GOOGLETRANSLATE(B84,""es"", ""en"")"),"Laura was looking for a headset bluetooth to listen to music with the phone, I have several using them weeks and are very comfortable, I always fell me normal and these can do anything you do not fall, bring gumdrops of different sizes but which he wearin"&amp;"g my I served perfectly. The only downside is that you put the battery could last longer but value for money is very good.")</f>
        <v>Laura was looking for a headset bluetooth to listen to music with the phone, I have several using them weeks and are very comfortable, I always fell me normal and these can do anything you do not fall, bring gumdrops of different sizes but which he wearing my I served perfectly. The only downside is that you put the battery could last longer but value for money is very good.</v>
      </c>
    </row>
    <row r="85">
      <c r="A85" s="1">
        <v>4.0</v>
      </c>
      <c r="B85" s="1" t="s">
        <v>86</v>
      </c>
      <c r="C85" t="str">
        <f>IFERROR(__xludf.DUMMYFUNCTION("GOOGLETRANSLATE(B85,""es"", ""en"")"),"Plasticized sheets. Good quality.")</f>
        <v>Plasticized sheets. Good quality.</v>
      </c>
    </row>
    <row r="86">
      <c r="A86" s="1">
        <v>4.0</v>
      </c>
      <c r="B86" s="1" t="s">
        <v>87</v>
      </c>
      <c r="C86" t="str">
        <f>IFERROR(__xludf.DUMMYFUNCTION("GOOGLETRANSLATE(B86,""es"", ""en"")"),"Review the product well, but shipping was chaotic.")</f>
        <v>Review the product well, but shipping was chaotic.</v>
      </c>
    </row>
    <row r="87">
      <c r="A87" s="1">
        <v>4.0</v>
      </c>
      <c r="B87" s="1" t="s">
        <v>88</v>
      </c>
      <c r="C87" t="str">
        <f>IFERROR(__xludf.DUMMYFUNCTION("GOOGLETRANSLATE(B87,""es"", ""en"")"),"Robust he arrived perfectly packaged. It mounts easily and quickly, it does not take a genius. They enter many roles, especially on the top. There is a gap under the ""legs"", where you can get other things.")</f>
        <v>Robust he arrived perfectly packaged. It mounts easily and quickly, it does not take a genius. They enter many roles, especially on the top. There is a gap under the "legs", where you can get other things.</v>
      </c>
    </row>
    <row r="88">
      <c r="A88" s="1">
        <v>5.0</v>
      </c>
      <c r="B88" s="1" t="s">
        <v>89</v>
      </c>
      <c r="C88" t="str">
        <f>IFERROR(__xludf.DUMMYFUNCTION("GOOGLETRANSLATE(B88,""es"", ""en"")"),"Physio at home is incleible, massage well. Contractures moves back. It's like having a physio in casa.Su heat effect is perfect.")</f>
        <v>Physio at home is incleible, massage well. Contractures moves back. It's like having a physio in casa.Su heat effect is perfect.</v>
      </c>
    </row>
    <row r="89">
      <c r="A89" s="1">
        <v>5.0</v>
      </c>
      <c r="B89" s="1" t="s">
        <v>90</v>
      </c>
      <c r="C89" t="str">
        <f>IFERROR(__xludf.DUMMYFUNCTION("GOOGLETRANSLATE(B89,""es"", ""en"")"),"All right. Well, one day fast shipping with Amazon Prime. It came very well protected and works perfectly. It is perfect for anyone who is starting in music, whether singing or touch instruments, if you do not have much money, with that, you have left. Ve"&amp;"ry satisfied with the purchase.")</f>
        <v>All right. Well, one day fast shipping with Amazon Prime. It came very well protected and works perfectly. It is perfect for anyone who is starting in music, whether singing or touch instruments, if you do not have much money, with that, you have left. Very satisfied with the purchase.</v>
      </c>
    </row>
    <row r="90">
      <c r="A90" s="1">
        <v>5.0</v>
      </c>
      <c r="B90" s="1" t="s">
        <v>91</v>
      </c>
      <c r="C90" t="str">
        <f>IFERROR(__xludf.DUMMYFUNCTION("GOOGLETRANSLATE(B90,""es"", ""en"")"),"100% recommended Very comfortable and perfect")</f>
        <v>100% recommended Very comfortable and perfect</v>
      </c>
    </row>
    <row r="91">
      <c r="A91" s="1">
        <v>5.0</v>
      </c>
      <c r="B91" s="1" t="s">
        <v>92</v>
      </c>
      <c r="C91" t="str">
        <f>IFERROR(__xludf.DUMMYFUNCTION("GOOGLETRANSLATE(B91,""es"", ""en"")"),"Fantastic was very satisfied")</f>
        <v>Fantastic was very satisfied</v>
      </c>
    </row>
    <row r="92">
      <c r="A92" s="1">
        <v>5.0</v>
      </c>
      <c r="B92" s="1" t="s">
        <v>93</v>
      </c>
      <c r="C92" t="str">
        <f>IFERROR(__xludf.DUMMYFUNCTION("GOOGLETRANSLATE(B92,""es"", ""en"")"),"Serum Serum for the eye contour, anti-aging wrinkles and eye bags. I only use for a few days and I see a difference, I have less bags under the eyes and I look less tired.")</f>
        <v>Serum Serum for the eye contour, anti-aging wrinkles and eye bags. I only use for a few days and I see a difference, I have less bags under the eyes and I look less tired.</v>
      </c>
    </row>
    <row r="93">
      <c r="A93" s="1">
        <v>5.0</v>
      </c>
      <c r="B93" s="1" t="s">
        <v>94</v>
      </c>
      <c r="C93" t="str">
        <f>IFERROR(__xludf.DUMMYFUNCTION("GOOGLETRANSLATE(B93,""es"", ""en"")"),"Very well priced The notes have bought to save for college, I came several gustardo because several perfect colors to classify. Best of all is its price each cost around 40 cents, in any physical store found a competitive price and in terms of quality not"&amp;"hing to envy the most expensive.")</f>
        <v>Very well priced The notes have bought to save for college, I came several gustardo because several perfect colors to classify. Best of all is its price each cost around 40 cents, in any physical store found a competitive price and in terms of quality nothing to envy the most expensive.</v>
      </c>
    </row>
    <row r="94">
      <c r="A94" s="1">
        <v>5.0</v>
      </c>
      <c r="B94" s="1" t="s">
        <v>95</v>
      </c>
      <c r="C94" t="str">
        <f>IFERROR(__xludf.DUMMYFUNCTION("GOOGLETRANSLATE(B94,""es"", ""en"")"),"To say the Vans? Do not know how he had not bought before never had a Vans and the only doubt I had eral size, but have successful with 44 being the size that normally carry, super comfortable and very nice.")</f>
        <v>To say the Vans? Do not know how he had not bought before never had a Vans and the only doubt I had eral size, but have successful with 44 being the size that normally carry, super comfortable and very nice.</v>
      </c>
    </row>
    <row r="95">
      <c r="A95" s="1">
        <v>5.0</v>
      </c>
      <c r="B95" s="1" t="s">
        <v>96</v>
      </c>
      <c r="C95" t="str">
        <f>IFERROR(__xludf.DUMMYFUNCTION("GOOGLETRANSLATE(B95,""es"", ""en"")"),"Swiftness Perfect: better than expected! Highly recommended! TCSunbow thank you very much!")</f>
        <v>Swiftness Perfect: better than expected! Highly recommended! TCSunbow thank you very much!</v>
      </c>
    </row>
    <row r="96">
      <c r="A96" s="1">
        <v>5.0</v>
      </c>
      <c r="B96" s="1" t="s">
        <v>97</v>
      </c>
      <c r="C96" t="str">
        <f>IFERROR(__xludf.DUMMYFUNCTION("GOOGLETRANSLATE(B96,""es"", ""en"")"),"portfolio expected on a portfolio that has exceeded expectations placed on it, plus hold cheap well the passage of time.")</f>
        <v>portfolio expected on a portfolio that has exceeded expectations placed on it, plus hold cheap well the passage of time.</v>
      </c>
    </row>
    <row r="97">
      <c r="A97" s="1">
        <v>5.0</v>
      </c>
      <c r="B97" s="1" t="s">
        <v>98</v>
      </c>
      <c r="C97" t="str">
        <f>IFERROR(__xludf.DUMMYFUNCTION("GOOGLETRANSLATE(B97,""es"", ""en"")"),"Relaxation and download &lt;div id = ""video-block-R1JRP8QS3W5WMG"" class = ""a-section a-spacing-small a-spacing-top mini video-block""&gt; &lt;/ div&gt; &lt;input type = ""hidden"" name = """" value = ""https://images-eu.ssl-images-amazon.com/images/I/C1C8udyfj0S.mp4"&amp;""" class = ""video-url""&gt; &lt;input type = ""hidden"" name = """" value = ""https://images-eu.ssl-images-amazon.com/images/I/91ROABY6+PS.png"" class = ""video-slate-img-url""&gt; &amp; nbsp; I've been pleasantly surprised with this apparatus I thought it would be s"&amp;"maller and for self use would not be useful, quite the opposite. It has a very long arm, similar to that of a back brush you can reach any part of your body. Specifically for the back if you give your massage is just a blast. It has 5 different heads, som"&amp;"e more devoted to the arms and legs and others dedicated to the rest of the body. The heads can be easily exchanged as they are threaded and depending on the type of massage because you want to use one or the other. In my case I loved which is like a clam"&amp;"p that can wear it both arms and legs and the feeling is amazing, little notes while an incredible relaxation and notes as you blood flows through that part, in fact the head I most used so far and I liked that. The device itself has 5 types of massage, p"&amp;"ressing the mode button you can change the type of massage, you have a more continuous, others that starts and stops and others who mix a little earlier. In addition to the way power can set the massage, also has 5 types of intensity, I use less intensity"&amp;" if what you want is to relax and instead use the power to try download an area having tense. The package also brings a transformer for charging and a base where the stick is placed vertically for loading. He is bringing the battery I have gotten give 5 m"&amp;"assage without having to recharge it, an authentic virguería ☺")</f>
        <v>Relaxation and download &lt;div id = "video-block-R1JRP8QS3W5WMG" class = "a-section a-spacing-small a-spacing-top mini video-block"&gt; &lt;/ div&gt; &lt;input type = "hidden" name = "" value = "https://images-eu.ssl-images-amazon.com/images/I/C1C8udyfj0S.mp4" class = "video-url"&gt; &lt;input type = "hidden" name = "" value = "https://images-eu.ssl-images-amazon.com/images/I/91ROABY6+PS.png" class = "video-slate-img-url"&gt; &amp; nbsp; I've been pleasantly surprised with this apparatus I thought it would be smaller and for self use would not be useful, quite the opposite. It has a very long arm, similar to that of a back brush you can reach any part of your body. Specifically for the back if you give your massage is just a blast. It has 5 different heads, some more devoted to the arms and legs and others dedicated to the rest of the body. The heads can be easily exchanged as they are threaded and depending on the type of massage because you want to use one or the other. In my case I loved which is like a clamp that can wear it both arms and legs and the feeling is amazing, little notes while an incredible relaxation and notes as you blood flows through that part, in fact the head I most used so far and I liked that. The device itself has 5 types of massage, pressing the mode button you can change the type of massage, you have a more continuous, others that starts and stops and others who mix a little earlier. In addition to the way power can set the massage, also has 5 types of intensity, I use less intensity if what you want is to relax and instead use the power to try download an area having tense. The package also brings a transformer for charging and a base where the stick is placed vertically for loading. He is bringing the battery I have gotten give 5 massage without having to recharge it, an authentic virguería ☺</v>
      </c>
    </row>
    <row r="98">
      <c r="A98" s="1">
        <v>5.0</v>
      </c>
      <c r="B98" s="1" t="s">
        <v>99</v>
      </c>
      <c r="C98" t="str">
        <f>IFERROR(__xludf.DUMMYFUNCTION("GOOGLETRANSLATE(B98,""es"", ""en"")"),"Perfect is perfect for children to tennis")</f>
        <v>Perfect is perfect for children to tennis</v>
      </c>
    </row>
    <row r="99">
      <c r="A99" s="1">
        <v>5.0</v>
      </c>
      <c r="B99" s="1" t="s">
        <v>100</v>
      </c>
      <c r="C99" t="str">
        <f>IFERROR(__xludf.DUMMYFUNCTION("GOOGLETRANSLATE(B99,""es"", ""en"")"),"Perfect for sports seems surprising that such small and lightweight headphones can have such good sound quality, remarkable bass unusual in a Bluetooth model and such a clean sound that is striking. I bought them to listen to music while training, accordi"&amp;"ng to the characteristics withstand sweat, I hope so at first seem very well insulated. Ear fit perfectly and being so light do not move or jumps. Range range is more than enough to leave the phone on one side of the gym and be quietly listening to music "&amp;"up to 10m. Autonomy more than enough to spend all week without training them to carry. I am delighted with the purchase, definitely would buy. From cables is a treat.")</f>
        <v>Perfect for sports seems surprising that such small and lightweight headphones can have such good sound quality, remarkable bass unusual in a Bluetooth model and such a clean sound that is striking. I bought them to listen to music while training, according to the characteristics withstand sweat, I hope so at first seem very well insulated. Ear fit perfectly and being so light do not move or jumps. Range range is more than enough to leave the phone on one side of the gym and be quietly listening to music up to 10m. Autonomy more than enough to spend all week without training them to carry. I am delighted with the purchase, definitely would buy. From cables is a treat.</v>
      </c>
    </row>
    <row r="100">
      <c r="A100" s="1">
        <v>5.0</v>
      </c>
      <c r="B100" s="1" t="s">
        <v>101</v>
      </c>
      <c r="C100" t="str">
        <f>IFERROR(__xludf.DUMMYFUNCTION("GOOGLETRANSLATE(B100,""es"", ""en"")"),"Fast, quiet and high capacity. Highly recommended as desktop disk large capacity. Fast and quiet.")</f>
        <v>Fast, quiet and high capacity. Highly recommended as desktop disk large capacity. Fast and quiet.</v>
      </c>
    </row>
    <row r="101">
      <c r="A101" s="1">
        <v>5.0</v>
      </c>
      <c r="B101" s="1" t="s">
        <v>102</v>
      </c>
      <c r="C101" t="str">
        <f>IFERROR(__xludf.DUMMYFUNCTION("GOOGLETRANSLATE(B101,""es"", ""en"")"),"Fine beautiful Economics")</f>
        <v>Fine beautiful Economics</v>
      </c>
    </row>
    <row r="102">
      <c r="A102" s="1">
        <v>5.0</v>
      </c>
      <c r="B102" s="1" t="s">
        <v>103</v>
      </c>
      <c r="C102" t="str">
        <f>IFERROR(__xludf.DUMMYFUNCTION("GOOGLETRANSLATE(B102,""es"", ""en"")"),"I liked Guay")</f>
        <v>I liked Guay</v>
      </c>
    </row>
    <row r="103">
      <c r="A103" s="1">
        <v>5.0</v>
      </c>
      <c r="B103" s="1" t="s">
        <v>104</v>
      </c>
      <c r="C103" t="str">
        <f>IFERROR(__xludf.DUMMYFUNCTION("GOOGLETRANSLATE(B103,""es"", ""en"")"),"Meets expectations can not review other lighter weight and if tested with other laminators. To me it's going pretty well with a laminator of the same brand. What worried me that the watermark follow once plasticized is not, it completely eliminates the fi"&amp;"rst pass without further. I plasticized cards 300g / m2 stuck and if yes I needed a couple of passes to the edges remain well sealed. Folios are pretty good and fairly rigid with this grammage of cases, you can make posters and pick flanges. The perfect d"&amp;"elivery, to the next day as usual.")</f>
        <v>Meets expectations can not review other lighter weight and if tested with other laminators. To me it's going pretty well with a laminator of the same brand. What worried me that the watermark follow once plasticized is not, it completely eliminates the first pass without further. I plasticized cards 300g / m2 stuck and if yes I needed a couple of passes to the edges remain well sealed. Folios are pretty good and fairly rigid with this grammage of cases, you can make posters and pick flanges. The perfect delivery, to the next day as usual.</v>
      </c>
    </row>
    <row r="104">
      <c r="A104" s="1">
        <v>5.0</v>
      </c>
      <c r="B104" s="1" t="s">
        <v>105</v>
      </c>
      <c r="C104" t="str">
        <f>IFERROR(__xludf.DUMMYFUNCTION("GOOGLETRANSLATE(B104,""es"", ""en"")"),"Complies price function, good size, comfortable and practical.")</f>
        <v>Complies price function, good size, comfortable and practical.</v>
      </c>
    </row>
    <row r="105">
      <c r="A105" s="1">
        <v>5.0</v>
      </c>
      <c r="B105" s="1" t="s">
        <v>106</v>
      </c>
      <c r="C105" t="str">
        <f>IFERROR(__xludf.DUMMYFUNCTION("GOOGLETRANSLATE(B105,""es"", ""en"")"),"I love this watch a simple but very nice watch for lovers of 80s 90s, very light and comfortable to wear everyday. He took 4 years without clock use and this was the culprit that right now is using one XD ....")</f>
        <v>I love this watch a simple but very nice watch for lovers of 80s 90s, very light and comfortable to wear everyday. He took 4 years without clock use and this was the culprit that right now is using one XD ....</v>
      </c>
    </row>
    <row r="106">
      <c r="A106" s="1">
        <v>5.0</v>
      </c>
      <c r="B106" s="1" t="s">
        <v>107</v>
      </c>
      <c r="C106" t="str">
        <f>IFERROR(__xludf.DUMMYFUNCTION("GOOGLETRANSLATE(B106,""es"", ""en"")"),"Perfect Perfect. It was for my daughter and is delighted with the")</f>
        <v>Perfect Perfect. It was for my daughter and is delighted with the</v>
      </c>
    </row>
    <row r="107">
      <c r="A107" s="1">
        <v>2.0</v>
      </c>
      <c r="B107" s="1" t="s">
        <v>108</v>
      </c>
      <c r="C107" t="str">
        <f>IFERROR(__xludf.DUMMYFUNCTION("GOOGLETRANSLATE(B107,""es"", ""en"")"),"A very big fault has've installed smoothly and works well. The problem is that, after cloning the SSD 256GB m.2 I had this 500GB, Windows identifies it as I drive 256! And on top places in the manual that can happen, but nothing happens, that space does n"&amp;"ot show remains .. because I want to appear! See if Crucial tells how a botched because I see tremendous.")</f>
        <v>A very big fault has've installed smoothly and works well. The problem is that, after cloning the SSD 256GB m.2 I had this 500GB, Windows identifies it as I drive 256! And on top places in the manual that can happen, but nothing happens, that space does not show remains .. because I want to appear! See if Crucial tells how a botched because I see tremendous.</v>
      </c>
    </row>
    <row r="108">
      <c r="A108" s="1">
        <v>3.0</v>
      </c>
      <c r="B108" s="1" t="s">
        <v>109</v>
      </c>
      <c r="C108" t="str">
        <f>IFERROR(__xludf.DUMMYFUNCTION("GOOGLETRANSLATE(B108,""es"", ""en"")"),"Choose well the size I liked this tracksuit but after this I have received is very small. I am very grateful for the attention and help that I had from Amazon to give me a solution. Thank you very much")</f>
        <v>Choose well the size I liked this tracksuit but after this I have received is very small. I am very grateful for the attention and help that I had from Amazon to give me a solution. Thank you very much</v>
      </c>
    </row>
    <row r="109">
      <c r="A109" s="1">
        <v>3.0</v>
      </c>
      <c r="B109" s="1" t="s">
        <v>110</v>
      </c>
      <c r="C109" t="str">
        <f>IFERROR(__xludf.DUMMYFUNCTION("GOOGLETRANSLATE(B109,""es"", ""en"")"),"There k'm doing a little better transition with huaraches and almost want to track. Good feeling but are not as flexible sole. The role of freedom in the fingers un 10. What not to wear socks ... bad 👎. ..the reinforcement of the heel made me get injured"&amp;" ... there k calcetin")</f>
        <v>There k'm doing a little better transition with huaraches and almost want to track. Good feeling but are not as flexible sole. The role of freedom in the fingers un 10. What not to wear socks ... bad 👎. ..the reinforcement of the heel made me get injured ... there k calcetin</v>
      </c>
    </row>
    <row r="110">
      <c r="A110" s="1">
        <v>1.0</v>
      </c>
      <c r="B110" s="1" t="s">
        <v>111</v>
      </c>
      <c r="C110" t="str">
        <f>IFERROR(__xludf.DUMMYFUNCTION("GOOGLETRANSLATE(B110,""es"", ""en"")"),"Carlos M. J. Regarding shipping, no objection; I arrived within the prescribed time and in perfect condition. However having wrist watch I realized that's smaller than I expected. The big negative point are the buttons for starting and the period of the t"&amp;"imer, are downright bad, do not stand next to nothing about the rest of the housing, are operated very badly to do enough force which makes no stop can / start the stopwatch when you want. In short, I am quite disappointed with the product. I would not bu"&amp;"y for nothing in the world.")</f>
        <v>Carlos M. J. Regarding shipping, no objection; I arrived within the prescribed time and in perfect condition. However having wrist watch I realized that's smaller than I expected. The big negative point are the buttons for starting and the period of the timer, are downright bad, do not stand next to nothing about the rest of the housing, are operated very badly to do enough force which makes no stop can / start the stopwatch when you want. In short, I am quite disappointed with the product. I would not buy for nothing in the world.</v>
      </c>
    </row>
    <row r="111">
      <c r="A111" s="1">
        <v>1.0</v>
      </c>
      <c r="B111" s="1" t="s">
        <v>112</v>
      </c>
      <c r="C111" t="str">
        <f>IFERROR(__xludf.DUMMYFUNCTION("GOOGLETRANSLATE(B111,""es"", ""en"")"),"He came unpackaged did not work only with the bag amazon and the hard drive. As I feared did not work directly, he made a funny noise and never reached detect the motherboard. I've done a thousand tests changing cables, testing with old hard drive and all"&amp;" worked less than this, of course. At least in the Amazon when such problems occur, the after-sales service is very good and I returned the money.")</f>
        <v>He came unpackaged did not work only with the bag amazon and the hard drive. As I feared did not work directly, he made a funny noise and never reached detect the motherboard. I've done a thousand tests changing cables, testing with old hard drive and all worked less than this, of course. At least in the Amazon when such problems occur, the after-sales service is very good and I returned the money.</v>
      </c>
    </row>
    <row r="112">
      <c r="A112" s="1">
        <v>4.0</v>
      </c>
      <c r="B112" s="1" t="s">
        <v>113</v>
      </c>
      <c r="C112" t="str">
        <f>IFERROR(__xludf.DUMMYFUNCTION("GOOGLETRANSLATE(B112,""es"", ""en"")"),"Good headphones with a ""but"". Very good in sound, ergonomics insulation outside (adapted very well to the ears) and. The ""but"" comes in the microphone is well placed but has much less gain than the external microphone he was using. Once the gain adjus"&amp;"ted, it works perfectly. And it is well placed not pick it up because it annoyed when you do not. On the subject gain microphone I did not put him top marks. Satisfied with the purchase. recommended")</f>
        <v>Good headphones with a "but". Very good in sound, ergonomics insulation outside (adapted very well to the ears) and. The "but" comes in the microphone is well placed but has much less gain than the external microphone he was using. Once the gain adjusted, it works perfectly. And it is well placed not pick it up because it annoyed when you do not. On the subject gain microphone I did not put him top marks. Satisfied with the purchase. recommended</v>
      </c>
    </row>
    <row r="113">
      <c r="A113" s="1">
        <v>4.0</v>
      </c>
      <c r="B113" s="1" t="s">
        <v>114</v>
      </c>
      <c r="C113" t="str">
        <f>IFERROR(__xludf.DUMMYFUNCTION("GOOGLETRANSLATE(B113,""es"", ""en"")"),"Very good my baby loves to only bad thing is it's a little roll to clean every time.")</f>
        <v>Very good my baby loves to only bad thing is it's a little roll to clean every time.</v>
      </c>
    </row>
    <row r="114">
      <c r="A114" s="1">
        <v>4.0</v>
      </c>
      <c r="B114" s="1" t="s">
        <v>115</v>
      </c>
      <c r="C114" t="str">
        <f>IFERROR(__xludf.DUMMYFUNCTION("GOOGLETRANSLATE(B114,""es"", ""en"")"),"Pretty good light and cheap. Are possible weigh nothing to carry the whole day. I'll have more of this brand I liked it")</f>
        <v>Pretty good light and cheap. Are possible weigh nothing to carry the whole day. I'll have more of this brand I liked it</v>
      </c>
    </row>
    <row r="115">
      <c r="A115" s="1">
        <v>4.0</v>
      </c>
      <c r="B115" s="1" t="s">
        <v>116</v>
      </c>
      <c r="C115" t="str">
        <f>IFERROR(__xludf.DUMMYFUNCTION("GOOGLETRANSLATE(B115,""es"", ""en"")"),"The cable works great wonder, is well finished to be resistant and also send you a small gift of quills for guitar or bass. I will definitely buy.")</f>
        <v>The cable works great wonder, is well finished to be resistant and also send you a small gift of quills for guitar or bass. I will definitely buy.</v>
      </c>
    </row>
    <row r="116">
      <c r="A116" s="1">
        <v>4.0</v>
      </c>
      <c r="B116" s="1" t="s">
        <v>117</v>
      </c>
      <c r="C116" t="str">
        <f>IFERROR(__xludf.DUMMYFUNCTION("GOOGLETRANSLATE(B116,""es"", ""en"")"),"Good product easy to install, just plug and play, good coverage range, good buy and good materials, recommend your purchase")</f>
        <v>Good product easy to install, just plug and play, good coverage range, good buy and good materials, recommend your purchase</v>
      </c>
    </row>
    <row r="117">
      <c r="A117" s="1">
        <v>5.0</v>
      </c>
      <c r="B117" s="1" t="s">
        <v>118</v>
      </c>
      <c r="C117" t="str">
        <f>IFERROR(__xludf.DUMMYFUNCTION("GOOGLETRANSLATE(B117,""es"", ""en"")"),"Perfect Perfect ... As expected cheaper than any relojeria")</f>
        <v>Perfect Perfect ... As expected cheaper than any relojeria</v>
      </c>
    </row>
    <row r="118">
      <c r="A118" s="1">
        <v>5.0</v>
      </c>
      <c r="B118" s="1" t="s">
        <v>119</v>
      </c>
      <c r="C118" t="str">
        <f>IFERROR(__xludf.DUMMYFUNCTION("GOOGLETRANSLATE(B118,""es"", ""en"")"),"original and very wearable very cool design, they are also comfortable, only carving grandecitos, have much chest and grabbed a S and yet I've had to get the shoulders")</f>
        <v>original and very wearable very cool design, they are also comfortable, only carving grandecitos, have much chest and grabbed a S and yet I've had to get the shoulders</v>
      </c>
    </row>
    <row r="119">
      <c r="A119" s="1">
        <v>5.0</v>
      </c>
      <c r="B119" s="1" t="s">
        <v>120</v>
      </c>
      <c r="C119" t="str">
        <f>IFERROR(__xludf.DUMMYFUNCTION("GOOGLETRANSLATE(B119,""es"", ""en"")"),"Encantada I have delighted and surprised, I've tried others and did not smell anything besides these leave a scent is floral and love.")</f>
        <v>Encantada I have delighted and surprised, I've tried others and did not smell anything besides these leave a scent is floral and love.</v>
      </c>
    </row>
    <row r="120">
      <c r="A120" s="1">
        <v>5.0</v>
      </c>
      <c r="B120" s="1" t="s">
        <v>121</v>
      </c>
      <c r="C120" t="str">
        <f>IFERROR(__xludf.DUMMYFUNCTION("GOOGLETRANSLATE(B120,""es"", ""en"")"),"The controller best value so far the only downside is that you put me up short banks of 8 pads, but it sure can be configured to add more banks. Moreover, it is one of the best investments for initiation in producing beats. In addition to its size it make"&amp;"s it super convenient to take it anywhere, and as you only need the computer USB power, as ale, to be machined. 100% recommendable")</f>
        <v>The controller best value so far the only downside is that you put me up short banks of 8 pads, but it sure can be configured to add more banks. Moreover, it is one of the best investments for initiation in producing beats. In addition to its size it makes it super convenient to take it anywhere, and as you only need the computer USB power, as ale, to be machined. 100% recommendable</v>
      </c>
    </row>
    <row r="121">
      <c r="A121" s="1">
        <v>5.0</v>
      </c>
      <c r="B121" s="1" t="s">
        <v>122</v>
      </c>
      <c r="C121" t="str">
        <f>IFERROR(__xludf.DUMMYFUNCTION("GOOGLETRANSLATE(B121,""es"", ""en"")"),"Very nice very nice")</f>
        <v>Very nice very nice</v>
      </c>
    </row>
    <row r="122">
      <c r="A122" s="1">
        <v>5.0</v>
      </c>
      <c r="B122" s="1" t="s">
        <v>123</v>
      </c>
      <c r="C122" t="str">
        <f>IFERROR(__xludf.DUMMYFUNCTION("GOOGLETRANSLATE(B122,""es"", ""en"")"),"Puma Very good quality")</f>
        <v>Puma Very good quality</v>
      </c>
    </row>
    <row r="123">
      <c r="A123" s="1">
        <v>5.0</v>
      </c>
      <c r="B123" s="1" t="s">
        <v>124</v>
      </c>
      <c r="C123" t="str">
        <f>IFERROR(__xludf.DUMMYFUNCTION("GOOGLETRANSLATE(B123,""es"", ""en"")"),"Very good quality. Satisfied. Very good quality. And the second cup I buy, because in kindergarten I have asked for one. The nipple is soft and not hard plastic cups as seen in the Mercadona, for example. We arrived in black Mickey as the photo. Very pret"&amp;"ty. For babies is genias because the handles are very large and they find it easy to use. By the way, the handles can be removed, which I think is great because it can use later to drink water sitting at the table (preventing pull water from a normal cup)"&amp;".")</f>
        <v>Very good quality. Satisfied. Very good quality. And the second cup I buy, because in kindergarten I have asked for one. The nipple is soft and not hard plastic cups as seen in the Mercadona, for example. We arrived in black Mickey as the photo. Very pretty. For babies is genias because the handles are very large and they find it easy to use. By the way, the handles can be removed, which I think is great because it can use later to drink water sitting at the table (preventing pull water from a normal cup).</v>
      </c>
    </row>
    <row r="124">
      <c r="A124" s="1">
        <v>5.0</v>
      </c>
      <c r="B124" s="1" t="s">
        <v>125</v>
      </c>
      <c r="C124" t="str">
        <f>IFERROR(__xludf.DUMMYFUNCTION("GOOGLETRANSLATE(B124,""es"", ""en"")"),"Nice has come in good condition i is what it says the description of the product")</f>
        <v>Nice has come in good condition i is what it says the description of the product</v>
      </c>
    </row>
    <row r="125">
      <c r="A125" s="1">
        <v>5.0</v>
      </c>
      <c r="B125" s="1" t="s">
        <v>126</v>
      </c>
      <c r="C125" t="str">
        <f>IFERROR(__xludf.DUMMYFUNCTION("GOOGLETRANSLATE(B125,""es"", ""en"")"),"Perfect for drawings my child Great all good, fast and order blows even that had protected something mejor.Mi child enjoys the blackboard hanging his drawings that brings the cole I recommend asked 120x80 good measure to put all")</f>
        <v>Perfect for drawings my child Great all good, fast and order blows even that had protected something mejor.Mi child enjoys the blackboard hanging his drawings that brings the cole I recommend asked 120x80 good measure to put all</v>
      </c>
    </row>
    <row r="126">
      <c r="A126" s="1">
        <v>5.0</v>
      </c>
      <c r="B126" s="1" t="s">
        <v>127</v>
      </c>
      <c r="C126" t="str">
        <f>IFERROR(__xludf.DUMMYFUNCTION("GOOGLETRANSLATE(B126,""es"", ""en"")"),"Best significant background noise Røde has passed the Smartlav Plus. The noise of this new model is significantly less than the first Smartlav. I am very happy with the purchase. Best record your own application and iOS (iPhone / iPad), Android recordings"&amp;" have not been the best all.")</f>
        <v>Best significant background noise Røde has passed the Smartlav Plus. The noise of this new model is significantly less than the first Smartlav. I am very happy with the purchase. Best record your own application and iOS (iPhone / iPad), Android recordings have not been the best all.</v>
      </c>
    </row>
    <row r="127">
      <c r="A127" s="1">
        <v>5.0</v>
      </c>
      <c r="B127" s="1" t="s">
        <v>128</v>
      </c>
      <c r="C127" t="str">
        <f>IFERROR(__xludf.DUMMYFUNCTION("GOOGLETRANSLATE(B127,""es"", ""en"")"),"Super GOOD WARMING ESA BACKS achy")</f>
        <v>Super GOOD WARMING ESA BACKS achy</v>
      </c>
    </row>
    <row r="128">
      <c r="A128" s="1">
        <v>5.0</v>
      </c>
      <c r="B128" s="1" t="s">
        <v>129</v>
      </c>
      <c r="C128" t="str">
        <f>IFERROR(__xludf.DUMMYFUNCTION("GOOGLETRANSLATE(B128,""es"", ""en"")"),"Very good product for gift I have given to my brother and he is delighted. It has a very healthy diet and uses every day to make breakfast and meals, preparing everything very homely. I have bought black friday € 20 so it was an excellent price for the pr"&amp;"oduct type and quantity of accessories. He arrived earlier than expected.")</f>
        <v>Very good product for gift I have given to my brother and he is delighted. It has a very healthy diet and uses every day to make breakfast and meals, preparing everything very homely. I have bought black friday € 20 so it was an excellent price for the product type and quantity of accessories. He arrived earlier than expected.</v>
      </c>
    </row>
    <row r="129">
      <c r="A129" s="1">
        <v>5.0</v>
      </c>
      <c r="B129" s="1" t="s">
        <v>130</v>
      </c>
      <c r="C129" t="str">
        <f>IFERROR(__xludf.DUMMYFUNCTION("GOOGLETRANSLATE(B129,""es"", ""en"")"),"Perfect Very good quality")</f>
        <v>Perfect Very good quality</v>
      </c>
    </row>
    <row r="130">
      <c r="A130" s="1">
        <v>5.0</v>
      </c>
      <c r="B130" s="1" t="s">
        <v>131</v>
      </c>
      <c r="C130" t="str">
        <f>IFERROR(__xludf.DUMMYFUNCTION("GOOGLETRANSLATE(B130,""es"", ""en"")"),"Perfect Excellent is a pity that requested a larger number I loved everything but it was not my size. Q request size normally used")</f>
        <v>Perfect Excellent is a pity that requested a larger number I loved everything but it was not my size. Q request size normally used</v>
      </c>
    </row>
    <row r="131">
      <c r="A131" s="1">
        <v>5.0</v>
      </c>
      <c r="B131" s="1" t="s">
        <v>132</v>
      </c>
      <c r="C131" t="str">
        <f>IFERROR(__xludf.DUMMYFUNCTION("GOOGLETRANSLATE(B131,""es"", ""en"")"),"Good, nice and very cheap as seen in the photo. Very comfortable to wear and the sound is good. For the price they think you can not ask for more. The color is very cool. AMAZON as always inmejorablea")</f>
        <v>Good, nice and very cheap as seen in the photo. Very comfortable to wear and the sound is good. For the price they think you can not ask for more. The color is very cool. AMAZON as always inmejorablea</v>
      </c>
    </row>
    <row r="132">
      <c r="A132" s="1">
        <v>5.0</v>
      </c>
      <c r="B132" s="1" t="s">
        <v>133</v>
      </c>
      <c r="C132" t="str">
        <f>IFERROR(__xludf.DUMMYFUNCTION("GOOGLETRANSLATE(B132,""es"", ""en"")"),"Excellent'm happy with the product. Sometimes I think I'm even working with rolls of unsupported tag, quality is very similar to that of the original material.")</f>
        <v>Excellent'm happy with the product. Sometimes I think I'm even working with rolls of unsupported tag, quality is very similar to that of the original material.</v>
      </c>
    </row>
    <row r="133">
      <c r="A133" s="1">
        <v>5.0</v>
      </c>
      <c r="B133" s="1" t="s">
        <v>134</v>
      </c>
      <c r="C133" t="str">
        <f>IFERROR(__xludf.DUMMYFUNCTION("GOOGLETRANSLATE(B133,""es"", ""en"")"),"Very nice perfect gift seems good quality")</f>
        <v>Very nice perfect gift seems good quality</v>
      </c>
    </row>
    <row r="134">
      <c r="A134" s="1">
        <v>5.0</v>
      </c>
      <c r="B134" s="1" t="s">
        <v>135</v>
      </c>
      <c r="C134" t="str">
        <f>IFERROR(__xludf.DUMMYFUNCTION("GOOGLETRANSLATE(B134,""es"", ""en"")"),"Very good! Very comfortable, more than I expected, I have no complaints, at the least for now. I hope they last. They are very nice.")</f>
        <v>Very good! Very comfortable, more than I expected, I have no complaints, at the least for now. I hope they last. They are very nice.</v>
      </c>
    </row>
    <row r="135">
      <c r="A135" s="1">
        <v>5.0</v>
      </c>
      <c r="B135" s="1" t="s">
        <v>136</v>
      </c>
      <c r="C135" t="str">
        <f>IFERROR(__xludf.DUMMYFUNCTION("GOOGLETRANSLATE(B135,""es"", ""en"")"),"The boots MERREL've tried for several days and long days have not bothered me at all, when barely had used. Good sole to walk on rough terrain and cobblestones")</f>
        <v>The boots MERREL've tried for several days and long days have not bothered me at all, when barely had used. Good sole to walk on rough terrain and cobblestones</v>
      </c>
    </row>
    <row r="136">
      <c r="A136" s="1">
        <v>2.0</v>
      </c>
      <c r="B136" s="1" t="s">
        <v>137</v>
      </c>
      <c r="C136" t="str">
        <f>IFERROR(__xludf.DUMMYFUNCTION("GOOGLETRANSLATE(B136,""es"", ""en"")"),"They have broken little of them &lt;div id = ""video-block-R1QI0BGVAZXD8C"" class = ""a-section a-spacing-small a-spacing-top mini video-block""&gt; &lt;div tabindex = ""0"" class = ""airy airy-svg vmin-unsupported airy-skin-beacon"" style = ""background-color: rg"&amp;"b (0, 0, 0) position: relative; width: 100%; height: 100%; font-size: 0px; overflow: hidden; outline: none; ""&gt; &lt;div class ="" airy-renderer-container ""style ="" position: relative; height: 100%; width: 100%; ""&gt; &lt;video id ="" 7 ""preload ="" auto ""src "&amp;"="" https://images-eu.ssl-images-amazon.com/images/I/91pUEXCIpaS.mp4 ""style ="" position: absolute; left: 0px; top: 0px; overflow: hidden; height: 1px; width: 1px; ""&gt; &lt;/ video&gt; &lt;/ div&gt; &lt;div id ="" airy-slate-preload ""style ="" background-color: rgb (0,"&amp;" 0, 0); background-image: url (&amp; quot ; https: //images-eu.ssl-images-amazon.com/images/I/B1eURy27HGS.png&amp;quot;); background-size: Contain; background-position: center center; background-repeat: no-repeat; position: absolute; top: 0px; left: 0px; visibili"&amp;"ty: visible; width: 100%; height: 100%; ""&gt; &lt;/ div&gt; &lt; iframe scrolling = ""no"" frameborder = ""0"" src = ""about: blank"" style = ""display: none;""&gt; &lt;/ iframe&gt; &lt;div tabindex = ""- 1"" class = ""airy-controls-container"" style = ""opacity: 0; visibility:"&amp;" hidden; ""&gt; &lt;div tabindex ="" - 1 ""class ="" airy-screen-size-toggle airy-fullscreen ""&gt; &lt;/ div&gt; &lt;div tabindex ="" - 1 ""class ="" airy-container-bottom "" &gt; &lt;div tabindex = ""- 1"" class = ""airy-track-bar-spacer-left"" style = ""width: 11px;""&gt; &lt;/ div"&amp;"&gt; &lt;div tabindex = ""- 1"" class = ""airy-play- airy toggle-play ""style ="" width: 12px; margin-right: 12px; ""&gt; &lt;/ div&gt; &lt;div tabindex ="" - 1 ""class ="" airy-audio-elements ""style ="" float: right; width: 34px; ""&gt; &lt;div tabindex ="" - 1 ""class ="" air"&amp;"y-audio-toggle airy-on ""&gt; &lt;/ div&gt; &lt;div tabindex ="" - 1 ""class ="" airy-audio-container ""style = ""opacity: 0; visibility: hidden; ""&gt; &lt;div tabindex ="" - 1 ""class ="" airy-audio-track-bar ""style ="" height: 80%; ""&gt; &lt;div tabindex ="" - 1 ""class ="""&amp;" airy-audio- Scrubber-bar ""style ="" height: 85%; ""&gt; &lt;/ div&gt; &lt;div tabindex ="" - 1 ""class ="" airy-audio-scrubber ""style ="" height: 12px; bottom 85% ""&gt; &lt;/ div&gt; &lt;/ div&gt; &lt;/ div&gt; &lt;/ div&gt; &lt;div tabindex ="" - 1 ""class ="" airy-duration-label ""style ="""&amp;" float: right; width: 26px; margin-right: 4px; text-align: center; ""&gt; 0:00 &lt;/ div&gt; &lt;div tabindex ="" - 1 ""class ="" airy-track-bar-spacer-right ""style ="" float: right; width: 11px; ""&gt; &lt;/ div&gt; &lt;div tabindex ="" - 1 ""class ="" airy-track-bar-container"&amp;" ""style ="" margin-left: 35px; margin-right: 75px; ""&gt; &lt;div tabindex ="" - 1 ""class ="" airy-airy-track-bar vertically-centering-table ""&gt; &lt;div tabindex ="" - 1 ""class ="" airy-Vertical-centering- table-cell ""&gt; &lt;div tabindex ="" - 1 ""class ="" airy-t"&amp;"rack-bar-elements ""&gt; &lt;div tabindex ="" - 1 ""class ="" airy-progress-bar ""&gt; &lt;/ div&gt; &lt;div tabindex = ""- 1"" class = ""airy-scrubber-bar""&gt; &lt;/ div&gt; &lt;div tabindex = ""- 1"" class = ""airy-scrubber""&gt; &lt;div tabindex = ""- 1"" class = ""airy-scrubber- icon "&amp;"""&gt; &lt;/ div&gt; &lt;div tabindex ="" - 1 ""class ="" airy-adjusted-AUI-tooltip ""style ="" opacity: 0; visibility: hidden; ""&gt; &lt;div tabindex ="" - 1 ""class ="" airy-adjusted-aui-tooltip-inner ""&gt; &lt;div tabindex ="" - 1 ""class ="" airy-current-time-label ""&gt; 0: "&amp;"00 &lt;/ div&gt; &lt;/ div&gt; &lt;div tabindex = ""- 1"" class = ""airy-adjusted-AUI-arrow-border""&gt; &lt;div tabindex = ""- 1"" class = ""airy-adjusted-AUI-arrow"" &gt; &lt;/ div&gt; &lt;/ div&gt; &lt;/ div&gt; &lt;/ div&gt; &lt;/ div&gt; &lt;/ div&gt; &lt;/ div&gt; &lt;/ div&gt; &lt;/ div&gt; &lt;/ div&gt; &lt;div tabindex = ""- 1"" cl"&amp;"ass = ""airy-age-gate airy-stage airy-Vertical-centering-table airy-dialog"" style = ""opacity: 0; visibility: hidden; ""&gt; &lt;div tabindex ="" - 1 ""class ="" airy-age-gate-Vertical-centering-table-cell airy-Vertical-centering-table-cell ""&gt; &lt;div tabindex ="&amp;""" - 1 ""class = ""airy-Vertical-centering-wrapper airy-age-gate-elements-wrapper""&gt; &lt;div tabindex = ""- 1"" class = ""airy-age-gate-elements airy-dialog-elements""&gt; &lt;div tabindex = "" -1 ""class ="" airy-age-gate-prompt ""&gt; This video is not Intended for"&amp;" all audiences What date were you born &lt;/ div&gt; &lt;div tabindex =.?"" - 1 ""class ="" airy-age-gate -inputs airy-dialog-inner-elements ""&gt; &lt;select tabindex ="" - 1 ""class ="" airy-age-gate-month ""&gt; &lt;option value ="" 1 ""&gt; January &lt;/ option&gt; &lt;option value ="&amp;""" 2 ""&gt; February &lt;/ option&gt; &lt;option value ="" 3 ""&gt; March &lt;/ option&gt; &lt;option value ="" 4 ""&gt; April &lt;/ option&gt; &lt;option value ="" 5 ""&gt; May &lt;/ option&gt; &lt;option value = ""6""&gt; June &lt;/ option&gt; &lt;option value = ""7""&gt; July &lt;/ option&gt; &lt;option value = ""8""&gt; Augu"&amp;"st &lt;/ option&gt; &lt;option value = ""9""&gt; September &lt;/ option&gt; &lt;option value = ""10""&gt; October &lt;/ option&gt; &lt;option value = ""11""&gt; November &lt;/ option&gt; &lt;option value = ""12""&gt; December &lt;/ option&gt; &lt;/ select&gt; &lt;select tabindex = ""- 1"" class = ""airy-age-gate-day"&amp;"""&gt; &lt;opti on value = ""1""&gt; 1 &lt;/ option&gt; &lt;option value = ""2""&gt; 2 &lt;/ option&gt; &lt;option value = ""3""&gt; 3 &lt;/ option&gt; &lt;option value = ""4""&gt; 4 &lt;/ option &gt; &lt;option value = ""5""&gt; 5 &lt;/ option&gt; &lt;option value = ""6""&gt; 6 &lt;/ option&gt; &lt;option value = ""7""&gt; 7 &lt;/ optio"&amp;"n&gt; &lt;option value = ""8""&gt; 8 &lt; / option&gt; &lt;option value = ""9""&gt; 9 &lt;/ option&gt; &lt;option value = ""10""&gt; 10 &lt;/ option&gt; &lt;option value = ""11""&gt; 11 &lt;/ option&gt; &lt;option value = ""12""&gt; 12 &lt;/ option&gt; &lt;option value = ""13""&gt; 13 &lt;/ option&gt; &lt;option value = ""14""&gt; 14 "&amp;"&lt;/ option&gt; &lt;option value = ""15""&gt; 15 &lt;/ option&gt; &lt;option value = ""16 ""&gt; 16 &lt;/ option&gt; &lt;option value ="" 17 ""&gt; 17 &lt;/ option&gt; &lt;option value ="" 18 ""&gt; 18 &lt;/ option&gt; &lt;option value ="" 19 ""&gt; 19 &lt;/ option&gt; &lt;option value = ""20""&gt; 20 &lt;/ option&gt; &lt;option valu"&amp;"e = ""21""&gt; 21 &lt;/ option&gt; &lt;option value = ""22""&gt; 22 &lt;/ option&gt; &lt;option value = ""23""&gt; 23 &lt;/ option&gt; &lt;option value = ""24""&gt; 24 &lt;/ option&gt; &lt;option value = ""25""&gt; 25 &lt;/ option&gt; &lt;option value = ""26""&gt; 26 &lt;/ option&gt; &lt;option value = ""27""&gt; 27 &lt;/ option&gt; &lt;"&amp;"option value = ""28""&gt; 28 &lt;/ option&gt; &lt;option value = ""29""&gt; 29 &lt;/ option&gt; &lt;option value = ""30""&gt; 30 &lt;/ option&gt; &lt;option value = ""31""&gt; 31 &lt;/ option&gt; &lt;/ select&gt; &lt;select tabindex = ""- 1"" class = ""airy-age-gate-year""&gt; &lt;option value = ""2019""&gt; 2019 &lt;/ "&amp;"option&gt; &lt; option value = ""2018""&gt; 2018 &lt;/ option&gt; &lt;option value = ""2017""&gt; 2017 &lt;/ option&gt; &lt;option value = ""2016""&gt; ​​2016 &lt;/ option&gt; &lt;option value = ""2015""&gt; 2015 &lt;/ option &gt; &lt;option value = ""2014""&gt; 2014 &lt;/ option&gt; &lt;option value = ""2013""&gt; 2013 &lt;/"&amp;" option&gt; &lt;option value = ""2012""&gt; 2012 &lt;/ option&gt; &lt;option value = ""2011""&gt; 2011 &lt; / option&gt; &lt;option value = ""2010""&gt; 2010 &lt;/ option&gt; &lt;option value = ""2009""&gt; 2009 &lt;/ option&gt; &lt;option value = ""2008""&gt; 2008 &lt;/ option&gt; &lt;option value = ""2007""&gt; 2007 &lt;/ o"&amp;"ption&gt; &lt;option value = ""2006""&gt; 2006 &lt;/ option&gt; &lt;option value = ""2005""&gt; 2005 &lt;/ option&gt; &lt;option value = ""2004""&gt; 2004 &lt;/ option&gt; &lt;option value = ""2003 ""&gt; 2003 &lt;/ option&gt; &lt;option value ="" 2002 ""&gt; 2002 &lt;/ option&gt; &lt;option value ="" 2001 ""&gt; 2001 &lt;/ o"&amp;"ption&gt; &lt;option value ="" 2000 ""&gt; 2000 &lt;/ option&gt; &lt;option value = ""1999""&gt; 1999 &lt;/ option&gt; &lt;option value = ""1998""&gt; 1998 &lt;/ option&gt; &lt;option value = ""1997""&gt; 1997 &lt;/ option&gt; &lt;option value = ""1996""&gt; 1996 &lt;/ option&gt; &lt;option value = ""1995""&gt; 1995 &lt;/ opt"&amp;"ion&gt; &lt;option value = ""1994""&gt; 1994 &lt;/ option&gt; &lt;option value = ""1993""&gt; 1993 &lt;/ option&gt; &lt;option value = ""1992""&gt; 1992 &lt;/ option&gt; &lt;option value = ""1991""&gt; 1991 &lt;/ option&gt; &lt;option value = ""1990""&gt; 1990 &lt;/ option&gt; &lt;option value = "" 1989 ""&gt; 1989 &lt;/ opti"&amp;"on&gt; &lt;option value ="" 1988 ""&gt; 1988 &lt;/ option&gt; &lt;option value ="" 1987 ""&gt; 1987 &lt;/ option&gt; &lt;option value ="" 1986 ""&gt; 1986 &lt;/ option&gt; &lt;value option = ""1985""&gt; 1985 &lt;/ option&gt; &lt;option value = ""1984""&gt; 1984 &lt;/ option&gt; &lt;option value = ""1983""&gt; 1983 &lt;/ opti"&amp;"on&gt; &lt;option value = ""1982""&gt; 1982 &lt;/ option&gt; &lt; option value = ""1981""&gt; 1981 &lt;/ option&gt; &lt;option value = ""1980""&gt; 1980 &lt;/ option&gt; &lt;option value = ""1979""&gt; 1979 &lt;/ option&gt; &lt;option value = ""1978""&gt; 1978 &lt;/ option &gt; &lt;option value = ""1977""&gt; 1977 &lt;/ optio"&amp;"n&gt; &lt;option value = ""1976""&gt; 1976 &lt;/ option&gt; &lt;option value = ""1975""&gt; 1975 &lt;/ option&gt; &lt;option value = ""1974""&gt; 1974 &lt; / option&gt; &lt;option value = ""1973""&gt; 1973 &lt;/ option&gt; &lt;option value = ""1972""&gt; 1972 &lt;/ option&gt; &lt;option value = ""1971""&gt; 1971 &lt;/ option&gt;"&amp;" &lt;option value = ""1970""&gt; 1970 &lt;/ option&gt; &lt;option value = ""1969""&gt; 1969 &lt;/ option&gt; &lt;option value = ""1968""&gt; 1968 &lt;/ option&gt; &lt;option value = ""1967""&gt; 1967 &lt;/ option&gt; &lt;option value = ""1966 ""&gt; 1966 &lt;/ option&gt; &lt;option value ="" 1965 ""&gt; 1965 &lt;/ option&gt; "&amp;"&lt;option value ="" 1964 ""&gt; 1964 &lt;/ option&gt; &lt;option value ="" 1963 ""&gt; 1963 &lt;/ option&gt; &lt;option value = ""1962""&gt; 1962 &lt;/ option&gt; &lt;option value = ""1961""&gt; 1961 &lt;/ option&gt; &lt;option value = ""1960""&gt; 1960 &lt;/ op tion&gt; &lt;option value = ""1959""&gt; 1959 &lt;/ option&gt; "&amp;"&lt;option value = ""1958""&gt; 1958 &lt;/ option&gt; &lt;option value = ""1957""&gt; 1957 &lt;/ option&gt; &lt;option value = ""1956""&gt; 1956 &lt;/ option&gt; &lt;option value = ""1955""&gt; 1955 &lt;/ option&gt; &lt;option value = ""1954""&gt; 1954 &lt;/ option&gt; &lt;option value = ""1953""&gt; 1953 &lt;/ option&gt; &lt;op"&amp;"tion value = ""1952"" &gt; 1952 &lt;/ option&gt; &lt;option value = ""1951""&gt; 1951 &lt;/ option&gt; &lt;option value = ""1950""&gt; 1950 &lt;/ option&gt; &lt;option value = ""1949""&gt; 1949 &lt;/ option&gt; &lt;option value = "" 1948 ""&gt; 1948 &lt;/ option&gt; &lt;option value ="" 1947 ""&gt; 1947 &lt;/ option&gt; &lt;o"&amp;"ption value ="" 1946 ""&gt; 1946 &lt;/ option&gt; &lt;option value ="" 1945 ""&gt; 1945 &lt;/ option&gt; &lt;value option = ""1944""&gt; 1944 &lt;/ option&gt; &lt;option value = ""1943""&gt; 1943 &lt;/ option&gt; &lt;option value = ""1942""&gt; 1942 &lt;/ option&gt; &lt;option value = ""1941""&gt; 1941 &lt;/ option&gt; &lt; o"&amp;"ption value = ""1940""&gt; 1940 &lt;/ option&gt; &lt;option value = ""1939""&gt; 1939 &lt;/ option&gt; &lt;option value = ""1938""&gt; 1938 &lt;/ option&gt; &lt;option value = ""1937""&gt; 1937 &lt;/ option &gt; &lt;option value = ""1936""&gt; 1936 &lt;/ option&gt; &lt;option value = ""1935""&gt; 1935 &lt;/ option&gt; &lt;opt"&amp;"ion value = ""1934""&gt; 1934 &lt;/ option&gt; &lt;option value = ""1933""&gt; 1933 &lt; / option&gt; &lt;option value = ""1932""&gt; 1932 &lt;/ option&gt; &lt;option value = ""1931""&gt; 1931 &lt;/ option&gt; &lt;option v alue = ""1930""&gt; 1930 &lt;/ option&gt; &lt;option value = ""1929""&gt; 1929 &lt;/ option&gt; &lt;opti"&amp;"on value = ""1928""&gt; 1928 &lt;/ option&gt; &lt;option value = ""1927""&gt; 1927 &lt;/ option&gt; &lt;option value = ""1926""&gt; 1926 &lt;/ option&gt; &lt;option value = ""1925""&gt; 1925 &lt;/ option&gt; &lt;option value = ""1924""&gt; 1924 &lt;/ option&gt; &lt;option value = ""1923""&gt; 1923 &lt;/ option&gt; &lt;option "&amp;"value = ""1922""&gt; 1922 &lt;/ option&gt; &lt;option value = ""1921""&gt; 1921 &lt;/ option&gt; &lt;option value = ""1920""&gt; 1920 &lt;/ option&gt; &lt;option value = ""1919""&gt; 1919 &lt;/ option&gt; &lt;option value = ""1918""&gt; 1918 &lt;/ option&gt; &lt;option value = ""1917""&gt; 1917 &lt;/ option&gt; &lt;option val"&amp;"ue = ""1916""&gt; 1916 &lt;/ option&gt; &lt;option value = ""1915"" &gt; 1915 &lt;/ option&gt; &lt;option value = ""1914""&gt; 1914 &lt;/ option&gt; &lt;option value = ""1913""&gt; 1913 &lt;/ option&gt; &lt;option value = ""1912""&gt; 1912 &lt;/ option&gt; &lt;option value = "" 1911 ""&gt; 1911 &lt;/ option&gt; &lt;option val"&amp;"ue ="" 1910 ""&gt; 1910 &lt;/ option&gt; &lt;option value ="" 1909 ""&gt; 1909 &lt;/ option&gt; &lt;option value ="" 1908 ""&gt; 1908 &lt;/ option&gt; &lt;value option = ""1907""&gt; 1907 &lt;/ option&gt; &lt;option value = ""1906""&gt; 1906 &lt;/ option&gt; &lt;option value = ""1905""&gt; 1905 &lt;/ option&gt; &lt;option val"&amp;"ue = ""1904""&gt; 1904 &lt;/ option&gt; &lt; option value = ""1903""&gt; 1903 &lt;/ option&gt; &lt;option value = ""1902""&gt; 1902 &lt;/ option&gt; &lt;option value = ""1901""&gt; 19 01 &lt;/ option&gt; &lt;option value = ""1900""&gt; 1900 &lt;/ option&gt; &lt;/ select&gt; &lt;div tabindex = ""- 1"" class = ""airy-age-"&amp;"gate-submit airy-submit-button airy airy-submit- disabled ""&gt; Submit &lt;/ div&gt; &lt;/ div&gt; &lt;/ div&gt; &lt;/ div&gt; &lt;/ div&gt; &lt;/ div&gt; &lt;div tabindex ="" - 1 ""class ="" airy-install-flash-dialog airy-stage airy -vertical-centering-table-dialog airy airy-denied ""style ="" "&amp;"opacity: 0; visibility: hidden; ""&gt; &lt;div tabindex ="" - 1 ""class ="" airy-install-flash-Vertical-centering-table-cell airy-Vertical-centering-table-cell ""&gt; &lt;div tabindex ="" - 1 ""class = ""airy-Vertical-centering-wrapper airy-install-flash-elements-wra"&amp;"pper""&gt; &lt;div tabindex = ""- 1"" class = ""airy-install-flash-elements airy-dialog-elements""&gt; &lt;div tabindex = "" -1 ""class ="" airy-install-flash-prompt ""&gt; Adobe Flash Player is required to watch this video &lt;/ div&gt; &lt;div tabindex =."" - 1 ""class ="" air"&amp;"y-install-flash-button-wrapper airy -dialog-inner-elements ""&gt; &lt;div tabindex ="" - 1 ""class ="" airy-install-flash-button airy-button ""&gt; install Flash Player &lt;/ div&gt; &lt;/ div&gt; &lt;/ div&gt; &lt;/ div&gt; &lt;/ div&gt; &lt;/ div&gt; &lt;div tabindex = ""- 1"" class = ""airy-video-un"&amp;"supported-dialog airy-stage airy-Vertical-centering-table airy-dialog airy-denied"" style = ""opacity: 0; visibility: hidden; ""&gt; &lt;div tabindex ="" - 1 ""class ="" airy-video-unsupported-Vertical-centering-table-cell airy-Vertical-centering-table-cell ""&gt;"&amp;" &lt;div tabindex ="" - 1 ""class = ""airy-Vertical-centering-wrapper airy-video-unsupported-elements-wrapper""&gt; &lt;div tabindex = ""- 1"" class = ""airy-video-unsupported-elements airy-dialog-elements""&gt; &lt;div tabindex = "" -1 ""class ="" airy-video-unsupporte"&amp;"d-prompt ""&gt; &lt;/ div&gt; &lt;/ div&gt; &lt;/ div&gt; &lt;/ div&gt; &lt;/ div&gt; &lt;div tabindex ="" - 1 ""class ="" airy-loading- spinner-stage airy-stage ""&gt; &lt;div tabindex ="" - 1 ""class ="" airy-loading-spinner-Vertical-centering-table-cell airy-Vertical-centering-table-cell ""&gt; &lt;"&amp;"div tabindex ="" - 1 ""class ="" airy-loading-spinner-container airy-scalable-hint-container ""&gt; &lt;div tabindex ="" - 1 ""class ="" airy-loading-spinner-dummy airy-scalable-dummy ""&gt; &lt;/ div&gt; &lt; div tabindex = ""- 1"" class = ""airy-loading-spinner airy-hint"&amp;""" style = ""visibility: hidden;""&gt; &lt;/ div&gt; &lt;/ div&gt; &lt;/ div&gt; &lt;/ div&gt; &lt;div tabindex = ""- 1 ""class ="" airy-ads-screen-size-toggle airy-screen-size-toggle-fullscreen airy ""style ="" visibility: hidden; ""&gt; &lt;/ div&gt; &lt;div tabindex = ""-1"" class = ""airy-ad-"&amp;"prompt-container"" style = ""visibility: hidden;""&gt; &lt;div tabindex = ""- 1"" class = ""airy-ad-prompt-Vertical-centering-table-vertically airy centering-table ""&gt; &lt;div tabindex ="" - 1 ""class ="" airy-ad-prompt-Vertical-centering-table-cell airy-Vertical-"&amp;"centering-table-cell ""&gt; &lt;div tabindex ="" - 1 ""class = ""airy-ad-prompt-label""&gt; &lt;/ div&gt; &lt;/ div&gt; &lt;/ div&gt; &lt;/ div&gt; &lt;div tabindex = ""- 1"" class = ""airy-ads-controls-container"" style = ""visibility: hidden; ""&gt; &lt;div tabindex ="" - 1 ""class ="" airy-ads"&amp;"-audio-toggle airy-audio-toggle airy-on ""style ="" visibility: hidden; ""&gt; &lt;/ div&gt; &lt;div tabindex ="" - 1 ""class ="" airy-time-remaining-label-container ""&gt; &lt;div tabindex ="" - 1 ""class ="" airy-time-remaining-Vertical-centering-table airy-Vertical-cent"&amp;"ering-table ""&gt; &lt;div tabindex = ""- 1"" class = ""airy-time-remaining-Vertical-centering-table-cell airy-Vertical-centering-table-cell""&gt; &lt;div tabindex = ""- 1"" class = ""airy-Vertical-centering-wrapper airy-time-remaining-label-wrapper ""&gt; &lt;div tabindex"&amp;" ="" - 1 ""class ="" airy-time-remaining-label ""style ="" visibility: hidden; ""&gt; &lt;/ div&gt; &lt;div tabi ndex = ""- 1"" class = ""airy-ad-skip"" style = ""visibility: hidden;""&gt; &lt;/ div&gt; &lt;div tabindex = ""- 1"" class = ""airy-ad-end"" style = ""visibility: hid"&amp;"den ""&gt; &lt;/ div&gt; &lt;/ div&gt; &lt;/ div&gt; &lt;/ div&gt; &lt;/ div&gt; &lt;div tabindex ="" - 1 ""class ="" airy-learn-more ""style ="" visibility: hidden; ""&gt; &lt;/ div&gt; &lt;/ div&gt; &lt;div tabindex = ""- 1"" class = ""airy-play-toggle-hint-stage airy-stage airy-cursor""&gt; &lt;div tabindex = "&amp;"""- 1"" class = ""airy-play -toggle-hint-Vertical-centering-table-cell airy-Vertical-centering-table-cell airy-cursor ""&gt; &lt;div tabindex ="" - 1 ""class ="" airy-play-toggle-hint-container airy-scalable- Hint-container ""&gt; &lt;div tabindex ="" - 1 ""class ="""&amp;" airy-play-toggle-hint-dummy airy-scalable-dummy ""&gt; &lt;/ div&gt; &lt;div tabindex ="" - 1 ""class ="" airy-play -toggle-hint hint airy-airy-play-hint ""style ="" opacity: 1; visibility: visible; ""&gt; &lt;/ div&gt; &lt;/ div&gt; &lt;/ div&gt; &lt;/ div&gt; &lt;div tabindex ="" - 1 ""class ="&amp;""" airy-replay-hint-stage airy-stage ""style ="" visibility: hidden ; ""&gt; &lt;div tabindex ="" - 1 ""class ="" airy-replay-hint-Vertical-centering-table-cell airy-Vertical-centering-table-cell airy-cursor ""&gt; &lt;div tabindex ="" - 1 ""class = ""airy-replay-hin"&amp;"t-container airy-scalable-hint-container""&gt; &lt;div tabindex = ""- 1"" class = ""airy-replay-hint-dummy airy-scalable-dummy""&gt; &lt;/ div&gt; &lt;div tabindex = ""- 1"" class = ""airy-replay-hint airy-hint""&gt; &lt;/ div&gt; &lt;/ div&gt; &lt;/ div&gt; &lt;/ div&gt; &lt;div tabindex = ""- 1"" cla"&amp;"ss = ""airy-autoplay-hint -stage airy-stage ""style ="" visibility: hidden; ""&gt; &lt;div tabindex ="" - 1 ""class ="" airy-autoplay-hint-Vertical-centering-table-cell airy-Vertical-centering-table-cell airy- cursor ""&gt; &lt;div tabindex ="" - 1 ""class ="" autopl"&amp;"ay airy-airy-hint-container-scalable-hint-container ""&gt; &lt;div tabindex ="" - 1 ""class ="" airy-autoplay-hint-dummy airy- scalable-dummy ""&gt; &lt;/ div&gt; &lt;/ div&gt; &lt;/ div&gt; &lt;/ div&gt; &lt;/ div&gt; &lt;/ div&gt; &lt;input type ="" hidden ""name ="" ""value ="" https: // images-eu ."&amp;"ssl-images-amazon.com / images / I / 91pUEXCIpaS.mp4 ""Class ="" video-url ""&gt; &lt;input type ="" hidden ""name ="" ""value ="" https://images-eu.ssl-images-amazon.com/images/I/B1eURy27HGS.png ""class ="" video-slate-img-url ""&gt; &amp; nbsp; They are very comfort"&amp;"able to use for long, and pretty, but the months of use the microphone is not subject, and falls continuously. You have to hold it in the top position with a rubber band if you do not want to have it in front of your face when not in use to speak. The qua"&amp;"lity of the microphone to record the voice is mediocre, you hear very metallic.")</f>
        <v>They have broken little of them &lt;div id = "video-block-R1QI0BGVAZXD8C" class = "a-section a-spacing-small a-spacing-top mini video-block"&gt; &lt;div tabindex = "0" class = "airy airy-svg vmin-unsupported airy-skin-beacon" style = "background-color: rgb (0, 0, 0) position: relative; width: 100%; height: 100%; font-size: 0px; overflow: hidden; outline: none; "&gt; &lt;div class =" airy-renderer-container "style =" position: relative; height: 100%; width: 100%; "&gt; &lt;video id =" 7 "preload =" auto "src =" https://images-eu.ssl-images-amazon.com/images/I/91pUEXCIpaS.mp4 "style =" position: absolute; left: 0px; top: 0px; overflow: hidden; height: 1px; width: 1px; "&gt; &lt;/ video&gt; &lt;/ div&gt; &lt;div id =" airy-slate-preload "style =" background-color: rgb (0, 0, 0); background-image: url (&amp; quot ; https: //images-eu.ssl-images-amazon.com/images/I/B1eURy27HGS.png&amp;quot;); background-size: Contain; background-position: center center; background-repeat: no-repeat; position: absolute; top: 0px; left: 0px; visibility: visible; width: 100%; height: 100%; "&gt; &lt;/ div&gt; &lt; iframe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91pUEXCIpaS.mp4 "Class =" video-url "&gt; &lt;input type =" hidden "name =" "value =" https://images-eu.ssl-images-amazon.com/images/I/B1eURy27HGS.png "class =" video-slate-img-url "&gt; &amp; nbsp; They are very comfortable to use for long, and pretty, but the months of use the microphone is not subject, and falls continuously. You have to hold it in the top position with a rubber band if you do not want to have it in front of your face when not in use to speak. The quality of the microphone to record the voice is mediocre, you hear very metallic.</v>
      </c>
    </row>
    <row r="137">
      <c r="A137" s="1">
        <v>3.0</v>
      </c>
      <c r="B137" s="1" t="s">
        <v>138</v>
      </c>
      <c r="C137" t="str">
        <f>IFERROR(__xludf.DUMMYFUNCTION("GOOGLETRANSLATE(B137,""es"", ""en"")"),"improved quality but good price fairly light and more or less comfortable. Improved quality but for the price well")</f>
        <v>improved quality but good price fairly light and more or less comfortable. Improved quality but for the price well</v>
      </c>
    </row>
    <row r="138">
      <c r="A138" s="1">
        <v>1.0</v>
      </c>
      <c r="B138" s="1" t="s">
        <v>139</v>
      </c>
      <c r="C138" t="str">
        <f>IFERROR(__xludf.DUMMYFUNCTION("GOOGLETRANSLATE(B138,""es"", ""en"")"),"Poor quality without hitch Quality is not thin and not subject to his ear; They are very large and fall.")</f>
        <v>Poor quality without hitch Quality is not thin and not subject to his ear; They are very large and fall.</v>
      </c>
    </row>
    <row r="139">
      <c r="A139" s="1">
        <v>1.0</v>
      </c>
      <c r="B139" s="1" t="s">
        <v>140</v>
      </c>
      <c r="C139" t="str">
        <f>IFERROR(__xludf.DUMMYFUNCTION("GOOGLETRANSLATE(B139,""es"", ""en"")"),"Eva am very dissatisfied with this product, besides being expensive, in two months and have broken me and I start to hurt")</f>
        <v>Eva am very dissatisfied with this product, besides being expensive, in two months and have broken me and I start to hurt</v>
      </c>
    </row>
    <row r="140">
      <c r="A140" s="1">
        <v>1.0</v>
      </c>
      <c r="B140" s="1" t="s">
        <v>141</v>
      </c>
      <c r="C140" t="str">
        <f>IFERROR(__xludf.DUMMYFUNCTION("GOOGLETRANSLATE(B140,""es"", ""en"")"),"Cheap but very bad understand that having as low you can not expect higher quality, but I put the collar a day in the morning and afternoon and was black seems very complicated. I do not recommend and do not come back to buy.")</f>
        <v>Cheap but very bad understand that having as low you can not expect higher quality, but I put the collar a day in the morning and afternoon and was black seems very complicated. I do not recommend and do not come back to buy.</v>
      </c>
    </row>
    <row r="141">
      <c r="A141" s="1">
        <v>4.0</v>
      </c>
      <c r="B141" s="1" t="s">
        <v>142</v>
      </c>
      <c r="C141" t="str">
        <f>IFERROR(__xludf.DUMMYFUNCTION("GOOGLETRANSLATE(B141,""es"", ""en"")"),"complies used in a Motorola g4 without operating problems making routine use in a boy of fifteen years, downloading games, watch a movie at 720p .... good product")</f>
        <v>complies used in a Motorola g4 without operating problems making routine use in a boy of fifteen years, downloading games, watch a movie at 720p .... good product</v>
      </c>
    </row>
    <row r="142">
      <c r="A142" s="1">
        <v>4.0</v>
      </c>
      <c r="B142" s="1" t="s">
        <v>143</v>
      </c>
      <c r="C142" t="str">
        <f>IFERROR(__xludf.DUMMYFUNCTION("GOOGLETRANSLATE(B142,""es"", ""en"")"),"Good biberon Very Good. The material is thicker than other bottles, nipples are resistant (nothing to do with the suavinex of). The only but is that not all indicators mark mode. Alterna ml number of ounces, no problems making the bottle but accustomed to"&amp;" the version of snnoopy makes me a tad more complicated.")</f>
        <v>Good biberon Very Good. The material is thicker than other bottles, nipples are resistant (nothing to do with the suavinex of). The only but is that not all indicators mark mode. Alterna ml number of ounces, no problems making the bottle but accustomed to the version of snnoopy makes me a tad more complicated.</v>
      </c>
    </row>
    <row r="143">
      <c r="A143" s="1">
        <v>4.0</v>
      </c>
      <c r="B143" s="1" t="s">
        <v>144</v>
      </c>
      <c r="C143" t="str">
        <f>IFERROR(__xludf.DUMMYFUNCTION("GOOGLETRANSLATE(B143,""es"", ""en"")"),"Pili Comfortable, good quality, as stated in the description are good for walking, I took my number and very fast delivery.")</f>
        <v>Pili Comfortable, good quality, as stated in the description are good for walking, I took my number and very fast delivery.</v>
      </c>
    </row>
    <row r="144">
      <c r="A144" s="1">
        <v>4.0</v>
      </c>
      <c r="B144" s="1" t="s">
        <v>145</v>
      </c>
      <c r="C144" t="str">
        <f>IFERROR(__xludf.DUMMYFUNCTION("GOOGLETRANSLATE(B144,""es"", ""en"")"),"for what it's worth, either. is not very robust, it looks like a toy but it cuts well and for occasional use this perfect. for that price you can not ask for more, besides fits into any drawer")</f>
        <v>for what it's worth, either. is not very robust, it looks like a toy but it cuts well and for occasional use this perfect. for that price you can not ask for more, besides fits into any drawer</v>
      </c>
    </row>
    <row r="145">
      <c r="A145" s="1">
        <v>5.0</v>
      </c>
      <c r="B145" s="1" t="s">
        <v>146</v>
      </c>
      <c r="C145" t="str">
        <f>IFERROR(__xludf.DUMMYFUNCTION("GOOGLETRANSLATE(B145,""es"", ""en"")"),"For me the best use them with my oldest daughter and now with the little back to them. It was the first I used since it was the one that came with an Avent breast pump I bought and my daughter no longer wanted another. My son's the same if I give another "&amp;"bottle with another type of nipple does not want it. I bought the buy and keep buying as needed. 100x100 recommended.")</f>
        <v>For me the best use them with my oldest daughter and now with the little back to them. It was the first I used since it was the one that came with an Avent breast pump I bought and my daughter no longer wanted another. My son's the same if I give another bottle with another type of nipple does not want it. I bought the buy and keep buying as needed. 100x100 recommended.</v>
      </c>
    </row>
    <row r="146">
      <c r="A146" s="1">
        <v>5.0</v>
      </c>
      <c r="B146" s="1" t="s">
        <v>147</v>
      </c>
      <c r="C146" t="str">
        <f>IFERROR(__xludf.DUMMYFUNCTION("GOOGLETRANSLATE(B146,""es"", ""en"")"),"Very good quality is a very comfortable shoe. Please note: order a number more than usual for convenience.")</f>
        <v>Very good quality is a very comfortable shoe. Please note: order a number more than usual for convenience.</v>
      </c>
    </row>
    <row r="147">
      <c r="A147" s="1">
        <v>5.0</v>
      </c>
      <c r="B147" s="1" t="s">
        <v>148</v>
      </c>
      <c r="C147" t="str">
        <f>IFERROR(__xludf.DUMMYFUNCTION("GOOGLETRANSLATE(B147,""es"", ""en"")"),"Softness, 100% convenience and comfort Soft, wide, lightweight and above all very warm, even without turning !! It has different programs depending on the need and intensity of heat you need and during the time you need. Accompanied by the instruction boo"&amp;"k and can also disconnect the cable to clean or is not going on.")</f>
        <v>Softness, 100% convenience and comfort Soft, wide, lightweight and above all very warm, even without turning !! It has different programs depending on the need and intensity of heat you need and during the time you need. Accompanied by the instruction book and can also disconnect the cable to clean or is not going on.</v>
      </c>
    </row>
    <row r="148">
      <c r="A148" s="1">
        <v>5.0</v>
      </c>
      <c r="B148" s="1" t="s">
        <v>149</v>
      </c>
      <c r="C148" t="str">
        <f>IFERROR(__xludf.DUMMYFUNCTION("GOOGLETRANSLATE(B148,""es"", ""en"")"),"Surprise and good choice is the best product I purchased to treat yourself to a senior. It has different modes, intensity and produces heat. It is easy to handle with botos or command, and very relaxing feet after standing at work all day. It has been a g"&amp;"reat surprise and good choice.")</f>
        <v>Surprise and good choice is the best product I purchased to treat yourself to a senior. It has different modes, intensity and produces heat. It is easy to handle with botos or command, and very relaxing feet after standing at work all day. It has been a great surprise and good choice.</v>
      </c>
    </row>
    <row r="149">
      <c r="A149" s="1">
        <v>5.0</v>
      </c>
      <c r="B149" s="1" t="s">
        <v>150</v>
      </c>
      <c r="C149" t="str">
        <f>IFERROR(__xludf.DUMMYFUNCTION("GOOGLETRANSLATE(B149,""es"", ""en"")"),"Good quality - price is a comfortable and durable watch")</f>
        <v>Good quality - price is a comfortable and durable watch</v>
      </c>
    </row>
    <row r="150">
      <c r="A150" s="1">
        <v>5.0</v>
      </c>
      <c r="B150" s="1" t="s">
        <v>151</v>
      </c>
      <c r="C150" t="str">
        <f>IFERROR(__xludf.DUMMYFUNCTION("GOOGLETRANSLATE(B150,""es"", ""en"")"),"A very comfortable having foot width are just the beginning, but after a couple of uses are well adapted to the foot and are very comfortable.")</f>
        <v>A very comfortable having foot width are just the beginning, but after a couple of uses are well adapted to the foot and are very comfortable.</v>
      </c>
    </row>
    <row r="151">
      <c r="A151" s="1">
        <v>5.0</v>
      </c>
      <c r="B151" s="1" t="s">
        <v>152</v>
      </c>
      <c r="C151" t="str">
        <f>IFERROR(__xludf.DUMMYFUNCTION("GOOGLETRANSLATE(B151,""es"", ""en"")"),"Great arrived before the deadline, all very well, I love these bottles.")</f>
        <v>Great arrived before the deadline, all very well, I love these bottles.</v>
      </c>
    </row>
    <row r="152">
      <c r="A152" s="1">
        <v>5.0</v>
      </c>
      <c r="B152" s="1" t="s">
        <v>153</v>
      </c>
      <c r="C152" t="str">
        <f>IFERROR(__xludf.DUMMYFUNCTION("GOOGLETRANSLATE(B152,""es"", ""en"")"),"They look very nice how")</f>
        <v>They look very nice how</v>
      </c>
    </row>
    <row r="153">
      <c r="A153" s="1">
        <v>5.0</v>
      </c>
      <c r="B153" s="1" t="s">
        <v>154</v>
      </c>
      <c r="C153" t="str">
        <f>IFERROR(__xludf.DUMMYFUNCTION("GOOGLETRANSLATE(B153,""es"", ""en"")"),"Perfect very good quality")</f>
        <v>Perfect very good quality</v>
      </c>
    </row>
    <row r="154">
      <c r="A154" s="1">
        <v>5.0</v>
      </c>
      <c r="B154" s="1" t="s">
        <v>155</v>
      </c>
      <c r="C154" t="str">
        <f>IFERROR(__xludf.DUMMYFUNCTION("GOOGLETRANSLATE(B154,""es"", ""en"")"),"USB 3.0 32GB USB light, slipped a system to protect the input jack on your computer. USB 3.0, the speed of copying and note reading unlike the 2.0. 32GB are perfect for the timely transportation of documents, photos and videos, which is what I needed.")</f>
        <v>USB 3.0 32GB USB light, slipped a system to protect the input jack on your computer. USB 3.0, the speed of copying and note reading unlike the 2.0. 32GB are perfect for the timely transportation of documents, photos and videos, which is what I needed.</v>
      </c>
    </row>
    <row r="155">
      <c r="A155" s="1">
        <v>5.0</v>
      </c>
      <c r="B155" s="1" t="s">
        <v>156</v>
      </c>
      <c r="C155" t="str">
        <f>IFERROR(__xludf.DUMMYFUNCTION("GOOGLETRANSLATE(B155,""es"", ""en"")"),"It is a beast!!! Nothing else have it at home I've done a speed test, and I get 90 MB / s reading speed that says (exactly 89,38MB / s) but is that writing gives me 'Over 50MB / s !!!. That said, a real beast card. Perfect for any device that needs a high"&amp;" speed read and write. And of course it is SanDisk, which is a trusted brand. For now delighted with it.")</f>
        <v>It is a beast!!! Nothing else have it at home I've done a speed test, and I get 90 MB / s reading speed that says (exactly 89,38MB / s) but is that writing gives me 'Over 50MB / s !!!. That said, a real beast card. Perfect for any device that needs a high speed read and write. And of course it is SanDisk, which is a trusted brand. For now delighted with it.</v>
      </c>
    </row>
    <row r="156">
      <c r="A156" s="1">
        <v>5.0</v>
      </c>
      <c r="B156" s="1" t="s">
        <v>157</v>
      </c>
      <c r="C156" t="str">
        <f>IFERROR(__xludf.DUMMYFUNCTION("GOOGLETRANSLATE(B156,""es"", ""en"")"),"Collect super well, the hairs of my cats, upholstery, clothing achievement not remove well, but with sofa, chairs and beds, super")</f>
        <v>Collect super well, the hairs of my cats, upholstery, clothing achievement not remove well, but with sofa, chairs and beds, super</v>
      </c>
    </row>
    <row r="157">
      <c r="A157" s="1">
        <v>5.0</v>
      </c>
      <c r="B157" s="1" t="s">
        <v>158</v>
      </c>
      <c r="C157" t="str">
        <f>IFERROR(__xludf.DUMMYFUNCTION("GOOGLETRANSLATE(B157,""es"", ""en"")"),"Perfect is very nice, it's for my husband and I will perfect, little loved, for wallet and mobile")</f>
        <v>Perfect is very nice, it's for my husband and I will perfect, little loved, for wallet and mobile</v>
      </c>
    </row>
    <row r="158">
      <c r="A158" s="1">
        <v>5.0</v>
      </c>
      <c r="B158" s="1" t="s">
        <v>159</v>
      </c>
      <c r="C158" t="str">
        <f>IFERROR(__xludf.DUMMYFUNCTION("GOOGLETRANSLATE(B158,""es"", ""en"")"),"hello blender is my first mixer is Super biem for fruit smoothies. It is not enough power heated and com. Yes .... no lollenes hard fruits to normal q up costing quite beat him. The plastic cups are hard good, compact size for fruit smoothies or protein w"&amp;"orks great for that, I recommend")</f>
        <v>hello blender is my first mixer is Super biem for fruit smoothies. It is not enough power heated and com. Yes .... no lollenes hard fruits to normal q up costing quite beat him. The plastic cups are hard good, compact size for fruit smoothies or protein works great for that, I recommend</v>
      </c>
    </row>
    <row r="159">
      <c r="A159" s="1">
        <v>5.0</v>
      </c>
      <c r="B159" s="1" t="s">
        <v>160</v>
      </c>
      <c r="C159" t="str">
        <f>IFERROR(__xludf.DUMMYFUNCTION("GOOGLETRANSLATE(B159,""es"", ""en"")"),"Very useful Currently we usually have all kinds of cards: from the bank and shops. When they accumulate several, they begin to occupy much space in the portfolio, making it difficult to remove. In this model, the extraction of cards is performed at the to"&amp;"p, which will undoubtedly increase the life of plastics. The only fault I find is that, with all plastic occupied by a card, the card holder is a little open. Otherwise everything perfect.")</f>
        <v>Very useful Currently we usually have all kinds of cards: from the bank and shops. When they accumulate several, they begin to occupy much space in the portfolio, making it difficult to remove. In this model, the extraction of cards is performed at the top, which will undoubtedly increase the life of plastics. The only fault I find is that, with all plastic occupied by a card, the card holder is a little open. Otherwise everything perfect.</v>
      </c>
    </row>
    <row r="160">
      <c r="A160" s="1">
        <v>5.0</v>
      </c>
      <c r="B160" s="1" t="s">
        <v>161</v>
      </c>
      <c r="C160" t="str">
        <f>IFERROR(__xludf.DUMMYFUNCTION("GOOGLETRANSLATE(B160,""es"", ""en"")"),"great great")</f>
        <v>great great</v>
      </c>
    </row>
    <row r="161">
      <c r="A161" s="1">
        <v>5.0</v>
      </c>
      <c r="B161" s="1" t="s">
        <v>162</v>
      </c>
      <c r="C161" t="str">
        <f>IFERROR(__xludf.DUMMYFUNCTION("GOOGLETRANSLATE(B161,""es"", ""en"")"),"VINYL LAMINATE FABRICS FOR FANTASTIC arrived within the expected delivery time. I love doing crafts, among them is the embroidered cross stitch, I made a bookmark or bookmarks and embroideries small decorative pillows, and I really cared about conservatio"&amp;"n until I saw this great product plasticized permanently, so with a damp cloth I can clean my quick and easy embroidery. I is very simple to use, is steam iron without putting a thin cloth between the object to be plasticized and iron. Ironing requires so"&amp;"me patience to get a perfect plasticized, since it takes a few minutes that can vary the size of the object to be plasticized. After plasticizing just have to let it cool and it is ready to cut sewing or whatever you want to do with the object that has be"&amp;"en plasticized, as you can see in my work so far only plasticized, then I sew and put tape on my points book, now will look amazing. Product highly recommended that I hope to continue to buy, because the worst thing you have is your price.")</f>
        <v>VINYL LAMINATE FABRICS FOR FANTASTIC arrived within the expected delivery time. I love doing crafts, among them is the embroidered cross stitch, I made a bookmark or bookmarks and embroideries small decorative pillows, and I really cared about conservation until I saw this great product plasticized permanently, so with a damp cloth I can clean my quick and easy embroidery. I is very simple to use, is steam iron without putting a thin cloth between the object to be plasticized and iron. Ironing requires some patience to get a perfect plasticized, since it takes a few minutes that can vary the size of the object to be plasticized. After plasticizing just have to let it cool and it is ready to cut sewing or whatever you want to do with the object that has been plasticized, as you can see in my work so far only plasticized, then I sew and put tape on my points book, now will look amazing. Product highly recommended that I hope to continue to buy, because the worst thing you have is your price.</v>
      </c>
    </row>
    <row r="162">
      <c r="A162" s="1">
        <v>5.0</v>
      </c>
      <c r="B162" s="1" t="s">
        <v>163</v>
      </c>
      <c r="C162" t="str">
        <f>IFERROR(__xludf.DUMMYFUNCTION("GOOGLETRANSLATE(B162,""es"", ""en"")"),"Perfect, as expected. Well, my daughter has not complained.")</f>
        <v>Perfect, as expected. Well, my daughter has not complained.</v>
      </c>
    </row>
    <row r="163">
      <c r="A163" s="1">
        <v>2.0</v>
      </c>
      <c r="B163" s="1" t="s">
        <v>164</v>
      </c>
      <c r="C163" t="str">
        <f>IFERROR(__xludf.DUMMYFUNCTION("GOOGLETRANSLATE(B163,""es"", ""en"")"),"Aroma Esque do not understand the nadaa scent will echo 3 or 4 drops and nothing the smell does not give you anything if you approach SIII but not megusta not know if I'm aciendo well")</f>
        <v>Aroma Esque do not understand the nadaa scent will echo 3 or 4 drops and nothing the smell does not give you anything if you approach SIII but not megusta not know if I'm aciendo well</v>
      </c>
    </row>
    <row r="164">
      <c r="A164" s="1">
        <v>3.0</v>
      </c>
      <c r="B164" s="1" t="s">
        <v>165</v>
      </c>
      <c r="C164" t="str">
        <f>IFERROR(__xludf.DUMMYFUNCTION("GOOGLETRANSLATE(B164,""es"", ""en"")"),"Good product good product value. Well packed and correct use my mobile terminal.")</f>
        <v>Good product good product value. Well packed and correct use my mobile terminal.</v>
      </c>
    </row>
    <row r="165">
      <c r="A165" s="1">
        <v>3.0</v>
      </c>
      <c r="B165" s="1" t="s">
        <v>166</v>
      </c>
      <c r="C165" t="str">
        <f>IFERROR(__xludf.DUMMYFUNCTION("GOOGLETRANSLATE(B165,""es"", ""en"")"),"very low quality but the volume of this micro has a problem and you have to force him to listen to you high and takes an impoverishment that with quality but very small. To make videos or just talk to your friends is a bus that comes in handy for those wh"&amp;"o do not want to buy a snowball or yeti.")</f>
        <v>very low quality but the volume of this micro has a problem and you have to force him to listen to you high and takes an impoverishment that with quality but very small. To make videos or just talk to your friends is a bus that comes in handy for those who do not want to buy a snowball or yeti.</v>
      </c>
    </row>
    <row r="166">
      <c r="A166" s="1">
        <v>3.0</v>
      </c>
      <c r="B166" s="1" t="s">
        <v>167</v>
      </c>
      <c r="C166" t="str">
        <f>IFERROR(__xludf.DUMMYFUNCTION("GOOGLETRANSLATE(B166,""es"", ""en"")"),"This article has failed me but I have repurchased were defective if the value for money is pretty good. The sound is good and although it does not saturate put stop. They are somewhat uncomfortable for sports. The problem I've had is that doing spinning n"&amp;"ot if it was sweat or movement started popping occur altering the sound, the bass were lost, returning to sound, volume down, at times all sound was lost and later again ... experience with this article has been bad. But I decided to buy other peers after"&amp;" reimbursing Amazon and give them a second chance, I think you deserve the prize of 34 € approx. Amazon very well, responding quickly")</f>
        <v>This article has failed me but I have repurchased were defective if the value for money is pretty good. The sound is good and although it does not saturate put stop. They are somewhat uncomfortable for sports. The problem I've had is that doing spinning not if it was sweat or movement started popping occur altering the sound, the bass were lost, returning to sound, volume down, at times all sound was lost and later again ... experience with this article has been bad. But I decided to buy other peers after reimbursing Amazon and give them a second chance, I think you deserve the prize of 34 € approx. Amazon very well, responding quickly</v>
      </c>
    </row>
    <row r="167">
      <c r="A167" s="1">
        <v>1.0</v>
      </c>
      <c r="B167" s="1" t="s">
        <v>168</v>
      </c>
      <c r="C167" t="str">
        <f>IFERROR(__xludf.DUMMYFUNCTION("GOOGLETRANSLATE(B167,""es"", ""en"")"),"Poor quality slippers, as well as being very large, were poorly made and with a strange shape and different in each foot. They were fatal. It was clear that one was not sewn correctly. He failed quality control Beyond that seemed comfortable and warm, but"&amp;" returned")</f>
        <v>Poor quality slippers, as well as being very large, were poorly made and with a strange shape and different in each foot. They were fatal. It was clear that one was not sewn correctly. He failed quality control Beyond that seemed comfortable and warm, but returned</v>
      </c>
    </row>
    <row r="168">
      <c r="A168" s="1">
        <v>4.0</v>
      </c>
      <c r="B168" s="1" t="s">
        <v>169</v>
      </c>
      <c r="C168" t="str">
        <f>IFERROR(__xludf.DUMMYFUNCTION("GOOGLETRANSLATE(B168,""es"", ""en"")"),"It is comfortable. It has plenty of capacity, for a camera and two lenses comfortably.")</f>
        <v>It is comfortable. It has plenty of capacity, for a camera and two lenses comfortably.</v>
      </c>
    </row>
    <row r="169">
      <c r="A169" s="1">
        <v>4.0</v>
      </c>
      <c r="B169" s="1" t="s">
        <v>170</v>
      </c>
      <c r="C169" t="str">
        <f>IFERROR(__xludf.DUMMYFUNCTION("GOOGLETRANSLATE(B169,""es"", ""en"")"),"At the beginning quality they fit me much, two days perfectly")</f>
        <v>At the beginning quality they fit me much, two days perfectly</v>
      </c>
    </row>
    <row r="170">
      <c r="A170" s="1">
        <v>4.0</v>
      </c>
      <c r="B170" s="1" t="s">
        <v>171</v>
      </c>
      <c r="C170" t="str">
        <f>IFERROR(__xludf.DUMMYFUNCTION("GOOGLETRANSLATE(B170,""es"", ""en"")"),"So i s'esperava com Les sabatilles have Trigat bastant (15-20 dies) to arrive perquè Venien of Lithuania, but estaven molt bé of preu. Les VAM buy pel color, agradava molt ens.")</f>
        <v>So i s'esperava com Les sabatilles have Trigat bastant (15-20 dies) to arrive perquè Venien of Lithuania, but estaven molt bé of preu. Les VAM buy pel color, agradava molt ens.</v>
      </c>
    </row>
    <row r="171">
      <c r="A171" s="1">
        <v>4.0</v>
      </c>
      <c r="B171" s="1" t="s">
        <v>172</v>
      </c>
      <c r="C171" t="str">
        <f>IFERROR(__xludf.DUMMYFUNCTION("GOOGLETRANSLATE(B171,""es"", ""en"")"),"Quality white wire satin, quality and good touch, the eye is by noticeable quality with a small lip on at the junction with the pin to be to reinforce the possible daily stresses of the cable, as the connectors as well are good-looking, it seems to be mad"&amp;"e of aluminum. generally apparent high quality cable I recommend")</f>
        <v>Quality white wire satin, quality and good touch, the eye is by noticeable quality with a small lip on at the junction with the pin to be to reinforce the possible daily stresses of the cable, as the connectors as well are good-looking, it seems to be made of aluminum. generally apparent high quality cable I recommend</v>
      </c>
    </row>
    <row r="172">
      <c r="A172" s="1">
        <v>4.0</v>
      </c>
      <c r="B172" s="1" t="s">
        <v>173</v>
      </c>
      <c r="C172" t="str">
        <f>IFERROR(__xludf.DUMMYFUNCTION("GOOGLETRANSLATE(B172,""es"", ""en"")"),"The very nice, pred asked about 36 the size that usually bring my daughter and they are perfect anything small, is delighted, comfortable, and I liked the price, good quality")</f>
        <v>The very nice, pred asked about 36 the size that usually bring my daughter and they are perfect anything small, is delighted, comfortable, and I liked the price, good quality</v>
      </c>
    </row>
    <row r="173">
      <c r="A173" s="1">
        <v>5.0</v>
      </c>
      <c r="B173" s="1" t="s">
        <v>174</v>
      </c>
      <c r="C173" t="str">
        <f>IFERROR(__xludf.DUMMYFUNCTION("GOOGLETRANSLATE(B173,""es"", ""en"")"),"Adjustable Masajeador &lt;div id = ""video-block-RH85RW3MDDCW5"" class = ""a-section a-spacing-small a-spacing-top mini video-block""&gt; &lt;div tabindex = ""0"" class = ""airy airy-svg vmin-supported airy-skin-beacon ""style ="" background-color: rgb (0, 0, 0) p"&amp;"osition: relative; width: 100%; height: 100%; font-size: 0px; overflow: hidden; outline : none; ""&gt; &lt;div class ="" airy-renderer-container ""style ="" position: relative; height: 100%; width: 100%; ""&gt; &lt;video id ="" 55 ""preload ="" auto ""src ="" https:/"&amp;"/images-eu.ssl-images-amazon.com/images/I/71xHERMutES.mp4 ""style ="" position: absolute; left: 0px; top: 0px; overflow: hidden; height: 1px; width: 1px ; ""&gt; &lt;/ video&gt; &lt;/ div&gt; &lt;div id ="" airy-slate-preload ""style ="" background-color: rgb (0, 0, 0); ba"&amp;"ckground-image: url (&amp; quot; https: // images-eu.ssl-images-amazon.com/images/I/71sELuoOllS.png&amp;quot;); background-size: Contain; background-position: center center; background-repeat: no-repeat; position: absolute; top: 0px ; left: 0px; visibility: visib"&amp;"le; width: 100%; height: 100%; ""&gt; &lt;/ div&gt; &lt;iframe scroll ing = ""no"" frameborder = ""0"" src = ""about: blank"" style = ""display: none;""&gt; &lt;/ iframe&gt; &lt;div tabindex = ""- 1"" class = ""airy-controls-container"" style = "" opacity: 0; visibility: hidden;"&amp;" ""&gt; &lt;div tabindex ="" - 1 ""class ="" airy-screen-size-toggle airy-fullscreen ""&gt; &lt;/ div&gt; &lt;div tabindex ="" - 1 ""class ="" airy-container-bottom "" &gt; &lt;div tabindex = ""- 1"" class = ""airy-track-bar-spacer-left"" style = ""width: 11px;""&gt; &lt;/ div&gt; &lt;div t"&amp;"abindex = ""- 1"" class = ""airy-play- airy toggle-play ""style ="" width: 12px; margin-right: 12px; ""&gt; &lt;/ div&gt; &lt;div tabindex ="" - 1 ""class ="" airy-audio-elements ""style ="" float: right; width: 34px; ""&gt; &lt;div tabindex ="" - 1 ""class ="" airy-audio-"&amp;"toggle airy-on ""&gt; &lt;/ div&gt; &lt;div tabindex ="" - 1 ""class ="" airy-audio-container ""style = ""opacity: 0; visibility: hidden; ""&gt; &lt;div tabindex ="" - 1 ""class ="" airy-audio-track-bar ""style ="" height: 80%; ""&gt; &lt;div tabindex ="" - 1 ""class ="" airy-au"&amp;"dio- Scrubber-bar ""style ="" height: 85%; ""&gt; &lt;/ div&gt; &lt;div tabindex ="" - 1 ""class ="" airy-audio-scrubber ""style ="" height: 12px; bottom 85% ""&gt; &lt;/ div&gt; &lt;/ div&gt; &lt;/ div&gt; &lt;/ div&gt; &lt;div tabindex ="" - 1 ""class ="" airy-duration-label ""style ="" float: "&amp;"right; width: 26px; margin-right: 4px; text-align: center; ""&gt; 0:00 &lt;/ div&gt; &lt;div tabindex ="" - 1 ""class ="" airy-track-bar-spacer-right ""style ="" float: right; width: 11px; ""&gt; &lt;/ div&gt; &lt;div tabindex ="" - 1 ""class ="" airy-track-bar-container ""style"&amp;" ="" margin-left: 35px; margin-right: 75px; ""&gt; &lt;div tabindex ="" - 1 ""class ="" airy-airy-track-bar vertically-centering-table ""&gt; &lt;div tabindex ="" - 1 ""class ="" airy-Vertical-centering- table-cell ""&gt; &lt;div tabindex ="" - 1 ""class ="" airy-track-bar"&amp;"-elements ""&gt; &lt;div tabindex ="" - 1 ""class ="" airy-progress-bar ""&gt; &lt;/ div&gt; &lt;div tabindex = ""- 1"" class = ""airy-scrubber-bar""&gt; &lt;/ div&gt; &lt;div tabindex = ""- 1"" class = ""airy-scrubber""&gt; &lt;div tabindex = ""- 1"" class = ""airy-scrubber- icon ""&gt; &lt;/ di"&amp;"v&gt; &lt;div tabindex ="" - 1 ""class ="" airy-adjusted-AUI-tooltip ""style ="" opacity: 0; visibility: hidden; ""&gt; &lt;div tabindex ="" - 1 ""class ="" airy-adjusted-aui-tooltip-inner ""&gt; &lt;div tabindex ="" - 1 ""class ="" airy-current-time-label ""&gt; 0: 00 &lt;/ div"&amp;"&gt; &lt;/ div&gt; &lt;div tabindex = ""- 1"" class = ""airy-adjusted-AUI-arrow-border""&gt; &lt;div tabindex = ""- 1"" class = ""airy-adjusted-AUI-arrow"" &gt; &lt;/ div&gt; &lt;/ div&gt; &lt;/ div&gt; &lt;/ div&gt; &lt;/ div&gt; &lt;/ div&gt; &lt;/ div&gt; &lt;/ div&gt; &lt;/ div&gt; &lt;/ div&gt; &lt;div tabindex = ""- 1"" class = ""a"&amp;"iry-age-gate airy-stage airy-Vertical-centering-table airy-dialog"" style = ""opacity: 0; visibility: hidden; ""&gt; &lt;div tabindex ="" - 1 ""class ="" airy-age-gate-Vertical-centering-table-cell airy-Vertical-centering-table-cell ""&gt; &lt;div tabindex ="" - 1 """&amp;"class = ""airy-Vertical-centering-wrapper airy-age-gate-elements-wrapper""&gt; &lt;div tabindex = ""- 1"" class = ""airy-age-gate-elements airy-dialog-elements""&gt; &lt;div tabindex = "" -1 ""class ="" airy-age-gate-prompt ""&gt; This video is not Intended for all audi"&amp;"ences What date were you born &lt;/ div&gt; &lt;div tabindex =.?"" - 1 ""class ="" airy-age-gate -inputs airy-dialog-inner-elements ""&gt; &lt;select tabindex ="" - 1 ""class ="" airy-age-gate-month ""&gt; &lt;option value ="" 1 ""&gt; January &lt;/ option&gt; &lt;option value ="" 2 ""&gt; "&amp;"February &lt;/ option&gt; &lt;option value ="" 3 ""&gt; March &lt;/ option&gt; &lt;option value ="" 4 ""&gt; April &lt;/ option&gt; &lt;option value ="" 5 ""&gt; May &lt;/ option&gt; &lt;option value = ""6""&gt; June &lt;/ option&gt; &lt;option value = ""7""&gt; July &lt;/ option&gt; &lt;option value = ""8""&gt; August &lt;/ opt"&amp;"ion&gt; &lt;option value = ""9""&gt; September &lt;/ option&gt; &lt;option value = ""10""&gt; October &lt;/ option&gt; &lt;option value = ""11""&gt; November &lt;/ option&gt; &lt;option value = ""12""&gt; December &lt;/ option&gt; &lt;/ select&gt; &lt;select tabindex = ""- 1"" class = ""airy-age-gate-day""&gt; &lt;opti "&amp;"on value = ""1""&gt; 1 &lt;/ option&gt; &lt;option value = ""2""&gt; 2 &lt;/ option&gt; &lt;option value = ""3""&gt; 3 &lt;/ option&gt; &lt;option value = ""4""&gt; 4 &lt;/ option &gt; &lt;option value = ""5""&gt; 5 &lt;/ option&gt; &lt;option value = ""6""&gt; 6 &lt;/ option&gt; &lt;option value = ""7""&gt; 7 &lt;/ option&gt; &lt;option"&amp;" value = ""8""&gt; 8 &lt; / option&gt; &lt;option value = ""9""&gt; 9 &lt;/ option&gt; &lt;option value = ""10""&gt; 10 &lt;/ option&gt; &lt;option value = ""11""&gt; 11 &lt;/ option&gt; &lt;option value = ""12""&gt; 12 &lt;/ option&gt; &lt;option value = ""13""&gt; 13 &lt;/ option&gt; &lt;option value = ""14""&gt; 14 &lt;/ option&gt;"&amp;" &lt;option value = ""15""&gt; 15 &lt;/ option&gt; &lt;option value = ""16 ""&gt; 16 &lt;/ option&gt; &lt;option value ="" 17 ""&gt; 17 &lt;/ option&gt; &lt;option value ="" 18 ""&gt; 18 &lt;/ option&gt; &lt;option value ="" 19 ""&gt; 19 &lt;/ option&gt; &lt;option value = ""20""&gt; 20 &lt;/ option&gt; &lt;option value = ""21"""&amp;"&gt; 21 &lt;/ option&gt; &lt;option value = ""22""&gt; 22 &lt;/ option&gt; &lt;option value = ""23""&gt; 23 &lt;/ option&gt; &lt;option value = ""24""&gt; 24 &lt;/ option&gt; &lt;option value = ""25""&gt; 25 &lt;/ option&gt; &lt;option value = ""26""&gt; 26 &lt;/ option&gt; &lt;option value = ""27""&gt; 27 &lt;/ option&gt; &lt;option val"&amp;"ue = ""28""&gt; 28 &lt;/ option&gt; &lt;option value = ""29""&gt; 29 &lt;/ option&gt; &lt;option value = ""30""&gt; 30 &lt;/ option&gt; &lt;option value = ""31""&gt; 31 &lt;/ option&gt; &lt;/ select&gt; &lt;select tabindex = ""- 1"" class = ""airy-age-gate-year""&gt; &lt;option value = ""2019""&gt; 2019 &lt;/ option&gt; &lt; "&amp;"option value = ""2018""&gt; 2018 &lt;/ option&gt; &lt;option value = ""2017""&gt; 2017 &lt;/ option&gt; &lt;option value = ""2016""&gt; ​​2016 &lt;/ option&gt; &lt;option value = ""2015""&gt; 2015 &lt;/ option &gt; &lt;option value = ""2014""&gt; 2014 &lt;/ option&gt; &lt;option value = ""2013""&gt; 2013 &lt;/ option&gt; &lt;"&amp;"option value = ""2012""&gt; 2012 &lt;/ option&gt; &lt;option value = ""2011""&gt; 2011 &lt; / option&gt; &lt;option value = ""2010""&gt; 2010 &lt;/ option&gt; &lt;option value = ""2009""&gt; 2009 &lt;/ option&gt; &lt;option value = ""2008""&gt; 2008 &lt;/ option&gt; &lt;option value = ""2007""&gt; 2007 &lt;/ option&gt; &lt;op"&amp;"tion value = ""2006""&gt; 2006 &lt;/ option&gt; &lt;option value = ""2005""&gt; 2005 &lt;/ option&gt; &lt;option value = ""2004""&gt; 2004 &lt;/ option&gt; &lt;option value = ""2003 ""&gt; 2003 &lt;/ option&gt; &lt;option value ="" 2002 ""&gt; 2002 &lt;/ option&gt; &lt;option value ="" 2001 ""&gt; 2001 &lt;/ option&gt; &lt;op"&amp;"tion value ="" 2000 ""&gt; 2000 &lt;/ option&gt; &lt;option value = ""1999""&gt; 1999 &lt;/ option&gt; &lt;option value = ""1998""&gt; 1998 &lt;/ option&gt; &lt;option value = ""1997""&gt; 1997 &lt;/ option&gt; &lt;option value = ""1996""&gt; 1996 &lt;/ option&gt; &lt;option value = ""1995""&gt; 1995 &lt;/ option&gt; &lt;opti"&amp;"on value = ""1994""&gt; 1994 &lt;/ option&gt; &lt;option value = ""1993""&gt; 1993 &lt;/ option&gt; &lt;option value = ""1992""&gt; 1992 &lt;/ option&gt; &lt;option value = ""1991""&gt; 1991 &lt;/ option&gt; &lt;option value = ""1990""&gt; 1990 &lt;/ option&gt; &lt;option value = "" 1989 ""&gt; 1989 &lt;/ option&gt; &lt;optio"&amp;"n value ="" 1988 ""&gt; 1988 &lt;/ option&gt; &lt;option value ="" 1987 ""&gt; 1987 &lt;/ option&gt; &lt;option value ="" 1986 ""&gt; 1986 &lt;/ option&gt; &lt;value option = ""1985""&gt; 1985 &lt;/ option&gt; &lt;option value = ""1984""&gt; 1984 &lt;/ option&gt; &lt;option value = ""1983""&gt; 1983 &lt;/ option&gt; &lt;optio"&amp;"n value = ""1982""&gt; 1982 &lt;/ option&gt; &lt; option value = ""1981""&gt; 1981 &lt;/ option&gt; &lt;option value = ""1980""&gt; 1980 &lt;/ option&gt; &lt;option value = ""1979""&gt; 1979 &lt;/ option&gt; &lt;option value = ""1978""&gt; 1978 &lt;/ option &gt; &lt;option value = ""1977""&gt; 1977 &lt;/ option&gt; &lt;option"&amp;" value = ""1976""&gt; 1976 &lt;/ option&gt; &lt;option value = ""1975""&gt; 1975 &lt;/ option&gt; &lt;option value = ""1974""&gt; 1974 &lt; / option&gt; &lt;option value = ""1973""&gt; 1973 &lt;/ option&gt; &lt;option value = ""1972""&gt; 1972 &lt;/ option&gt; &lt;option value = ""1971""&gt; 1971 &lt;/ option&gt; &lt;option v"&amp;"alue = ""1970""&gt; 1970 &lt;/ option&gt; &lt;option value = ""1969""&gt; 1969 &lt;/ option&gt; &lt;option value = ""1968""&gt; 1968 &lt;/ option&gt; &lt;option value = ""1967""&gt; 1967 &lt;/ option&gt; &lt;option value = ""1966 ""&gt; 1966 &lt;/ option&gt; &lt;option value ="" 1965 ""&gt; 1965 &lt;/ option&gt; &lt;option va"&amp;"lue ="" 1964 ""&gt; 1964 &lt;/ option&gt; &lt;option value ="" 1963 ""&gt; 1963 &lt;/ option&gt; &lt;option value = ""1962""&gt; 1962 &lt;/ option&gt; &lt;option value = ""1961""&gt; 1961 &lt;/ option&gt; &lt;option value = ""1960""&gt; 1960 &lt;/ op tion&gt; &lt;option value = ""1959""&gt; 1959 &lt;/ option&gt; &lt;option va"&amp;"lue = ""1958""&gt; 1958 &lt;/ option&gt; &lt;option value = ""1957""&gt; 1957 &lt;/ option&gt; &lt;option value = ""1956""&gt; 1956 &lt;/ option&gt; &lt;option value = ""1955""&gt; 1955 &lt;/ option&gt; &lt;option value = ""1954""&gt; 1954 &lt;/ option&gt; &lt;option value = ""1953""&gt; 1953 &lt;/ option&gt; &lt;option value"&amp;" = ""1952"" &gt; 1952 &lt;/ option&gt; &lt;option value = ""1951""&gt; 1951 &lt;/ option&gt; &lt;option value = ""1950""&gt; 1950 &lt;/ option&gt; &lt;option value = ""1949""&gt; 1949 &lt;/ option&gt; &lt;option value = "" 1948 ""&gt; 1948 &lt;/ option&gt; &lt;option value ="" 1947 ""&gt; 1947 &lt;/ option&gt; &lt;option valu"&amp;"e ="" 1946 ""&gt; 1946 &lt;/ option&gt; &lt;option value ="" 1945 ""&gt; 1945 &lt;/ option&gt; &lt;value option = ""1944""&gt; 1944 &lt;/ option&gt; &lt;option value = ""1943""&gt; 1943 &lt;/ option&gt; &lt;option value = ""1942""&gt; 1942 &lt;/ option&gt; &lt;option value = ""1941""&gt; 1941 &lt;/ option&gt; &lt; option valu"&amp;"e = ""1940""&gt; 1940 &lt;/ option&gt; &lt;option value = ""1939""&gt; 1939 &lt;/ option&gt; &lt;option value = ""1938""&gt; 1938 &lt;/ option&gt; &lt;option value = ""1937""&gt; 1937 &lt;/ option &gt; &lt;option value = ""1936""&gt; 1936 &lt;/ option&gt; &lt;option value = ""1935""&gt; 1935 &lt;/ option&gt; &lt;option value "&amp;"= ""1934""&gt; 1934 &lt;/ option&gt; &lt;option value = ""1933""&gt; 1933 &lt; / option&gt; &lt;option value = ""1932""&gt; 1932 &lt;/ option&gt; &lt;option value = ""1931""&gt; 1931 &lt;/ option&gt; &lt;option v alue = ""1930""&gt; 1930 &lt;/ option&gt; &lt;option value = ""1929""&gt; 1929 &lt;/ option&gt; &lt;option value ="&amp;" ""1928""&gt; 1928 &lt;/ option&gt; &lt;option value = ""1927""&gt; 1927 &lt;/ option&gt; &lt;option value = ""1926""&gt; 1926 &lt;/ option&gt; &lt;option value = ""1925""&gt; 1925 &lt;/ option&gt; &lt;option value = ""1924""&gt; 1924 &lt;/ option&gt; &lt;option value = ""1923""&gt; 1923 &lt;/ option&gt; &lt;option value = """&amp;"1922""&gt; 1922 &lt;/ option&gt; &lt;option value = ""1921""&gt; 1921 &lt;/ option&gt; &lt;option value = ""1920""&gt; 1920 &lt;/ option&gt; &lt;option value = ""1919""&gt; 1919 &lt;/ option&gt; &lt;option value = ""1918""&gt; 1918 &lt;/ option&gt; &lt;option value = ""1917""&gt; 1917 &lt;/ option&gt; &lt;option value = ""191"&amp;"6""&gt; 1916 &lt;/ option&gt; &lt;option value = ""1915"" &gt; 1915 &lt;/ option&gt; &lt;option value = ""1914""&gt; 1914 &lt;/ option&gt; &lt;option value = ""1913""&gt; 1913 &lt;/ option&gt; &lt;option value = ""1912""&gt; 1912 &lt;/ option&gt; &lt;option value = "" 1911 ""&gt; 1911 &lt;/ option&gt; &lt;option value ="" 191"&amp;"0 ""&gt; 1910 &lt;/ option&gt; &lt;option value ="" 1909 ""&gt; 1909 &lt;/ option&gt; &lt;option value ="" 1908 ""&gt; 1908 &lt;/ option&gt; &lt;value option = ""1907""&gt; 1907 &lt;/ option&gt; &lt;option value = ""1906""&gt; 1906 &lt;/ option&gt; &lt;option value = ""1905""&gt; 1905 &lt;/ option&gt; &lt;option value = ""190"&amp;"4""&gt; 1904 &lt;/ option&gt; &lt; option value = ""1903""&gt; 1903 &lt;/ option&gt; &lt;option value = ""1902""&gt; 1902 &lt;/ option&gt; &lt;option value = ""1901""&gt; 19 01 &lt;/ option&gt; &lt;option value = ""1900""&gt; 1900 &lt;/ option&gt; &lt;/ select&gt; &lt;div tabindex = ""- 1"" class = ""airy-age-gate-submi"&amp;"t airy-submit-button airy airy-submit- disabled ""&gt; Submit &lt;/ div&gt; &lt;/ div&gt; &lt;/ div&gt; &lt;/ div&gt; &lt;/ div&gt; &lt;/ div&gt; &lt;div tabindex ="" - 1 ""class ="" airy-install-flash-dialog airy-stage airy -vertical-centering-table-dialog airy airy-denied ""style ="" opacity: 0"&amp;"; visibility: hidden; ""&gt; &lt;div tabindex ="" - 1 ""class ="" airy-install-flash-Vertical-centering-table-cell airy-Vertical-centering-table-cell ""&gt; &lt;div tabindex ="" - 1 ""class = ""airy-Vertical-centering-wrapper airy-install-flash-elements-wrapper""&gt; &lt;d"&amp;"iv tabindex = ""- 1"" class = ""airy-install-flash-elements airy-dialog-elements""&gt; &lt;div tabindex = "" -1 ""class ="" airy-install-flash-prompt ""&gt; Adobe Flash Player is required to watch this video &lt;/ div&gt; &lt;div tabindex =."" - 1 ""class ="" airy-install-"&amp;"flash-button-wrapper airy -dialog-inner-elements ""&gt; &lt;div tabindex ="" - 1 ""class ="" airy-install-flash-button airy-button ""&gt; install Flash Player &lt;/ div&gt; &lt;/ div&gt; &lt;/ div&gt; &lt;/ div&gt; &lt;/ div&gt; &lt;/ div&gt; &lt;div tabindex = ""- 1"" class = ""airy-video-unsupported-"&amp;"dialog airy-stage airy-Vertical-centering-table airy-dialog airy-denied"" style = ""opacity: 0; visibility: hidden; ""&gt; &lt;div tabindex ="" - 1 ""class ="" airy-video-unsupported-Vertical-centering-table-cell airy-Vertical-centering-table-cell ""&gt; &lt;div tabi"&amp;"ndex ="" - 1 ""class = ""airy-Vertical-centering-wrapper airy-video-unsupported-elements-wrapper""&gt; &lt;div tabindex = ""- 1"" class = ""airy-video-unsupported-elements airy-dialog-elements""&gt; &lt;div tabindex = "" -1 ""class ="" airy-video-unsupported-prompt "&amp;"""&gt; &lt;/ div&gt; &lt;/ div&gt; &lt;/ div&gt; &lt;/ div&gt; &lt;/ div&gt; &lt;div tabindex ="" - 1 ""class ="" airy-loading- spinner-stage airy-stage ""&gt; &lt;div tabindex ="" - 1 ""class ="" airy-loading-spinner-Vertical-centering-table-cell airy-Vertical-centering-table-cell ""&gt; &lt;div tabin"&amp;"dex ="" - 1 ""class ="" airy-loading-spinner-container airy-scalable-hint-container ""&gt; &lt;div tabindex ="" - 1 ""class ="" airy-loading-spinner-dummy airy-scalable-dummy ""&gt; &lt;/ div&gt; &lt; div tabindex = ""- 1"" class = ""airy-loading-spinner airy-hint"" style "&amp;"= ""visibility: hidden;""&gt; &lt;/ div&gt; &lt;/ div&gt; &lt;/ div&gt; &lt;/ div&gt; &lt;div tabindex = ""- 1 ""class ="" airy-ads-screen-size-toggle airy-screen-size-toggle-fullscreen airy ""style ="" visibility: hidden; ""&gt; &lt;/ div&gt; &lt;div tabindex = ""-1"" class = ""airy-ad-prompt-co"&amp;"ntainer"" style = ""visibility: hidden;""&gt; &lt;div tabindex = ""- 1"" class = ""airy-ad-prompt-Vertical-centering-table-vertically airy centering-table ""&gt; &lt;div tabindex ="" - 1 ""class ="" airy-ad-prompt-Vertical-centering-table-cell airy-Vertical-centering"&amp;"-table-cell ""&gt; &lt;div tabindex ="" - 1 ""class = ""airy-ad-prompt-label""&gt; &lt;/ div&gt; &lt;/ div&gt; &lt;/ div&gt; &lt;/ div&gt; &lt;div tabindex = ""- 1"" class = ""airy-ads-controls-container"" style = ""visibility: hidden; ""&gt; &lt;div tabindex ="" - 1 ""class ="" airy-ads-audio-to"&amp;"ggle airy-audio-toggle airy-on ""style ="" visibility: hidden; ""&gt; &lt;/ div&gt; &lt;div tabindex ="" - 1 ""class ="" airy-time-remaining-label-container ""&gt; &lt;div tabindex ="" - 1 ""class ="" airy-time-remaining-Vertical-centering-table airy-Vertical-centering-tab"&amp;"le ""&gt; &lt;div tabindex = ""- 1"" class = ""airy-time-remaining-Vertical-centering-table-cell airy-Vertical-centering-table-cell""&gt; &lt;div tabindex = ""- 1"" class = ""airy-Vertical-centering-wrapper airy-time-remaining-label-wrapper ""&gt; &lt;div tabindex ="" - 1 "&amp;"""class ="" airy-time-remaining-label ""style ="" visibility: hidden; ""&gt; &lt;/ div&gt; &lt;div tabi ndex = ""- 1"" class = ""airy-ad-skip"" style = ""visibility: hidden;""&gt; &lt;/ div&gt; &lt;div tabindex = ""- 1"" class = ""airy-ad-end"" style = ""visibility: hidden ""&gt; &lt;"&amp;"/ div&gt; &lt;/ div&gt; &lt;/ div&gt; &lt;/ div&gt; &lt;/ div&gt; &lt;div tabindex ="" - 1 ""class ="" airy-learn-more ""style ="" visibility: hidden; ""&gt; &lt;/ div&gt; &lt;/ div&gt; &lt;div tabindex = ""- 1"" class = ""airy-play-toggle-hint-stage airy-stage airy-cursor""&gt; &lt;div tabindex = ""- 1"" cl"&amp;"ass = ""airy-play -toggle-hint-Vertical-centering-table-cell airy-Vertical-centering-table-cell airy-cursor ""&gt; &lt;div tabindex ="" - 1 ""class ="" airy-play-toggle-hint-container airy-scalable- Hint-container ""&gt; &lt;div tabindex ="" - 1 ""class ="" airy-play"&amp;"-toggle-hint-dummy airy-scalable-dummy ""&gt; &lt;/ div&gt; &lt;div tabindex ="" - 1 ""class ="" airy-play -toggle-hint hint airy-airy-play-hint ""style ="" opacity: 1; visibility: visible; ""&gt; &lt;/ div&gt; &lt;/ div&gt; &lt;/ div&gt; &lt;/ div&gt; &lt;div tabindex ="" - 1 ""class ="" airy-re"&amp;"play-hint-stage airy-stage ""style ="" visibility: hidden ; ""&gt; &lt;div tabindex ="" - 1 ""class ="" airy-replay-hint-Vertical-centering-table-cell airy-Vertical-centering-table-cell airy-cursor ""&gt; &lt;div tabindex ="" - 1 ""class = ""airy-replay-hint-containe"&amp;"r airy-scalable-hint-container""&gt; &lt;div tabindex = ""- 1"" class = ""airy-replay-hint-dummy airy-scalable-dummy""&gt; &lt;/ div&gt; &lt;div tabindex = ""- 1"" class = ""airy-replay-hint airy-hint""&gt; &lt;/ div&gt; &lt;/ div&gt; &lt;/ div&gt; &lt;/ div&gt; &lt;div tabindex = ""- 1"" class = ""air"&amp;"y-autoplay-hint -stage airy-stage ""style ="" visibility: hidden; ""&gt; &lt;div tabindex ="" - 1 ""class ="" airy-autoplay-hint-Vertical-centering-table-cell airy-Vertical-centering-table-cell airy- cursor ""&gt; &lt;div tabindex ="" - 1 ""class ="" autoplay airy-ai"&amp;"ry-hint-container-scalable-hint-container ""&gt; &lt;div tabindex ="" - 1 ""class ="" airy-autoplay-hint-dummy airy- scalable-dummy ""&gt; &lt;/ div&gt; &lt;/ div&gt; &lt;/ div&gt; &lt;/ div&gt; &lt;/ div&gt; &lt;/ div&gt; &lt;input type ="" hidden ""name ="" ""value ="" https: // images-eu .ssl-images"&amp;"-amazon.com / images / I / 71xHERMutES.mp4 ""Class ="" video-url ""&gt; &lt;input type ="" hidden ""name ="" ""value ="" https://images-eu.ssl-images-amazon.com/images/I/71sELuoOllS.png ""class ="" video-slate-img-url ""&gt; &amp; nbsp; Very satisfied with the product"&amp;" adapts to any part of the body. Also use it for the car and carrying a rubber which can be adjusted to the seat.")</f>
        <v>Adjustable Masajeador &lt;div id = "video-block-RH85RW3MDDCW5" class = "a-section a-spacing-small a-spacing-top mini video-block"&gt; &lt;div tabindex = "0" class = "airy airy-svg vmin-supported airy-skin-beacon "style =" background-color: rgb (0, 0, 0) position: relative; width: 100%; height: 100%; font-size: 0px; overflow: hidden; outline : none; "&gt; &lt;div class =" airy-renderer-container "style =" position: relative; height: 100%; width: 100%; "&gt; &lt;video id =" 55 "preload =" auto "src =" https://images-eu.ssl-images-amazon.com/images/I/71xHERMutES.mp4 "style =" position: absolute; left: 0px; top: 0px; overflow: hidden; height: 1px; width: 1px ; "&gt; &lt;/ video&gt; &lt;/ div&gt; &lt;div id =" airy-slate-preload "style =" background-color: rgb (0, 0, 0); background-image: url (&amp; quot; https: // images-eu.ssl-images-amazon.com/images/I/71sELuoOllS.png&amp;quot;); background-size: Contain; background-position: center center; background-repeat: no-repeat; position: absolute; top: 0px ; left: 0px; visibility: visible; width: 100%; height: 100%; "&gt; &lt;/ div&gt; &lt;iframe scroll ing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71xHERMutES.mp4 "Class =" video-url "&gt; &lt;input type =" hidden "name =" "value =" https://images-eu.ssl-images-amazon.com/images/I/71sELuoOllS.png "class =" video-slate-img-url "&gt; &amp; nbsp; Very satisfied with the product adapts to any part of the body. Also use it for the car and carrying a rubber which can be adjusted to the seat.</v>
      </c>
    </row>
    <row r="174">
      <c r="A174" s="1">
        <v>5.0</v>
      </c>
      <c r="B174" s="1" t="s">
        <v>175</v>
      </c>
      <c r="C174" t="str">
        <f>IFERROR(__xludf.DUMMYFUNCTION("GOOGLETRANSLATE(B174,""es"", ""en"")"),"Rafa I commented on their effectiveness and advised that it is. The only bad thing is that it does not reach the corners and not where it comes easily but if you put it easy is much better. I wish I could also rise as a drone and you could clean the heigh"&amp;"ts ...")</f>
        <v>Rafa I commented on their effectiveness and advised that it is. The only bad thing is that it does not reach the corners and not where it comes easily but if you put it easy is much better. I wish I could also rise as a drone and you could clean the heights ...</v>
      </c>
    </row>
    <row r="175">
      <c r="A175" s="1">
        <v>5.0</v>
      </c>
      <c r="B175" s="1" t="s">
        <v>176</v>
      </c>
      <c r="C175" t="str">
        <f>IFERROR(__xludf.DUMMYFUNCTION("GOOGLETRANSLATE(B175,""es"", ""en"")"),"Just what I needed This watch is clearly visible i (during the day) just what I needed")</f>
        <v>Just what I needed This watch is clearly visible i (during the day) just what I needed</v>
      </c>
    </row>
    <row r="176">
      <c r="A176" s="1">
        <v>5.0</v>
      </c>
      <c r="B176" s="1" t="s">
        <v>177</v>
      </c>
      <c r="C176" t="str">
        <f>IFERROR(__xludf.DUMMYFUNCTION("GOOGLETRANSLATE(B176,""es"", ""en"")"),"Cheap shoes are not bad for the price, simple and lightweight materials, I do not think that will last me a year since enough weight in terms of sizes, ask one above, is something fair. recommended product.")</f>
        <v>Cheap shoes are not bad for the price, simple and lightweight materials, I do not think that will last me a year since enough weight in terms of sizes, ask one above, is something fair. recommended product.</v>
      </c>
    </row>
    <row r="177">
      <c r="A177" s="1">
        <v>5.0</v>
      </c>
      <c r="B177" s="1" t="s">
        <v>178</v>
      </c>
      <c r="C177" t="str">
        <f>IFERROR(__xludf.DUMMYFUNCTION("GOOGLETRANSLATE(B177,""es"", ""en"")"),"It is recommended last uns. I have already a few months and is wonderful. Lightweight fit enough things and has a vintage touch. I recommend it")</f>
        <v>It is recommended last uns. I have already a few months and is wonderful. Lightweight fit enough things and has a vintage touch. I recommend it</v>
      </c>
    </row>
    <row r="178">
      <c r="A178" s="1">
        <v>5.0</v>
      </c>
      <c r="B178" s="1" t="s">
        <v>179</v>
      </c>
      <c r="C178" t="str">
        <f>IFERROR(__xludf.DUMMYFUNCTION("GOOGLETRANSLATE(B178,""es"", ""en"")"),"Quality needed a new folder for college this year and certainly this has been a success. I've been using it for a few days and remains intact and is of a good quality plastic. Also it brings a kind of stickers for the organization of the folder itself. Va"&amp;"lue amazing!")</f>
        <v>Quality needed a new folder for college this year and certainly this has been a success. I've been using it for a few days and remains intact and is of a good quality plastic. Also it brings a kind of stickers for the organization of the folder itself. Value amazing!</v>
      </c>
    </row>
    <row r="179">
      <c r="A179" s="1">
        <v>5.0</v>
      </c>
      <c r="B179" s="1" t="s">
        <v>180</v>
      </c>
      <c r="C179" t="str">
        <f>IFERROR(__xludf.DUMMYFUNCTION("GOOGLETRANSLATE(B179,""es"", ""en"")"),"Good quality and practical to clean Excellent quality as always ... nunk have had problem with the Bosch brand and this time there would be an exception .. It m very easy to remove and wash. We have bought it when our baby turned 6 months and has 8 and us"&amp;"ed it a lot and so far as the first day.")</f>
        <v>Good quality and practical to clean Excellent quality as always ... nunk have had problem with the Bosch brand and this time there would be an exception .. It m very easy to remove and wash. We have bought it when our baby turned 6 months and has 8 and used it a lot and so far as the first day.</v>
      </c>
    </row>
    <row r="180">
      <c r="A180" s="1">
        <v>5.0</v>
      </c>
      <c r="B180" s="1" t="s">
        <v>181</v>
      </c>
      <c r="C180" t="str">
        <f>IFERROR(__xludf.DUMMYFUNCTION("GOOGLETRANSLATE(B180,""es"", ""en"")"),"EXCELLENT EXCELLENT QUALITY")</f>
        <v>EXCELLENT EXCELLENT QUALITY</v>
      </c>
    </row>
    <row r="181">
      <c r="A181" s="1">
        <v>5.0</v>
      </c>
      <c r="B181" s="1" t="s">
        <v>182</v>
      </c>
      <c r="C181" t="str">
        <f>IFERROR(__xludf.DUMMYFUNCTION("GOOGLETRANSLATE(B181,""es"", ""en"")"),"In perfect for the University she brought the laptop (with neoprene) and is subject to perfection. Furthermore they fit several books and has compartments for pens, etc. On the outside, behind, it has a zippered compartment very useful if you do not want "&amp;"to open the briefcase. Materials very good and stylish. It has only one ""but"": when you walk with her steel buckle side makes some noise by friction.")</f>
        <v>In perfect for the University she brought the laptop (with neoprene) and is subject to perfection. Furthermore they fit several books and has compartments for pens, etc. On the outside, behind, it has a zippered compartment very useful if you do not want to open the briefcase. Materials very good and stylish. It has only one "but": when you walk with her steel buckle side makes some noise by friction.</v>
      </c>
    </row>
    <row r="182">
      <c r="A182" s="1">
        <v>5.0</v>
      </c>
      <c r="B182" s="1" t="s">
        <v>183</v>
      </c>
      <c r="C182" t="str">
        <f>IFERROR(__xludf.DUMMYFUNCTION("GOOGLETRANSLATE(B182,""es"", ""en"")"),"😉 Cool .... the whole life, like when I was little and not removed his feet ... always nice and present")</f>
        <v>😉 Cool .... the whole life, like when I was little and not removed his feet ... always nice and present</v>
      </c>
    </row>
    <row r="183">
      <c r="A183" s="1">
        <v>5.0</v>
      </c>
      <c r="B183" s="1" t="s">
        <v>184</v>
      </c>
      <c r="C183" t="str">
        <f>IFERROR(__xludf.DUMMYFUNCTION("GOOGLETRANSLATE(B183,""es"", ""en"")"),"Article correct all right. The shoes are as expected and the quality is expected, in fact can not be outdone by its high price.")</f>
        <v>Article correct all right. The shoes are as expected and the quality is expected, in fact can not be outdone by its high price.</v>
      </c>
    </row>
    <row r="184">
      <c r="A184" s="1">
        <v>5.0</v>
      </c>
      <c r="B184" s="1" t="s">
        <v>185</v>
      </c>
      <c r="C184" t="str">
        <f>IFERROR(__xludf.DUMMYFUNCTION("GOOGLETRANSLATE(B184,""es"", ""en"")"),"As pictured right, all, size, description and photo, all right")</f>
        <v>As pictured right, all, size, description and photo, all right</v>
      </c>
    </row>
    <row r="185">
      <c r="A185" s="1">
        <v>5.0</v>
      </c>
      <c r="B185" s="1" t="s">
        <v>186</v>
      </c>
      <c r="C185" t="str">
        <f>IFERROR(__xludf.DUMMYFUNCTION("GOOGLETRANSLATE(B185,""es"", ""en"")"),"I can not expect anything better for 12 euros. Canned sound but something about TWS for 12 euros. The buttons are programmed to avoid inadvertently callbacks unlike other headphones. They stop when I take a case and resume when put. highly recommended")</f>
        <v>I can not expect anything better for 12 euros. Canned sound but something about TWS for 12 euros. The buttons are programmed to avoid inadvertently callbacks unlike other headphones. They stop when I take a case and resume when put. highly recommended</v>
      </c>
    </row>
    <row r="186">
      <c r="A186" s="1">
        <v>5.0</v>
      </c>
      <c r="B186" s="1" t="s">
        <v>187</v>
      </c>
      <c r="C186" t="str">
        <f>IFERROR(__xludf.DUMMYFUNCTION("GOOGLETRANSLATE(B186,""es"", ""en"")"),"Latin dance shoes ideal for me are perfect places and are comfortable.")</f>
        <v>Latin dance shoes ideal for me are perfect places and are comfortable.</v>
      </c>
    </row>
    <row r="187">
      <c r="A187" s="1">
        <v>5.0</v>
      </c>
      <c r="B187" s="1" t="s">
        <v>188</v>
      </c>
      <c r="C187" t="str">
        <f>IFERROR(__xludf.DUMMYFUNCTION("GOOGLETRANSLATE(B187,""es"", ""en"")"),"Excellent It was a good buy because my baby loved ... Highly recommended to complement breastfeeding for babies and ...")</f>
        <v>Excellent It was a good buy because my baby loved ... Highly recommended to complement breastfeeding for babies and ...</v>
      </c>
    </row>
    <row r="188">
      <c r="A188" s="1">
        <v>5.0</v>
      </c>
      <c r="B188" s="1" t="s">
        <v>189</v>
      </c>
      <c r="C188" t="str">
        <f>IFERROR(__xludf.DUMMYFUNCTION("GOOGLETRANSLATE(B188,""es"", ""en"")"),"The best buy would have definitely Very good")</f>
        <v>The best buy would have definitely Very good</v>
      </c>
    </row>
    <row r="189">
      <c r="A189" s="1">
        <v>5.0</v>
      </c>
      <c r="B189" s="1" t="s">
        <v>190</v>
      </c>
      <c r="C189" t="str">
        <f>IFERROR(__xludf.DUMMYFUNCTION("GOOGLETRANSLATE(B189,""es"", ""en"")"),"Lectern very useful. This product seems fantastic. On the one hand, hold my books oppositions (A5 size) perfectly and was easy to read when I'm making schemes and others. Yes, I think this podium would be hard pressed to hold big books A4 size, so that no"&amp;"t recommend it. Moreover, it is very easy to fold when you do not need and saved great, plus it has 3 heights to suit your needs and the front (which prevents the leaves pass) slides so you can adapt it to fatness of the book. I love! Not rule in the case"&amp;" in the future need more, repeat with this product.")</f>
        <v>Lectern very useful. This product seems fantastic. On the one hand, hold my books oppositions (A5 size) perfectly and was easy to read when I'm making schemes and others. Yes, I think this podium would be hard pressed to hold big books A4 size, so that not recommend it. Moreover, it is very easy to fold when you do not need and saved great, plus it has 3 heights to suit your needs and the front (which prevents the leaves pass) slides so you can adapt it to fatness of the book. I love! Not rule in the case in the future need more, repeat with this product.</v>
      </c>
    </row>
    <row r="190">
      <c r="A190" s="1">
        <v>5.0</v>
      </c>
      <c r="B190" s="1" t="s">
        <v>191</v>
      </c>
      <c r="C190" t="str">
        <f>IFERROR(__xludf.DUMMYFUNCTION("GOOGLETRANSLATE(B190,""es"", ""en"")"),"Bag A bag")</f>
        <v>Bag A bag</v>
      </c>
    </row>
    <row r="191">
      <c r="A191" s="1">
        <v>5.0</v>
      </c>
      <c r="B191" s="1" t="s">
        <v>192</v>
      </c>
      <c r="C191" t="str">
        <f>IFERROR(__xludf.DUMMYFUNCTION("GOOGLETRANSLATE(B191,""es"", ""en"")"),"Very good buy very good buy. My father is delighted and look it's hard to please")</f>
        <v>Very good buy very good buy. My father is delighted and look it's hard to please</v>
      </c>
    </row>
    <row r="192">
      <c r="A192" s="1">
        <v>2.0</v>
      </c>
      <c r="B192" s="1" t="s">
        <v>193</v>
      </c>
      <c r="C192" t="str">
        <f>IFERROR(__xludf.DUMMYFUNCTION("GOOGLETRANSLATE(B192,""es"", ""en"")"),"I do not recommend the TP 60 and is not at all necessary, the sensor mark me out at least 3 4 degrees and also inside me regret buying it!")</f>
        <v>I do not recommend the TP 60 and is not at all necessary, the sensor mark me out at least 3 4 degrees and also inside me regret buying it!</v>
      </c>
    </row>
    <row r="193">
      <c r="A193" s="1">
        <v>3.0</v>
      </c>
      <c r="B193" s="1" t="s">
        <v>194</v>
      </c>
      <c r="C193" t="str">
        <f>IFERROR(__xludf.DUMMYFUNCTION("GOOGLETRANSLATE(B193,""es"", ""en"")"),"Improvable Articulation near the micro is not correct")</f>
        <v>Improvable Articulation near the micro is not correct</v>
      </c>
    </row>
    <row r="194">
      <c r="A194" s="1">
        <v>1.0</v>
      </c>
      <c r="B194" s="1" t="s">
        <v>195</v>
      </c>
      <c r="C194" t="str">
        <f>IFERROR(__xludf.DUMMYFUNCTION("GOOGLETRANSLATE(B194,""es"", ""en"")"),"It does not work not worked. When he plugged daltaban electrical protections of the house (not enough power) and not heat the water.")</f>
        <v>It does not work not worked. When he plugged daltaban electrical protections of the house (not enough power) and not heat the water.</v>
      </c>
    </row>
    <row r="195">
      <c r="A195" s="1">
        <v>1.0</v>
      </c>
      <c r="B195" s="1" t="s">
        <v>196</v>
      </c>
      <c r="C195" t="str">
        <f>IFERROR(__xludf.DUMMYFUNCTION("GOOGLETRANSLATE(B195,""es"", ""en"")"),"It's cheaper ... and not something you would enjoy! I did not like anything. He promised much and a slight use can take the hit, but when you start to demand makes water everywhere. Noticeable from the start trying to clone the disk, start very well but w"&amp;"hen you see that after a few minutes the performance starts to drop sharply and drops to 80MB / s (from about 800-1000 originals) you realize that something fishy, ​​and the cat is a cache of ¿1GB SLC? which it makes the hit album, but do not get a reason"&amp;"ably decent sustained use much less. Copying a movie or a virtual machine or a backup of several GB? Good luck, from the first wonderful gigas going back to speeds of mechanical disks on my computer about 80MB / s sustained past the initial peak, which is"&amp;" truly unfortunate for very ""cheap"" which is the album for you one would expect from him, at least. In my opinion better buy a good reliable disk known brand and if you do not get sacrificed ability (if you can) but do not sacrifice quality of the disc,"&amp;" you're going to pay dearly for everyday use and will not be anything satisfactory. In short, totally dispensable and not recommended.")</f>
        <v>It's cheaper ... and not something you would enjoy! I did not like anything. He promised much and a slight use can take the hit, but when you start to demand makes water everywhere. Noticeable from the start trying to clone the disk, start very well but when you see that after a few minutes the performance starts to drop sharply and drops to 80MB / s (from about 800-1000 originals) you realize that something fishy, ​​and the cat is a cache of ¿1GB SLC? which it makes the hit album, but do not get a reasonably decent sustained use much less. Copying a movie or a virtual machine or a backup of several GB? Good luck, from the first wonderful gigas going back to speeds of mechanical disks on my computer about 80MB / s sustained past the initial peak, which is truly unfortunate for very "cheap" which is the album for you one would expect from him, at least. In my opinion better buy a good reliable disk known brand and if you do not get sacrificed ability (if you can) but do not sacrifice quality of the disc, you're going to pay dearly for everyday use and will not be anything satisfactory. In short, totally dispensable and not recommended.</v>
      </c>
    </row>
    <row r="196">
      <c r="A196" s="1">
        <v>1.0</v>
      </c>
      <c r="B196" s="1" t="s">
        <v>197</v>
      </c>
      <c r="C196" t="str">
        <f>IFERROR(__xludf.DUMMYFUNCTION("GOOGLETRANSLATE(B196,""es"", ""en"")"),"WD bad experience with Amazon and received Once installed it on my. A few months later I started with a problem but not blamed on a new album. At 2 years and stops working week has not had 100 switching cycles since only light it on the weekend. The disc "&amp;"has 3 year warranty according to the website and neither Amazon (by spending 2 years) nor (being oem product) accept. Very bad experience I think if I'm still premium and Hitachi my next album.")</f>
        <v>WD bad experience with Amazon and received Once installed it on my. A few months later I started with a problem but not blamed on a new album. At 2 years and stops working week has not had 100 switching cycles since only light it on the weekend. The disc has 3 year warranty according to the website and neither Amazon (by spending 2 years) nor (being oem product) accept. Very bad experience I think if I'm still premium and Hitachi my next album.</v>
      </c>
    </row>
    <row r="197">
      <c r="A197" s="1">
        <v>4.0</v>
      </c>
      <c r="B197" s="1" t="s">
        <v>198</v>
      </c>
      <c r="C197" t="str">
        <f>IFERROR(__xludf.DUMMYFUNCTION("GOOGLETRANSLATE(B197,""es"", ""en"")"),"Easy Very easy to use")</f>
        <v>Easy Very easy to use</v>
      </c>
    </row>
    <row r="198">
      <c r="A198" s="1">
        <v>4.0</v>
      </c>
      <c r="B198" s="1" t="s">
        <v>199</v>
      </c>
      <c r="C198" t="str">
        <f>IFERROR(__xludf.DUMMYFUNCTION("GOOGLETRANSLATE(B198,""es"", ""en"")"),"nice shape does not mark and later The fabric is a little thin and a little big size, followed the recommendations of the people and was not a good idea, luckily sure the washing and drying shrinks a little. But overall I liked it, it makes pretty muuuy f"&amp;"ormed by the seam having in the queue, that if, if you have no ass not expect magia😅 soon go for other colors")</f>
        <v>nice shape does not mark and later The fabric is a little thin and a little big size, followed the recommendations of the people and was not a good idea, luckily sure the washing and drying shrinks a little. But overall I liked it, it makes pretty muuuy formed by the seam having in the queue, that if, if you have no ass not expect magia😅 soon go for other colors</v>
      </c>
    </row>
    <row r="199">
      <c r="A199" s="1">
        <v>4.0</v>
      </c>
      <c r="B199" s="1" t="s">
        <v>200</v>
      </c>
      <c r="C199" t="str">
        <f>IFERROR(__xludf.DUMMYFUNCTION("GOOGLETRANSLATE(B199,""es"", ""en"")"),"Comfortable pants are very comfortable for sports, look great, neither fair nor great, perfect")</f>
        <v>Comfortable pants are very comfortable for sports, look great, neither fair nor great, perfect</v>
      </c>
    </row>
    <row r="200">
      <c r="A200" s="1">
        <v>4.0</v>
      </c>
      <c r="B200" s="1" t="s">
        <v>201</v>
      </c>
      <c r="C200" t="str">
        <f>IFERROR(__xludf.DUMMYFUNCTION("GOOGLETRANSLATE(B200,""es"", ""en"")"),"Very large, carved more. I ordered a 8.5 equivalent to 43 and 45 seemed large. I have had other brand boots, also a size 8, 5 and I were good size and seemed rather more quality, but can be a mine appreciation because they weigh nothing and seem somewhat "&amp;"fragile. In any case I have not tested since returned them by size, and I was not convinced the quality of the boot in general.")</f>
        <v>Very large, carved more. I ordered a 8.5 equivalent to 43 and 45 seemed large. I have had other brand boots, also a size 8, 5 and I were good size and seemed rather more quality, but can be a mine appreciation because they weigh nothing and seem somewhat fragile. In any case I have not tested since returned them by size, and I was not convinced the quality of the boot in general.</v>
      </c>
    </row>
    <row r="201">
      <c r="A201" s="1">
        <v>4.0</v>
      </c>
      <c r="B201" s="1" t="s">
        <v>202</v>
      </c>
      <c r="C201" t="str">
        <f>IFERROR(__xludf.DUMMYFUNCTION("GOOGLETRANSLATE(B201,""es"", ""en"")"),"Good and recommended Okay you out of trouble and not expensive recommend was quick delivery and construction material is robust served him quickly and well")</f>
        <v>Good and recommended Okay you out of trouble and not expensive recommend was quick delivery and construction material is robust served him quickly and well</v>
      </c>
    </row>
    <row r="202">
      <c r="A202" s="1">
        <v>5.0</v>
      </c>
      <c r="B202" s="1" t="s">
        <v>203</v>
      </c>
      <c r="C202" t="str">
        <f>IFERROR(__xludf.DUMMYFUNCTION("GOOGLETRANSLATE(B202,""es"", ""en"")"),"that meets expectations for personal use I'm pleased with purchase")</f>
        <v>that meets expectations for personal use I'm pleased with purchase</v>
      </c>
    </row>
    <row r="203">
      <c r="A203" s="1">
        <v>5.0</v>
      </c>
      <c r="B203" s="1" t="s">
        <v>204</v>
      </c>
      <c r="C203" t="str">
        <f>IFERROR(__xludf.DUMMYFUNCTION("GOOGLETRANSLATE(B203,""es"", ""en"")"),"The sharpness of the audio How gamer")</f>
        <v>The sharpness of the audio How gamer</v>
      </c>
    </row>
    <row r="204">
      <c r="A204" s="1">
        <v>5.0</v>
      </c>
      <c r="B204" s="1" t="s">
        <v>205</v>
      </c>
      <c r="C204" t="str">
        <f>IFERROR(__xludf.DUMMYFUNCTION("GOOGLETRANSLATE(B204,""es"", ""en"")"),"Perfect is not easy to find a good drip coffee maker but AEG is perfect. Do not fall into the coffee grounds, it does not overflow, keeps the aroma and turns itself off after 40 minutes; They can be used paper or permanent filter (not included). Yes, it i"&amp;"ncludes a practical dosing spoon. In addition you can make 15 cups of coffee (a little more than the rest of coffee).")</f>
        <v>Perfect is not easy to find a good drip coffee maker but AEG is perfect. Do not fall into the coffee grounds, it does not overflow, keeps the aroma and turns itself off after 40 minutes; They can be used paper or permanent filter (not included). Yes, it includes a practical dosing spoon. In addition you can make 15 cups of coffee (a little more than the rest of coffee).</v>
      </c>
    </row>
    <row r="205">
      <c r="A205" s="1">
        <v>5.0</v>
      </c>
      <c r="B205" s="1" t="s">
        <v>206</v>
      </c>
      <c r="C205" t="str">
        <f>IFERROR(__xludf.DUMMYFUNCTION("GOOGLETRANSLATE(B205,""es"", ""en"")"),"Fits very well to the gym looks great")</f>
        <v>Fits very well to the gym looks great</v>
      </c>
    </row>
    <row r="206">
      <c r="A206" s="1">
        <v>5.0</v>
      </c>
      <c r="B206" s="1" t="s">
        <v>207</v>
      </c>
      <c r="C206" t="str">
        <f>IFERROR(__xludf.DUMMYFUNCTION("GOOGLETRANSLATE(B206,""es"", ""en"")"),"Quality at a good price I bought it for my partner and I am very satisfied with the quality: the fabric is quite thin and encircles well. I took a size L when she uses an M and is perfect. It also incorporates a small back pocket, so for that price I can "&amp;"not ask for more.")</f>
        <v>Quality at a good price I bought it for my partner and I am very satisfied with the quality: the fabric is quite thin and encircles well. I took a size L when she uses an M and is perfect. It also incorporates a small back pocket, so for that price I can not ask for more.</v>
      </c>
    </row>
    <row r="207">
      <c r="A207" s="1">
        <v>5.0</v>
      </c>
      <c r="B207" s="1" t="s">
        <v>208</v>
      </c>
      <c r="C207" t="str">
        <f>IFERROR(__xludf.DUMMYFUNCTION("GOOGLETRANSLATE(B207,""es"", ""en"")"),"I am very happy with the purchase. MAGNIFICENT money. HE BOUGHT TWO UNITS AND AGAIN I'M THINKING. PERFECT IN SIZE. Is a garment that is recommended to buy.")</f>
        <v>I am very happy with the purchase. MAGNIFICENT money. HE BOUGHT TWO UNITS AND AGAIN I'M THINKING. PERFECT IN SIZE. Is a garment that is recommended to buy.</v>
      </c>
    </row>
    <row r="208">
      <c r="A208" s="1">
        <v>5.0</v>
      </c>
      <c r="B208" s="1" t="s">
        <v>209</v>
      </c>
      <c r="C208" t="str">
        <f>IFERROR(__xludf.DUMMYFUNCTION("GOOGLETRANSLATE(B208,""es"", ""en"")"),"Very good for cleaning silver")</f>
        <v>Very good for cleaning silver</v>
      </c>
    </row>
    <row r="209">
      <c r="A209" s="1">
        <v>5.0</v>
      </c>
      <c r="B209" s="1" t="s">
        <v>210</v>
      </c>
      <c r="C209" t="str">
        <f>IFERROR(__xludf.DUMMYFUNCTION("GOOGLETRANSLATE(B209,""es"", ""en"")"),"The speed of shipping all perfect as it came on page")</f>
        <v>The speed of shipping all perfect as it came on page</v>
      </c>
    </row>
    <row r="210">
      <c r="A210" s="1">
        <v>5.0</v>
      </c>
      <c r="B210" s="1" t="s">
        <v>211</v>
      </c>
      <c r="C210" t="str">
        <f>IFERROR(__xludf.DUMMYFUNCTION("GOOGLETRANSLATE(B210,""es"", ""en"")"),"Recommended Good product, excellent value for money, very good staff. It takes up little space and has large storage capacity CARD ALL.")</f>
        <v>Recommended Good product, excellent value for money, very good staff. It takes up little space and has large storage capacity CARD ALL.</v>
      </c>
    </row>
    <row r="211">
      <c r="A211" s="1">
        <v>5.0</v>
      </c>
      <c r="B211" s="1" t="s">
        <v>212</v>
      </c>
      <c r="C211" t="str">
        <f>IFERROR(__xludf.DUMMYFUNCTION("GOOGLETRANSLATE(B211,""es"", ""en"")"),"Ok Everything sold as")</f>
        <v>Ok Everything sold as</v>
      </c>
    </row>
    <row r="212">
      <c r="A212" s="1">
        <v>5.0</v>
      </c>
      <c r="B212" s="1" t="s">
        <v>213</v>
      </c>
      <c r="C212" t="str">
        <f>IFERROR(__xludf.DUMMYFUNCTION("GOOGLETRANSLATE(B212,""es"", ""en"")"),"The best choice definitely! I bought this kettle because the description said that rapidly heats the water, besides being beautiful! It is also very useful for not cutting the doneness when cooking and you need more water. Good quality and good value. Wor"&amp;"ks great without doubt, would buy.")</f>
        <v>The best choice definitely! I bought this kettle because the description said that rapidly heats the water, besides being beautiful! It is also very useful for not cutting the doneness when cooking and you need more water. Good quality and good value. Works great without doubt, would buy.</v>
      </c>
    </row>
    <row r="213">
      <c r="A213" s="1">
        <v>5.0</v>
      </c>
      <c r="B213" s="1" t="s">
        <v>214</v>
      </c>
      <c r="C213" t="str">
        <f>IFERROR(__xludf.DUMMYFUNCTION("GOOGLETRANSLATE(B213,""es"", ""en"")"),"All right practices. As seen in the photo")</f>
        <v>All right practices. As seen in the photo</v>
      </c>
    </row>
    <row r="214">
      <c r="A214" s="1">
        <v>5.0</v>
      </c>
      <c r="B214" s="1" t="s">
        <v>215</v>
      </c>
      <c r="C214" t="str">
        <f>IFERROR(__xludf.DUMMYFUNCTION("GOOGLETRANSLATE(B214,""es"", ""en"")"),"It fits what I was looking've been using it for a month and lost not a single pen")</f>
        <v>It fits what I was looking've been using it for a month and lost not a single pen</v>
      </c>
    </row>
    <row r="215">
      <c r="A215" s="1">
        <v>5.0</v>
      </c>
      <c r="B215" s="1" t="s">
        <v>216</v>
      </c>
      <c r="C215" t="str">
        <f>IFERROR(__xludf.DUMMYFUNCTION("GOOGLETRANSLATE(B215,""es"", ""en"")"),"I loved him very happy for folios and that's great, I'm very happy. In addition it folds completely, does not weigh occupies (or fold, or at the table to study). But it is plastic, the carrier having the inclination to think not support a heavy book. To u"&amp;"nderline not me seemed comfortable, but without leaning too could do. The size of the lectern is an A4 sheet horizontally.")</f>
        <v>I loved him very happy for folios and that's great, I'm very happy. In addition it folds completely, does not weigh occupies (or fold, or at the table to study). But it is plastic, the carrier having the inclination to think not support a heavy book. To underline not me seemed comfortable, but without leaning too could do. The size of the lectern is an A4 sheet horizontally.</v>
      </c>
    </row>
    <row r="216">
      <c r="A216" s="1">
        <v>5.0</v>
      </c>
      <c r="B216" s="1" t="s">
        <v>217</v>
      </c>
      <c r="C216" t="str">
        <f>IFERROR(__xludf.DUMMYFUNCTION("GOOGLETRANSLATE(B216,""es"", ""en"")"),"Perfect fits perfectly, is small and goes anywhere. Is much better than I expected, yes keyboards teachers more professional looking, this is not going to be sure you choose.")</f>
        <v>Perfect fits perfectly, is small and goes anywhere. Is much better than I expected, yes keyboards teachers more professional looking, this is not going to be sure you choose.</v>
      </c>
    </row>
    <row r="217">
      <c r="A217" s="1">
        <v>5.0</v>
      </c>
      <c r="B217" s="1" t="s">
        <v>218</v>
      </c>
      <c r="C217" t="str">
        <f>IFERROR(__xludf.DUMMYFUNCTION("GOOGLETRANSLATE(B217,""es"", ""en"")"),"Simple and elegant Very nice! Brilla much comes well packaged. It's simple and elegant. It serves as a gift for both mocitas as adults.")</f>
        <v>Simple and elegant Very nice! Brilla much comes well packaged. It's simple and elegant. It serves as a gift for both mocitas as adults.</v>
      </c>
    </row>
    <row r="218">
      <c r="A218" s="1">
        <v>5.0</v>
      </c>
      <c r="B218" s="1" t="s">
        <v>219</v>
      </c>
      <c r="C218" t="str">
        <f>IFERROR(__xludf.DUMMYFUNCTION("GOOGLETRANSLATE(B218,""es"", ""en"")"),"Highly recommended actually much better than in the pictures. It looks sturdy, nice and quality - unbeatable price. 100% recommended. A good buy. Amazon shipping cheaper and faster and smoothly.")</f>
        <v>Highly recommended actually much better than in the pictures. It looks sturdy, nice and quality - unbeatable price. 100% recommended. A good buy. Amazon shipping cheaper and faster and smoothly.</v>
      </c>
    </row>
    <row r="219">
      <c r="A219" s="1">
        <v>5.0</v>
      </c>
      <c r="B219" s="1" t="s">
        <v>220</v>
      </c>
      <c r="C219" t="str">
        <f>IFERROR(__xludf.DUMMYFUNCTION("GOOGLETRANSLATE(B219,""es"", ""en"")"),"perfect perfect")</f>
        <v>perfect perfect</v>
      </c>
    </row>
    <row r="220">
      <c r="A220" s="1">
        <v>5.0</v>
      </c>
      <c r="B220" s="1" t="s">
        <v>221</v>
      </c>
      <c r="C220" t="str">
        <f>IFERROR(__xludf.DUMMYFUNCTION("GOOGLETRANSLATE(B220,""es"", ""en"")"),"Extrairdinario quality unbeatable price ... .. A Casio ...")</f>
        <v>Extrairdinario quality unbeatable price ... .. A Casio ...</v>
      </c>
    </row>
    <row r="221">
      <c r="A221" s="1">
        <v>2.0</v>
      </c>
      <c r="B221" s="1" t="s">
        <v>222</v>
      </c>
      <c r="C221" t="str">
        <f>IFERROR(__xludf.DUMMYFUNCTION("GOOGLETRANSLATE(B221,""es"", ""en"")"),"Regular I did not work as expected.")</f>
        <v>Regular I did not work as expected.</v>
      </c>
    </row>
    <row r="222">
      <c r="A222" s="1">
        <v>3.0</v>
      </c>
      <c r="B222" s="1" t="s">
        <v>223</v>
      </c>
      <c r="C222" t="str">
        <f>IFERROR(__xludf.DUMMYFUNCTION("GOOGLETRANSLATE(B222,""es"", ""en"")"),"Defrauded is nice, but the size is small only 1 time I got it out of the box")</f>
        <v>Defrauded is nice, but the size is small only 1 time I got it out of the box</v>
      </c>
    </row>
    <row r="223">
      <c r="A223" s="1">
        <v>3.0</v>
      </c>
      <c r="B223" s="1" t="s">
        <v>224</v>
      </c>
      <c r="C223" t="str">
        <f>IFERROR(__xludf.DUMMYFUNCTION("GOOGLETRANSLATE(B223,""es"", ""en"")"),"Pictured not esplica it really is when I ordered the parts believed was the complete mop and say that just come mop hair, nothing red, you have to remove the other and attach the parts. They should be clearer because I needed a complete mop to give each u"&amp;"se.")</f>
        <v>Pictured not esplica it really is when I ordered the parts believed was the complete mop and say that just come mop hair, nothing red, you have to remove the other and attach the parts. They should be clearer because I needed a complete mop to give each use.</v>
      </c>
    </row>
    <row r="224">
      <c r="A224" s="1">
        <v>1.0</v>
      </c>
      <c r="B224" s="1" t="s">
        <v>225</v>
      </c>
      <c r="C224" t="str">
        <f>IFERROR(__xludf.DUMMYFUNCTION("GOOGLETRANSLATE(B224,""es"", ""en"")"),"Bad fastening of the heel. In the part of the heel just hold the foot, so they are not very comfortable. They are also dangerous because it is easy to slip away. Furthermore arrived in an open bag, and no label, so I infer q q were not new. Quality is not"&amp;" his forte.")</f>
        <v>Bad fastening of the heel. In the part of the heel just hold the foot, so they are not very comfortable. They are also dangerous because it is easy to slip away. Furthermore arrived in an open bag, and no label, so I infer q q were not new. Quality is not his forte.</v>
      </c>
    </row>
    <row r="225">
      <c r="A225" s="1">
        <v>1.0</v>
      </c>
      <c r="B225" s="1" t="s">
        <v>226</v>
      </c>
      <c r="C225" t="str">
        <f>IFERROR(__xludf.DUMMYFUNCTION("GOOGLETRANSLATE(B225,""es"", ""en"")"),"The gomita of the shaft is very easy to be out of place. You need to insert the shaft to the base carefully to prevent the rubber band bearing the shaft is out of place, if that happens then the motor vibrates a lot and there it apart again, put the rubbe"&amp;"r band into place by hand, inserting the shaft again and hope that this time if you have fit well.")</f>
        <v>The gomita of the shaft is very easy to be out of place. You need to insert the shaft to the base carefully to prevent the rubber band bearing the shaft is out of place, if that happens then the motor vibrates a lot and there it apart again, put the rubber band into place by hand, inserting the shaft again and hope that this time if you have fit well.</v>
      </c>
    </row>
    <row r="226">
      <c r="A226" s="1">
        <v>4.0</v>
      </c>
      <c r="B226" s="1" t="s">
        <v>227</v>
      </c>
      <c r="C226" t="str">
        <f>IFERROR(__xludf.DUMMYFUNCTION("GOOGLETRANSLATE(B226,""es"", ""en"")"),"Value What better price as they are very cheap and they bring many leaves. I have used them for plasticizing clocks painted by children in my classroom and currently hold perfectly despite having made a hole for agujas.si have to highlight something bad i"&amp;"s that they are very thin but the price is normal")</f>
        <v>Value What better price as they are very cheap and they bring many leaves. I have used them for plasticizing clocks painted by children in my classroom and currently hold perfectly despite having made a hole for agujas.si have to highlight something bad is that they are very thin but the price is normal</v>
      </c>
    </row>
    <row r="227">
      <c r="A227" s="1">
        <v>4.0</v>
      </c>
      <c r="B227" s="1" t="s">
        <v>228</v>
      </c>
      <c r="C227" t="str">
        <f>IFERROR(__xludf.DUMMYFUNCTION("GOOGLETRANSLATE(B227,""es"", ""en"")"),"Everything has a pleasant feel right in principle the closure is right and not get anything, a shame not to choose the color")</f>
        <v>Everything has a pleasant feel right in principle the closure is right and not get anything, a shame not to choose the color</v>
      </c>
    </row>
    <row r="228">
      <c r="A228" s="1">
        <v>4.0</v>
      </c>
      <c r="B228" s="1" t="s">
        <v>229</v>
      </c>
      <c r="C228" t="str">
        <f>IFERROR(__xludf.DUMMYFUNCTION("GOOGLETRANSLATE(B228,""es"", ""en"")"),"I loved but ... I really like, it's like the picture, thought it would be more square but the size is perfect to put it in the backpack, the only drawback I see is you have as ""scratches"" appear only if given the light in a certain way, I think they sho"&amp;"uld spend more careful, otherwise perfect.")</f>
        <v>I loved but ... I really like, it's like the picture, thought it would be more square but the size is perfect to put it in the backpack, the only drawback I see is you have as "scratches" appear only if given the light in a certain way, I think they should spend more careful, otherwise perfect.</v>
      </c>
    </row>
    <row r="229">
      <c r="A229" s="1">
        <v>4.0</v>
      </c>
      <c r="B229" s="1" t="s">
        <v>230</v>
      </c>
      <c r="C229" t="str">
        <f>IFERROR(__xludf.DUMMYFUNCTION("GOOGLETRANSLATE(B229,""es"", ""en"")"),"HH Good product and good service")</f>
        <v>HH Good product and good service</v>
      </c>
    </row>
    <row r="230">
      <c r="A230" s="1">
        <v>5.0</v>
      </c>
      <c r="B230" s="1" t="s">
        <v>231</v>
      </c>
      <c r="C230" t="str">
        <f>IFERROR(__xludf.DUMMYFUNCTION("GOOGLETRANSLATE(B230,""es"", ""en"")"),"Basic at a good price Good basic compass school uses. Good price. The box with built-rule and adapter for pencils, pens, etc. They are a plus. It misses some more spare mine.")</f>
        <v>Basic at a good price Good basic compass school uses. Good price. The box with built-rule and adapter for pencils, pens, etc. They are a plus. It misses some more spare mine.</v>
      </c>
    </row>
    <row r="231">
      <c r="A231" s="1">
        <v>5.0</v>
      </c>
      <c r="B231" s="1" t="s">
        <v>232</v>
      </c>
      <c r="C231" t="str">
        <f>IFERROR(__xludf.DUMMYFUNCTION("GOOGLETRANSLATE(B231,""es"", ""en"")"),"Casio Casio, neck disappoints !!!")</f>
        <v>Casio Casio, neck disappoints !!!</v>
      </c>
    </row>
    <row r="232">
      <c r="A232" s="1">
        <v>5.0</v>
      </c>
      <c r="B232" s="1" t="s">
        <v>233</v>
      </c>
      <c r="C232" t="str">
        <f>IFERROR(__xludf.DUMMYFUNCTION("GOOGLETRANSLATE(B232,""es"", ""en"")"),"Small and comfortable have a hand mixer at home, but it's very uncomfortable to make fruit smoothies, I've been using this portable blender I find it quite comfortable, because it's small and I only have to cut up some fruit and press a button a few times"&amp;" and I prepare my smoothie. So far I were not a problem.")</f>
        <v>Small and comfortable have a hand mixer at home, but it's very uncomfortable to make fruit smoothies, I've been using this portable blender I find it quite comfortable, because it's small and I only have to cut up some fruit and press a button a few times and I prepare my smoothie. So far I were not a problem.</v>
      </c>
    </row>
    <row r="233">
      <c r="A233" s="1">
        <v>5.0</v>
      </c>
      <c r="B233" s="1" t="s">
        <v>234</v>
      </c>
      <c r="C233" t="str">
        <f>IFERROR(__xludf.DUMMYFUNCTION("GOOGLETRANSLATE(B233,""es"", ""en"")"),"Quality!!! I've always had rubber cables not give importance, it is now my guitar sounds better and everything to buy a good cable! 😂")</f>
        <v>Quality!!! I've always had rubber cables not give importance, it is now my guitar sounds better and everything to buy a good cable! 😂</v>
      </c>
    </row>
    <row r="234">
      <c r="A234" s="1">
        <v>5.0</v>
      </c>
      <c r="B234" s="1" t="s">
        <v>235</v>
      </c>
      <c r="C234" t="str">
        <f>IFERROR(__xludf.DUMMYFUNCTION("GOOGLETRANSLATE(B234,""es"", ""en"")"),"Good buy. Very good bottle. Price is higher than others, but has many advantages in its favor: * anti-colic. * It has two openings: one at the nozzle as all, and the other at the base. So it is very easy to clean. * Autoesterilizable: base filled with 20 "&amp;"ml of water, then you put the part of the teat and enroscas (be an opening up of the bottle) leave-3-minute microwave and ready. * Comes with instructions and also explains measures teats (bottle only comes with one) Teat 1 birth. Nipples 2 more than two "&amp;"months. Nipples 3 for more than four months and finally the nipple 4 which is ultra fast for more than 6 months. Drawbacks: * Your Mom price at which it was intended gift, has been delighted, for now 0 cramps and can be sterilized in the microwave 3 minut"&amp;"es saves a lot of time. Recommendable.")</f>
        <v>Good buy. Very good bottle. Price is higher than others, but has many advantages in its favor: * anti-colic. * It has two openings: one at the nozzle as all, and the other at the base. So it is very easy to clean. * Autoesterilizable: base filled with 20 ml of water, then you put the part of the teat and enroscas (be an opening up of the bottle) leave-3-minute microwave and ready. * Comes with instructions and also explains measures teats (bottle only comes with one) Teat 1 birth. Nipples 2 more than two months. Nipples 3 for more than four months and finally the nipple 4 which is ultra fast for more than 6 months. Drawbacks: * Your Mom price at which it was intended gift, has been delighted, for now 0 cramps and can be sterilized in the microwave 3 minutes saves a lot of time. Recommendable.</v>
      </c>
    </row>
    <row r="235">
      <c r="A235" s="1">
        <v>5.0</v>
      </c>
      <c r="B235" s="1" t="s">
        <v>236</v>
      </c>
      <c r="C235" t="str">
        <f>IFERROR(__xludf.DUMMYFUNCTION("GOOGLETRANSLATE(B235,""es"", ""en"")"),"Philips PowerPro Compact FC9332 / 09 - Vacuum Hoover Energetica Label Phillips arrived on time and without damage works great moment. Very manageable and with a good sized recommend buying that product")</f>
        <v>Philips PowerPro Compact FC9332 / 09 - Vacuum Hoover Energetica Label Phillips arrived on time and without damage works great moment. Very manageable and with a good sized recommend buying that product</v>
      </c>
    </row>
    <row r="236">
      <c r="A236" s="1">
        <v>5.0</v>
      </c>
      <c r="B236" s="1" t="s">
        <v>237</v>
      </c>
      <c r="C236" t="str">
        <f>IFERROR(__xludf.DUMMYFUNCTION("GOOGLETRANSLATE(B236,""es"", ""en"")"),"Ideal as a humidifier and air freshener. It produces a very pleasant sensation I miss him citronella oil and serves as mosquito repeller.")</f>
        <v>Ideal as a humidifier and air freshener. It produces a very pleasant sensation I miss him citronella oil and serves as mosquito repeller.</v>
      </c>
    </row>
    <row r="237">
      <c r="A237" s="1">
        <v>5.0</v>
      </c>
      <c r="B237" s="1" t="s">
        <v>238</v>
      </c>
      <c r="C237" t="str">
        <f>IFERROR(__xludf.DUMMYFUNCTION("GOOGLETRANSLATE(B237,""es"", ""en"")"),"Price Quality 100% recommended. To say a headset for me were unknown, and recommended by a friend in another version, I've bought for my daughter, and is delighted with them, we bought a cordoncito like Apple to take them to train and not will fall, the b"&amp;"attery life is very good arrive at 3 hours without problems, and the box in which they are is perfect especially with the load indication, the perfect sound nothing to envy about airpods, at least the first generation are those who have my other daughter."&amp;" If you want a headset 100% money do not hesitate these are yours.")</f>
        <v>Price Quality 100% recommended. To say a headset for me were unknown, and recommended by a friend in another version, I've bought for my daughter, and is delighted with them, we bought a cordoncito like Apple to take them to train and not will fall, the battery life is very good arrive at 3 hours without problems, and the box in which they are is perfect especially with the load indication, the perfect sound nothing to envy about airpods, at least the first generation are those who have my other daughter. If you want a headset 100% money do not hesitate these are yours.</v>
      </c>
    </row>
    <row r="238">
      <c r="A238" s="1">
        <v>5.0</v>
      </c>
      <c r="B238" s="1" t="s">
        <v>239</v>
      </c>
      <c r="C238" t="str">
        <f>IFERROR(__xludf.DUMMYFUNCTION("GOOGLETRANSLATE(B238,""es"", ""en"")"),"I love I love this brand and the blue color is gorgeous. Perfect for gases and reflections.")</f>
        <v>I love I love this brand and the blue color is gorgeous. Perfect for gases and reflections.</v>
      </c>
    </row>
    <row r="239">
      <c r="A239" s="1">
        <v>5.0</v>
      </c>
      <c r="B239" s="1" t="s">
        <v>240</v>
      </c>
      <c r="C239" t="str">
        <f>IFERROR(__xludf.DUMMYFUNCTION("GOOGLETRANSLATE(B239,""es"", ""en"")"),"Price / extraordinary price are exactly as expected. Price / extraordinary price. They are beautiful and functional. If you are hesitating to compare them do not ...")</f>
        <v>Price / extraordinary price are exactly as expected. Price / extraordinary price. They are beautiful and functional. If you are hesitating to compare them do not ...</v>
      </c>
    </row>
    <row r="240">
      <c r="A240" s="1">
        <v>5.0</v>
      </c>
      <c r="B240" s="1" t="s">
        <v>241</v>
      </c>
      <c r="C240" t="str">
        <f>IFERROR(__xludf.DUMMYFUNCTION("GOOGLETRANSLATE(B240,""es"", ""en"")"),"Are genuine, do not hesitate. The purchase is good, are original, very good service Amazon, just a minor quibble and size, order No. that you use I am between 39 and 40 I decided on the 40th and had great to put insoles sport by not go with changes.")</f>
        <v>Are genuine, do not hesitate. The purchase is good, are original, very good service Amazon, just a minor quibble and size, order No. that you use I am between 39 and 40 I decided on the 40th and had great to put insoles sport by not go with changes.</v>
      </c>
    </row>
    <row r="241">
      <c r="A241" s="1">
        <v>5.0</v>
      </c>
      <c r="B241" s="1" t="s">
        <v>242</v>
      </c>
      <c r="C241" t="str">
        <f>IFERROR(__xludf.DUMMYFUNCTION("GOOGLETRANSLATE(B241,""es"", ""en"")"),"Very good Just what I expected. My parents have this brand for over 20 years. I hope you give me the same result!")</f>
        <v>Very good Just what I expected. My parents have this brand for over 20 years. I hope you give me the same result!</v>
      </c>
    </row>
    <row r="242">
      <c r="A242" s="1">
        <v>5.0</v>
      </c>
      <c r="B242" s="1" t="s">
        <v>243</v>
      </c>
      <c r="C242" t="str">
        <f>IFERROR(__xludf.DUMMYFUNCTION("GOOGLETRANSLATE(B242,""es"", ""en"")"),"Brutal!! Good product although a bit pricey. Sounds fancy. Very comfortable to study late into the early hours without disturbing anyone.")</f>
        <v>Brutal!! Good product although a bit pricey. Sounds fancy. Very comfortable to study late into the early hours without disturbing anyone.</v>
      </c>
    </row>
    <row r="243">
      <c r="A243" s="1">
        <v>5.0</v>
      </c>
      <c r="B243" s="1" t="s">
        <v>244</v>
      </c>
      <c r="C243" t="str">
        <f>IFERROR(__xludf.DUMMYFUNCTION("GOOGLETRANSLATE(B243,""es"", ""en"")"),"Good value The value - price is right. A product being not too ""specific"" valuation I do is that described in the beginning. Brings mind if you are subscribed to ""AmazonPrime""")</f>
        <v>Good value The value - price is right. A product being not too "specific" valuation I do is that described in the beginning. Brings mind if you are subscribed to "AmazonPrime"</v>
      </c>
    </row>
    <row r="244">
      <c r="A244" s="1">
        <v>5.0</v>
      </c>
      <c r="B244" s="1" t="s">
        <v>245</v>
      </c>
      <c r="C244" t="str">
        <f>IFERROR(__xludf.DUMMYFUNCTION("GOOGLETRANSLATE(B244,""es"", ""en"")"),"Price unbeatable quality are perfect and hear great")</f>
        <v>Price unbeatable quality are perfect and hear great</v>
      </c>
    </row>
    <row r="245">
      <c r="A245" s="1">
        <v>5.0</v>
      </c>
      <c r="B245" s="1" t="s">
        <v>246</v>
      </c>
      <c r="C245" t="str">
        <f>IFERROR(__xludf.DUMMYFUNCTION("GOOGLETRANSLATE(B245,""es"", ""en"")"),"Protects, breathes and washable Perfect. The foot, do not heat the foot as it is transpiring and best, it can be machine washed if more.")</f>
        <v>Protects, breathes and washable Perfect. The foot, do not heat the foot as it is transpiring and best, it can be machine washed if more.</v>
      </c>
    </row>
    <row r="246">
      <c r="A246" s="1">
        <v>5.0</v>
      </c>
      <c r="B246" s="1" t="s">
        <v>247</v>
      </c>
      <c r="C246" t="str">
        <f>IFERROR(__xludf.DUMMYFUNCTION("GOOGLETRANSLATE(B246,""es"", ""en"")"),"Are comfortable are beautiful")</f>
        <v>Are comfortable are beautiful</v>
      </c>
    </row>
    <row r="247">
      <c r="A247" s="1">
        <v>5.0</v>
      </c>
      <c r="B247" s="1" t="s">
        <v>248</v>
      </c>
      <c r="C247" t="str">
        <f>IFERROR(__xludf.DUMMYFUNCTION("GOOGLETRANSLATE(B247,""es"", ""en"")"),"They do not fail. I never fail and when I break or lose I always ask them. Very useful and durable.")</f>
        <v>They do not fail. I never fail and when I break or lose I always ask them. Very useful and durable.</v>
      </c>
    </row>
    <row r="248">
      <c r="A248" s="1">
        <v>2.0</v>
      </c>
      <c r="B248" s="1" t="s">
        <v>249</v>
      </c>
      <c r="C248" t="str">
        <f>IFERROR(__xludf.DUMMYFUNCTION("GOOGLETRANSLATE(B248,""es"", ""en"")"),"To talk on the phone do not work If you want to listen to music, could be worth. But you can not have a normal conversation on the phone, and the caller does not understand well. The I returned because he wanted to ""hands-free"", and that does not serve.")</f>
        <v>To talk on the phone do not work If you want to listen to music, could be worth. But you can not have a normal conversation on the phone, and the caller does not understand well. The I returned because he wanted to "hands-free", and that does not serve.</v>
      </c>
    </row>
    <row r="249">
      <c r="A249" s="1">
        <v>3.0</v>
      </c>
      <c r="B249" s="1" t="s">
        <v>250</v>
      </c>
      <c r="C249" t="str">
        <f>IFERROR(__xludf.DUMMYFUNCTION("GOOGLETRANSLATE(B249,""es"", ""en"")"),"Small size is very small size and speed is very fast (if you connect to a USB3). The only problem I see is the use of encryption requires you to be an administrator to run")</f>
        <v>Small size is very small size and speed is very fast (if you connect to a USB3). The only problem I see is the use of encryption requires you to be an administrator to run</v>
      </c>
    </row>
    <row r="250">
      <c r="A250" s="1">
        <v>3.0</v>
      </c>
      <c r="B250" s="1" t="s">
        <v>251</v>
      </c>
      <c r="C250" t="str">
        <f>IFERROR(__xludf.DUMMYFUNCTION("GOOGLETRANSLATE(B250,""es"", ""en"")"),"It does not convince me for this prestigious brand appearance Well, well. But it starts writing fast and time slows down and write slow. He has not convinced me")</f>
        <v>It does not convince me for this prestigious brand appearance Well, well. But it starts writing fast and time slows down and write slow. He has not convinced me</v>
      </c>
    </row>
    <row r="251">
      <c r="A251" s="1">
        <v>1.0</v>
      </c>
      <c r="B251" s="1" t="s">
        <v>252</v>
      </c>
      <c r="C251" t="str">
        <f>IFERROR(__xludf.DUMMYFUNCTION("GOOGLETRANSLATE(B251,""es"", ""en"")"),"Very hard soles for my foot i had to return. For those who have foot problems they are very hard. 0% Flexible sole ....")</f>
        <v>Very hard soles for my foot i had to return. For those who have foot problems they are very hard. 0% Flexible sole ....</v>
      </c>
    </row>
    <row r="252">
      <c r="A252" s="1">
        <v>1.0</v>
      </c>
      <c r="B252" s="1" t="s">
        <v>253</v>
      </c>
      <c r="C252" t="str">
        <f>IFERROR(__xludf.DUMMYFUNCTION("GOOGLETRANSLATE(B252,""es"", ""en"")"),"Worthless for anything not done anything, I would say even more stripes and that it not leave dilute slurry risk to cause streaks")</f>
        <v>Worthless for anything not done anything, I would say even more stripes and that it not leave dilute slurry risk to cause streaks</v>
      </c>
    </row>
    <row r="253">
      <c r="A253" s="1">
        <v>4.0</v>
      </c>
      <c r="B253" s="1" t="s">
        <v>254</v>
      </c>
      <c r="C253" t="str">
        <f>IFERROR(__xludf.DUMMYFUNCTION("GOOGLETRANSLATE(B253,""es"", ""en"")"),"Good good micro microphone. Perhaps the micro-cable connection has some play and make noise.")</f>
        <v>Good good micro microphone. Perhaps the micro-cable connection has some play and make noise.</v>
      </c>
    </row>
    <row r="254">
      <c r="A254" s="1">
        <v>4.0</v>
      </c>
      <c r="B254" s="1" t="s">
        <v>255</v>
      </c>
      <c r="C254" t="str">
        <f>IFERROR(__xludf.DUMMYFUNCTION("GOOGLETRANSLATE(B254,""es"", ""en"")"),"Capacity OK for the price")</f>
        <v>Capacity OK for the price</v>
      </c>
    </row>
    <row r="255">
      <c r="A255" s="1">
        <v>4.0</v>
      </c>
      <c r="B255" s="1" t="s">
        <v>256</v>
      </c>
      <c r="C255" t="str">
        <f>IFERROR(__xludf.DUMMYFUNCTION("GOOGLETRANSLATE(B255,""es"", ""en"")"),"Well sleeves a little short but well !!")</f>
        <v>Well sleeves a little short but well !!</v>
      </c>
    </row>
    <row r="256">
      <c r="A256" s="1">
        <v>4.0</v>
      </c>
      <c r="B256" s="1" t="s">
        <v>257</v>
      </c>
      <c r="C256" t="str">
        <f>IFERROR(__xludf.DUMMYFUNCTION("GOOGLETRANSLATE(B256,""es"", ""en"")"),"Very discreet footwear technician. Bota high quality, very comfortable and very well Foot subject. Is boot models ""technique"" more discreet, it can be used in town. Suitable for rainy days, but I have the impression that not perspire much as I want.")</f>
        <v>Very discreet footwear technician. Bota high quality, very comfortable and very well Foot subject. Is boot models "technique" more discreet, it can be used in town. Suitable for rainy days, but I have the impression that not perspire much as I want.</v>
      </c>
    </row>
    <row r="257">
      <c r="A257" s="1">
        <v>4.0</v>
      </c>
      <c r="B257" s="1" t="s">
        <v>258</v>
      </c>
      <c r="C257" t="str">
        <f>IFERROR(__xludf.DUMMYFUNCTION("GOOGLETRANSLATE(B257,""es"", ""en"")"),"Very beautiful and elegant look great. I arrived much earlier than expected")</f>
        <v>Very beautiful and elegant look great. I arrived much earlier than expected</v>
      </c>
    </row>
    <row r="258">
      <c r="A258" s="1">
        <v>5.0</v>
      </c>
      <c r="B258" s="1" t="s">
        <v>259</v>
      </c>
      <c r="C258" t="str">
        <f>IFERROR(__xludf.DUMMYFUNCTION("GOOGLETRANSLATE(B258,""es"", ""en"")"),"Fulfills its function. Works well, it is compact and easy to clean and store.")</f>
        <v>Fulfills its function. Works well, it is compact and easy to clean and store.</v>
      </c>
    </row>
    <row r="259">
      <c r="A259" s="1">
        <v>5.0</v>
      </c>
      <c r="B259" s="1" t="s">
        <v>260</v>
      </c>
      <c r="C259" t="str">
        <f>IFERROR(__xludf.DUMMYFUNCTION("GOOGLETRANSLATE(B259,""es"", ""en"")"),"Very comfortable is perfect. I use to work and go great. They came like a glove from day")</f>
        <v>Very comfortable is perfect. I use to work and go great. They came like a glove from day</v>
      </c>
    </row>
    <row r="260">
      <c r="A260" s="1">
        <v>5.0</v>
      </c>
      <c r="B260" s="1" t="s">
        <v>261</v>
      </c>
      <c r="C260" t="str">
        <f>IFERROR(__xludf.DUMMYFUNCTION("GOOGLETRANSLATE(B260,""es"", ""en"")"),"Very nice precious Son, have surprised me for good, I have two pairs and I have taken advantage of an offer 2x1 and I may not like anymore. They glisten a lot and are unobtrusive, just what we wanted. They have arrived at the specified time.")</f>
        <v>Very nice precious Son, have surprised me for good, I have two pairs and I have taken advantage of an offer 2x1 and I may not like anymore. They glisten a lot and are unobtrusive, just what we wanted. They have arrived at the specified time.</v>
      </c>
    </row>
    <row r="261">
      <c r="A261" s="1">
        <v>5.0</v>
      </c>
      <c r="B261" s="1" t="s">
        <v>262</v>
      </c>
      <c r="C261" t="str">
        <f>IFERROR(__xludf.DUMMYFUNCTION("GOOGLETRANSLATE(B261,""es"", ""en"")"),"Simple, elegant. I love.")</f>
        <v>Simple, elegant. I love.</v>
      </c>
    </row>
    <row r="262">
      <c r="A262" s="1">
        <v>5.0</v>
      </c>
      <c r="B262" s="1" t="s">
        <v>263</v>
      </c>
      <c r="C262" t="str">
        <f>IFERROR(__xludf.DUMMYFUNCTION("GOOGLETRANSLATE(B262,""es"", ""en"")"),"Very good buy I like so very good buy comfortable")</f>
        <v>Very good buy I like so very good buy comfortable</v>
      </c>
    </row>
    <row r="263">
      <c r="A263" s="1">
        <v>5.0</v>
      </c>
      <c r="B263" s="1" t="s">
        <v>264</v>
      </c>
      <c r="C263" t="str">
        <f>IFERROR(__xludf.DUMMYFUNCTION("GOOGLETRANSLATE(B263,""es"", ""en"")"),"Tennis super comfortable Very cool")</f>
        <v>Tennis super comfortable Very cool</v>
      </c>
    </row>
    <row r="264">
      <c r="A264" s="1">
        <v>5.0</v>
      </c>
      <c r="B264" s="1" t="s">
        <v>265</v>
      </c>
      <c r="C264" t="str">
        <f>IFERROR(__xludf.DUMMYFUNCTION("GOOGLETRANSLATE(B264,""es"", ""en"")"),"Vacuumed and mopped for a thorough cleaning &lt;div id = ""video-block-RLR9GHXFH9ZUQ"" class = ""a-section a-spacing-small a-spacing-top mini video-block""&gt; &lt;div tabindex = ""0"" class = ""airy airy-svg vmin-unsupported airy-skin-beacon"" style = ""backgroun"&amp;"d-color: rgb (0, 0, 0) position: relative; width: 100%; height: 100%; font-size: 0px ; overflow: hidden; outline: none; ""&gt; &lt;div class ="" airy-renderer-container ""style ="" position: relative; height: 100%; width: 100%; ""&gt; &lt;video id ="" 7 ""preload = "&amp;"""auto"" src = ""https://images-eu.ssl-images-amazon.com/images/I/A1vHgvo84eS.mp4"" style = ""position: absolute; left: 0px; top: 0px; overflow: hidden; height : 1px; width: 1px; ""&gt; &lt;/ video&gt; &lt;/ div&gt; &lt;div id ="" airy-slate-preload ""style ="" background-"&amp;"color: rgb (0, 0, 0); background-image: url ( &amp; quot; https: //images-eu.ssl-images-amazon.com/images/I/A1VJV6f8-sS.png&amp;quot;); background-size: Contain; background-position: center center; background-repeat: no-repeat ; position: absolute; top: 0px; left"&amp;": 0px; visibility: visible; width: 100%; hei ght: 100%; ""&gt; &lt;/ div&gt; &lt;iframe scrolling ="" no ""frameborder ="" 0 ""src ="" about: blank ""style ="" display: none; ""&gt; &lt;/ iframe&gt; &lt;div tabindex ="" - 1 ""class ="" airy-controls-container ""style ="" opacity"&amp;": 0; visibility: hidden; ""&gt; &lt;div tabindex ="" - 1 ""class ="" airy-screen-size-toggle airy-fullscreen ""&gt; &lt;/ div&gt; &lt;div tabindex ="" - 1 ""class ="" airy-container-bottom "" &gt; &lt;div tabindex = ""- 1"" class = ""airy-track-bar-spacer-left"" style = ""width:"&amp;" 11px;""&gt; &lt;/ div&gt; &lt;div tabindex = ""- 1"" class = ""airy-play- airy toggle-play ""style ="" width: 12px; margin-right: 12px; ""&gt; &lt;/ div&gt; &lt;div tabindex ="" - 1 ""class ="" airy-audio-elements ""style ="" float: right; width: 34px; ""&gt; &lt;div tabindex ="" - 1"&amp;" ""class ="" airy-audio-toggle airy-on ""&gt; &lt;/ div&gt; &lt;div tabindex ="" - 1 ""class ="" airy-audio-container ""style = ""opacity: 0; visibility: hidden; ""&gt; &lt;div tabindex ="" - 1 ""class ="" airy-audio-track-bar ""style ="" height: 80%; ""&gt; &lt;div tabindex ="""&amp;" - 1 ""class ="" airy-audio- Scrubber-bar ""style ="" height: 85%; ""&gt; &lt;/ div&gt; &lt;div tabindex ="" - 1 ""class ="" airy-audio-scrubber ""style ="" height: 12px; bottom 85% ""&gt; &lt;/ div&gt; &lt;/ div&gt; &lt;/ div&gt; &lt;/ div&gt; &lt;div tabindex ="" - 1 ""class ="" airy-duration-l"&amp;"abel ""style ="" float: right; width: 26px; margin-right: 4px; text-align: center; ""&gt; 0:25 &lt;/ div&gt; &lt;div tabindex ="" - 1 ""class ="" airy-track-bar-spacer-right ""style ="" float: right; width: 11px; ""&gt; &lt;/ div&gt; &lt;div tabindex ="" - 1 ""class ="" airy-tra"&amp;"ck-bar-container ""style ="" margin-left: 35px; margin-right: 75px; ""&gt; &lt;div tabindex ="" - 1 ""class ="" airy-airy-track-bar vertically-centering-table ""&gt; &lt;div tabindex ="" - 1 ""class ="" airy-Vertical-centering- table-cell ""&gt; &lt;div tabindex ="" - 1 """&amp;"class ="" airy-track bar-elements ""&gt; &lt;div tabindex ="" - 1 ""class ="" airy-progress bar ""style ="" width: 100%; ""&gt; &lt;/ div&gt; &lt;div tabindex ="" - 1 ""class ="" airy-scrubber-bar ""&gt; &lt;/ div&gt; &lt;div tabindex ="" - 1 ""class ="" airy-scrubber ""&gt; &lt;div tabinde"&amp;"x ="" - 1 ""class ="" airy-scrubber-icon ""&gt; &lt;/ div&gt; &lt;div tabindex ="" - 1 ""class ="" airy-adjusted-AUI-tooltip ""style ="" opacity: 0; visibility: hidden; ""&gt; &lt;div tabindex ="" - 1 ""class ="" airy-adjusted-aui-tooltip-inner ""&gt; &lt;div tabindex ="" - 1 """&amp;"class ="" airy-current-time-label ""&gt; 0: 00 &lt;/ div&gt; &lt;/ div&gt; &lt;div tabindex = ""- 1"" class = ""airy-adjusted-AUI-arrow-border""&gt; &lt;div tabindex = ""- 1"" class = ""airy-adjusted-AUI-arrow"" &gt; &lt;/ div&gt; &lt;/ div&gt; &lt;/ div&gt; &lt;/ div&gt; &lt;/ div&gt; &lt;/ div&gt; &lt;/ div&gt; &lt;/ div&gt; &lt;"&amp;"/ div&gt; &lt;/ div&gt; &lt;div tabindex = ""- 1"" class = ""airy-age-gate airy-stage airy-Vertical-centering-table airy-dialog"" style = ""opacity: 0; visibility: hidden; ""&gt; &lt;div tabindex ="" - 1 ""class ="" airy-age-gate-Vertical-centering-table-cell airy-Vertical"&amp;"-centering-table-cell ""&gt; &lt;div tabindex ="" - 1 ""class = ""airy-Vertical-centering-wrapper airy-age-gate-elements-wrapper""&gt; &lt;div tabindex = ""- 1"" class = ""airy-age-gate-elements airy-dialog-elements""&gt; &lt;div tabindex = "" -1 ""class ="" airy-age-gate-"&amp;"prompt ""&gt; This video is not Intended for all audiences What date were you born &lt;/ div&gt; &lt;div tabindex =.?"" - 1 ""class ="" airy-age-gate -inputs airy-dialog-inner-elements ""&gt; &lt;select tabindex ="" - 1 ""class ="" airy-age-gate-month ""&gt; &lt;option value ="""&amp;" 1 ""&gt; January &lt;/ option&gt; &lt;option value ="" 2 ""&gt; February &lt;/ option&gt; &lt;option value ="" 3 ""&gt; March &lt;/ option&gt; &lt;option value ="" 4 ""&gt; April &lt;/ option&gt; &lt;option value ="" 5 ""&gt; May &lt;/ option&gt; &lt;option value = ""6""&gt; June &lt;/ option&gt; &lt;option value = ""7""&gt; Ju"&amp;"ly &lt;/ option&gt; &lt;option value = ""8""&gt; August &lt;/ option&gt; &lt;option value = ""9""&gt; September &lt;/ option&gt; &lt;option value = ""10""&gt; October &lt;/ option&gt; &lt;option value = ""11""&gt; November &lt;/ option&gt; &lt;option value = ""12""&gt; December &lt;/ option&gt; &lt;/ select&gt; &lt;select tabind"&amp;"ex = ""- 1"" class = ""airy-age-gate-day""&gt; &lt;opti on value = ""1""&gt; 1 &lt;/ option&gt; &lt;option value = ""2""&gt; 2 &lt;/ option&gt; &lt;option value = ""3""&gt; 3 &lt;/ option&gt; &lt;option value = ""4""&gt; 4 &lt;/ option &gt; &lt;option value = ""5""&gt; 5 &lt;/ option&gt; &lt;option value = ""6""&gt; 6 &lt;/ o"&amp;"ption&gt; &lt;option value = ""7""&gt; 7 &lt;/ option&gt; &lt;option value = ""8""&gt; 8 &lt; / option&gt; &lt;option value = ""9""&gt; 9 &lt;/ option&gt; &lt;option value = ""10""&gt; 10 &lt;/ option&gt; &lt;option value = ""11""&gt; 11 &lt;/ option&gt; &lt;option value = ""12""&gt; 12 &lt;/ option&gt; &lt;option value = ""13""&gt; 1"&amp;"3 &lt;/ option&gt; &lt;option value = ""14""&gt; 14 &lt;/ option&gt; &lt;option value = ""15""&gt; 15 &lt;/ option&gt; &lt;option value = ""16 ""&gt; 16 &lt;/ option&gt; &lt;option value ="" 17 ""&gt; 17 &lt;/ option&gt; &lt;option value ="" 18 ""&gt; 18 &lt;/ option&gt; &lt;option value ="" 19 ""&gt; 19 &lt;/ option&gt; &lt;option va"&amp;"lue = ""20""&gt; 20 &lt;/ option&gt; &lt;option value = ""21""&gt; 21 &lt;/ option&gt; &lt;option value = ""22""&gt; 22 &lt;/ option&gt; &lt;option value = ""23""&gt; 23 &lt;/ option&gt; &lt;option value = ""24""&gt; 24 &lt;/ option&gt; &lt;option value = ""25""&gt; 25 &lt;/ option&gt; &lt;option value = ""26""&gt; 26 &lt;/ option&gt;"&amp;" &lt;option value = ""27""&gt; 27 &lt;/ option&gt; &lt;option value = ""28""&gt; 28 &lt;/ option&gt; &lt;option value = ""29""&gt; 29 &lt;/ option&gt; &lt;option value = ""30""&gt; 30 &lt;/ option&gt; &lt;option value = ""31""&gt; 31 &lt;/ option&gt; &lt;/ select&gt; &lt;select tabindex = ""- 1"" class = ""airy-age-gate-ye"&amp;"ar""&gt; &lt;option value = ""2019""&gt; 2019 &lt;/ option&gt; &lt; option value = ""2018""&gt; 2018 &lt;/ option&gt; &lt;option value = ""2017""&gt; 2017 &lt;/ option&gt; &lt;option value = ""2016""&gt; ​​2016 &lt;/ option&gt; &lt;option value = ""2015""&gt; 2015 &lt;/ option &gt; &lt;option value = ""2014""&gt; 2014 &lt;/ o"&amp;"ption&gt; &lt;option value = ""2013""&gt; 2013 &lt;/ option&gt; &lt;option value = ""2012""&gt; 2012 &lt;/ option&gt; &lt;option value = ""2011""&gt; 2011 &lt; / option&gt; &lt;option value = ""2010""&gt; 2010 &lt;/ option&gt; &lt;option value = ""2009""&gt; 2009 &lt;/ option&gt; &lt;option value = ""2008""&gt; 2008 &lt;/ opt"&amp;"ion&gt; &lt;option value = ""2007""&gt; 2007 &lt;/ option&gt; &lt;option value = ""2006""&gt; 2006 &lt;/ option&gt; &lt;option value = ""2005""&gt; 2005 &lt;/ option&gt; &lt;option value = ""2004""&gt; 2004 &lt;/ option&gt; &lt;option value = ""2003 ""&gt; 2003 &lt;/ option&gt; &lt;option value ="" 2002 ""&gt; 2002 &lt;/ opti"&amp;"on&gt; &lt;option value ="" 2001 ""&gt; 2001 &lt;/ option&gt; &lt;option value ="" 2000 ""&gt; 2000 &lt;/ option&gt; &lt;option value = ""1999""&gt; 1999 &lt;/ option&gt; &lt;option value = ""1998""&gt; 1998 &lt;/ option&gt; &lt;option value = ""1997""&gt; 1997 &lt;/ option&gt; &lt;option value = ""1996""&gt; 1996 &lt;/ optio"&amp;"n&gt; &lt;option value = ""1995""&gt; 1995 &lt;/ option&gt; &lt;option value = ""1994""&gt; 1994 &lt;/ option&gt; &lt;option value = ""1993""&gt; 1993 &lt;/ option&gt; &lt;option value = ""1992""&gt; 1992 &lt;/ option&gt; &lt;option value = ""1991""&gt; 1991 &lt;/ option&gt; &lt;option value = ""1990""&gt; 1990 &lt;/ option&gt; "&amp;"&lt;option value = "" 1989 ""&gt; 1989 &lt;/ option&gt; &lt;option value ="" 1988 ""&gt; 1988 &lt;/ option&gt; &lt;option value ="" 1987 ""&gt; 1987 &lt;/ option&gt; &lt;option value ="" 1986 ""&gt; 1986 &lt;/ option&gt; &lt;value option = ""1985""&gt; 1985 &lt;/ option&gt; &lt;option value = ""1984""&gt; 1984 &lt;/ option"&amp;"&gt; &lt;option value = ""1983""&gt; 1983 &lt;/ option&gt; &lt;option value = ""1982""&gt; 1982 &lt;/ option&gt; &lt; option value = ""1981""&gt; 1981 &lt;/ option&gt; &lt;option value = ""1980""&gt; 1980 &lt;/ option&gt; &lt;option value = ""1979""&gt; 1979 &lt;/ option&gt; &lt;option value = ""1978""&gt; 1978 &lt;/ option &gt;"&amp;" &lt;option value = ""1977""&gt; 1977 &lt;/ option&gt; &lt;option value = ""1976""&gt; 1976 &lt;/ option&gt; &lt;option value = ""1975""&gt; 1975 &lt;/ option&gt; &lt;option value = ""1974""&gt; 1974 &lt; / option&gt; &lt;option value = ""1973""&gt; 1973 &lt;/ option&gt; &lt;option value = ""1972""&gt; 1972 &lt;/ option&gt; &lt;"&amp;"option value = ""1971""&gt; 1971 &lt;/ option&gt; &lt;option value = ""1970""&gt; 1970 &lt;/ option&gt; &lt;option value = ""1969""&gt; 1969 &lt;/ option&gt; &lt;option value = ""1968""&gt; 1968 &lt;/ option&gt; &lt;option value = ""1967""&gt; 1967 &lt;/ option&gt; &lt;option value = ""1966 ""&gt; 1966 &lt;/ option&gt; &lt;op"&amp;"tion value ="" 1965 ""&gt; 1965 &lt;/ option&gt; &lt;option value ="" 1964 ""&gt; 1964 &lt;/ option&gt; &lt;option value ="" 1963 ""&gt; 1963 &lt;/ option&gt; &lt;option value = ""1962""&gt; 1962 &lt;/ option&gt; &lt;option value = ""1961""&gt; 1961 &lt;/ option&gt; &lt;option value = ""1960""&gt; 1960 &lt;/ op tion&gt; &lt;o"&amp;"ption value = ""1959""&gt; 1959 &lt;/ option&gt; &lt;option value = ""1958""&gt; 1958 &lt;/ option&gt; &lt;option value = ""1957""&gt; 1957 &lt;/ option&gt; &lt;option value = ""1956""&gt; 1956 &lt;/ option&gt; &lt;option value = ""1955""&gt; 1955 &lt;/ option&gt; &lt;option value = ""1954""&gt; 1954 &lt;/ option&gt; &lt;opti"&amp;"on value = ""1953""&gt; 1953 &lt;/ option&gt; &lt;option value = ""1952"" &gt; 1952 &lt;/ option&gt; &lt;option value = ""1951""&gt; 1951 &lt;/ option&gt; &lt;option value = ""1950""&gt; 1950 &lt;/ option&gt; &lt;option value = ""1949""&gt; 1949 &lt;/ option&gt; &lt;option value = "" 1948 ""&gt; 1948 &lt;/ option&gt; &lt;opti"&amp;"on value ="" 1947 ""&gt; 1947 &lt;/ option&gt; &lt;option value ="" 1946 ""&gt; 1946 &lt;/ option&gt; &lt;option value ="" 1945 ""&gt; 1945 &lt;/ option&gt; &lt;value option = ""1944""&gt; 1944 &lt;/ option&gt; &lt;option value = ""1943""&gt; 1943 &lt;/ option&gt; &lt;option value = ""1942""&gt; 1942 &lt;/ option&gt; &lt;opti"&amp;"on value = ""1941""&gt; 1941 &lt;/ option&gt; &lt; option value = ""1940""&gt; 1940 &lt;/ option&gt; &lt;option value = ""1939""&gt; 1939 &lt;/ option&gt; &lt;option value = ""1938""&gt; 1938 &lt;/ option&gt; &lt;option value = ""1937""&gt; 1937 &lt;/ option &gt; &lt;option value = ""1936""&gt; 1936 &lt;/ option&gt; &lt;optio"&amp;"n value = ""1935""&gt; 1935 &lt;/ option&gt; &lt;option value = ""1934""&gt; 1934 &lt;/ option&gt; &lt;option value = ""1933""&gt; 1933 &lt; / option&gt; &lt;option value = ""1932""&gt; 1932 &lt;/ option&gt; &lt;option value = ""1931""&gt; 1931 &lt;/ option&gt; &lt;option v alue = ""1930""&gt; 1930 &lt;/ option&gt; &lt;option"&amp;" value = ""1929""&gt; 1929 &lt;/ option&gt; &lt;option value = ""1928""&gt; 1928 &lt;/ option&gt; &lt;option value = ""1927""&gt; 1927 &lt;/ option&gt; &lt;option value = ""1926""&gt; 1926 &lt;/ option&gt; &lt;option value = ""1925""&gt; 1925 &lt;/ option&gt; &lt;option value = ""1924""&gt; 1924 &lt;/ option&gt; &lt;option va"&amp;"lue = ""1923""&gt; 1923 &lt;/ option&gt; &lt;option value = ""1922""&gt; 1922 &lt;/ option&gt; &lt;option value = ""1921""&gt; 1921 &lt;/ option&gt; &lt;option value = ""1920""&gt; 1920 &lt;/ option&gt; &lt;option value = ""1919""&gt; 1919 &lt;/ option&gt; &lt;option value = ""1918""&gt; 1918 &lt;/ option&gt; &lt;option value"&amp;" = ""1917""&gt; 1917 &lt;/ option&gt; &lt;option value = ""1916""&gt; 1916 &lt;/ option&gt; &lt;option value = ""1915"" &gt; 1915 &lt;/ option&gt; &lt;option value = ""1914""&gt; 1914 &lt;/ option&gt; &lt;option value = ""1913""&gt; 1913 &lt;/ option&gt; &lt;option value = ""1912""&gt; 1912 &lt;/ option&gt; &lt;option value ="&amp;" "" 1911 ""&gt; 1911 &lt;/ option&gt; &lt;option value ="" 1910 ""&gt; 1910 &lt;/ option&gt; &lt;option value ="" 1909 ""&gt; 1909 &lt;/ option&gt; &lt;option value ="" 1908 ""&gt; 1908 &lt;/ option&gt; &lt;value option = ""1907""&gt; 1907 &lt;/ option&gt; &lt;option value = ""1906""&gt; 1906 &lt;/ option&gt; &lt;option value"&amp;" = ""1905""&gt; 1905 &lt;/ option&gt; &lt;option value = ""1904""&gt; 1904 &lt;/ option&gt; &lt; option value = ""1903""&gt; 1903 &lt;/ option&gt; &lt;option value = ""1902""&gt; 1902 &lt;/ option&gt; &lt;option value = ""1901""&gt; 19 01 &lt;/ option&gt; &lt;option value = ""1900""&gt; 1900 &lt;/ option&gt; &lt;/ select&gt; &lt;di"&amp;"v tabindex = ""- 1"" class = ""airy-age-gate-submit airy-submit-button airy airy-submit- disabled ""&gt; Submit &lt;/ div&gt; &lt;/ div&gt; &lt;/ div&gt; &lt;/ div&gt; &lt;/ div&gt; &lt;/ div&gt; &lt;div tabindex ="" - 1 ""class ="" airy-install-flash-dialog airy-stage airy -vertical-centering-ta"&amp;"ble-dialog airy airy-denied ""style ="" opacity: 0; visibility: hidden; ""&gt; &lt;div tabindex ="" - 1 ""class ="" airy-install-flash-Vertical-centering-table-cell airy-Vertical-centering-table-cell ""&gt; &lt;div tabindex ="" - 1 ""class = ""airy-Vertical-centering"&amp;"-wrapper airy-install-flash-elements-wrapper""&gt; &lt;div tabindex = ""- 1"" class = ""airy-install-flash-elements airy-dialog-elements""&gt; &lt;div tabindex = "" -1 ""class ="" airy-install-flash-prompt ""&gt; Adobe Flash Player is required to watch this video &lt;/ div"&amp;"&gt; &lt;div tabindex =."" - 1 ""class ="" airy-install-flash-button-wrapper airy -dialog-inner-elements ""&gt; &lt;div tabindex ="" - 1 ""class ="" airy-install-flash-button airy-button ""&gt; install Flash Player &lt;/ div&gt; &lt;/ div&gt; &lt;/ div&gt; &lt;/ div&gt; &lt;/ div&gt; &lt;/ div&gt; &lt;div ta"&amp;"bindex = ""- 1"" class = ""airy-video-unsupported-dialog airy-stage airy-Vertical-centering-table airy-dialog airy-denied"" style = ""opacity: 0; visibility: hidden; ""&gt; &lt;div tabindex ="" - 1 ""class ="" airy-video-unsupported-Vertical-centering-table-cel"&amp;"l airy-Vertical-centering-table-cell ""&gt; &lt;div tabindex ="" - 1 ""class = ""airy-Vertical-centering-wrapper airy-video-unsupported-elements-wrapper""&gt; &lt;div tabindex = ""- 1"" class = ""airy-video-unsupported-elements airy-dialog-elements""&gt; &lt;div tabindex ="&amp;" "" -1 ""class ="" airy-video-unsupported-prompt ""&gt; &lt;/ div&gt; &lt;/ div&gt; &lt;/ div&gt; &lt;/ div&gt; &lt;/ div&gt; &lt;div tabindex ="" - 1 ""class ="" airy-loading- spinner-stage airy-stage ""&gt; &lt;div tabindex ="" - 1 ""class ="" airy-loading-spinner-Vertical-centering-table-cell "&amp;"airy-Vertical-centering-table-cell ""&gt; &lt;div tabindex ="" - 1 ""class ="" airy-loading-spinner-container airy-scalable-hint-container ""&gt; &lt;div tabindex ="" - 1 ""class ="" airy-loading-spinner-dummy airy-scalable-dummy ""&gt; &lt;/ div&gt; &lt; div tabindex = ""- 1"" "&amp;"class = ""airy-loading-spinner airy-hint"" style = ""visibility: hidden;""&gt; &lt;/ div&gt; &lt;/ div&gt; &lt;/ div&gt; &lt;/ div&gt; &lt;div tabindex = ""- 1 ""class ="" airy-ads-screen-size-toggle airy-screen-size-toggle-fullscreen airy ""style ="" visibility: hidden; ""&gt; &lt;/ div&gt; &lt;"&amp;"div tabindex = ""-1"" class = ""airy-ad-prompt-container"" style = ""visibility: hidden;""&gt; &lt;div tabindex = ""- 1"" class = ""airy-ad-prompt-Vertical-centering-table-vertically airy centering-table ""&gt; &lt;div tabindex ="" - 1 ""class ="" airy-ad-prompt-Vert"&amp;"ical-centering-table-cell airy-Vertical-centering-table-cell ""&gt; &lt;div tabindex ="" - 1 ""class = ""airy-ad-prompt-label""&gt; &lt;/ div&gt; &lt;/ div&gt; &lt;/ div&gt; &lt;/ div&gt; &lt;div tabindex = ""- 1"" class = ""airy-ads-controls-container"" style = ""visibility: hidden; ""&gt; &lt;d"&amp;"iv tabindex ="" - 1 ""class ="" airy-ads-audio-toggle airy-audio-toggle airy-on ""style ="" visibility: hidden; ""&gt; &lt;/ div&gt; &lt;div tabindex ="" - 1 ""class ="" airy-time-remaining-label-container ""&gt; &lt;div tabindex ="" - 1 ""class ="" airy-time-remaining-Ver"&amp;"tical-centering-table airy-Vertical-centering-table ""&gt; &lt;div tabindex = ""- 1"" class = ""airy-time-remaining-Vertical-centering-table-cell airy-Vertical-centering-table-cell""&gt; &lt;div tabindex = ""- 1"" class = ""airy-Vertical-centering-wrapper airy-time-r"&amp;"emaining-label-wrapper ""&gt; &lt;div tabindex ="" - 1 ""class ="" airy-time-remaining-label ""style ="" visibility: hidden; ""&gt; &lt;/ div&gt; &lt;div tabi ndex = ""- 1"" class = ""airy-ad-skip"" style = ""visibility: hidden;""&gt; &lt;/ div&gt; &lt;div tabindex = ""- 1"" class = "&amp;"""airy-ad-end"" style = ""visibility: hidden ""&gt; &lt;/ div&gt; &lt;/ div&gt; &lt;/ div&gt; &lt;/ div&gt; &lt;/ div&gt; &lt;div tabindex ="" - 1 ""class ="" airy-learn-more ""style ="" visibility: hidden; ""&gt; &lt;/ div&gt; &lt;/ div&gt; &lt;div tabindex = ""- 1"" class = ""airy-play-toggle-hint-stage ai"&amp;"ry-stage airy-cursor""&gt; &lt;div tabindex = ""- 1"" class = ""airy-play -toggle-hint-Vertical-centering-table-cell airy-Vertical-centering-table-cell airy-cursor ""&gt; &lt;div tabindex ="" - 1 ""class ="" airy-play-toggle-hint-container airy-scalable- Hint-contain"&amp;"er ""&gt; &lt;div tabindex ="" - 1 ""class ="" airy-play-toggle-hint-dummy airy-scalable-dummy ""&gt; &lt;/ div&gt; &lt;div tabindex ="" - 1 ""class ="" airy-play -toggle-hint hint airy-airy-play-hint ""style ="" opacity: 1; visibility: visible; ""&gt; &lt;/ div&gt; &lt;/ div&gt; &lt;/ div&gt;"&amp;" &lt;/ div&gt; &lt;div tabindex ="" - 1 ""class ="" airy-replay-hint-stage airy-stage ""style ="" visibility: hidden ; ""&gt; &lt;div tabindex ="" - 1 ""class ="" airy-replay-hint-Vertical-centering-table-cell airy-Vertical-centering-table-cell airy-cursor ""&gt; &lt;div tabi"&amp;"ndex ="" - 1 ""class = ""airy-replay-hint-container airy-scalable-hint-container""&gt; &lt;div tabindex = ""- 1"" class = ""airy-replay-hint-dummy airy-scalable-dummy""&gt; &lt;/ div&gt; &lt;div tabindex = ""- 1"" class = ""airy-replay-hint airy-hint""&gt; &lt;/ div&gt; &lt;/ div&gt; &lt;/ "&amp;"div&gt; &lt;/ div&gt; &lt;div tabindex = ""- 1"" class = ""airy-autoplay-hint -stage airy-stage ""style ="" visibility: hidden; ""&gt; &lt;div tabindex ="" - 1 ""class ="" airy-autoplay-hint-Vertical-centering-table-cell airy-Vertical-centering-table-cell airy- cursor ""&gt; "&amp;"&lt;div tabindex ="" - 1 ""class ="" autoplay airy-airy-hint-container-scalable-hint-container ""&gt; &lt;div tabindex ="" - 1 ""class ="" airy-autoplay-hint-dummy airy- scalable-dummy ""&gt; &lt;/ div&gt; &lt;/ div&gt; &lt;/ div&gt; &lt;/ div&gt; &lt;/ div&gt; &lt;/ div&gt; &lt;input type ="" hidden ""na"&amp;"me ="" ""value ="" https: // images-eu .ssl-images-amazon.com / images / I / A1vHgvo84eS.mp4 ""Class ="" video-url ""&gt; &lt;input type ="" hidden ""name ="" ""value ="" https://images-eu.ssl-images-amazon.com/images/I/A1VJV6f8-sS.png ""class = ""video-slate-i"&amp;"mg-url""&gt; &amp; nbsp; After testing the deebot slim, the conga and roomba excellence, this is definitely the best I've tasted. This robot has the intelligent navigation system using a laser. Why is this important? Most robots use a system of random aspiration"&amp;" implying that do not always reach all corners and also make it an ineffective way. With intelligent navigation, deebot 900 every clean the area without getting anything because it always knows where you are and what needs to be done. It also has a contin"&amp;"uous cleaning option, which means that if you do not finish the entire area with clean, once loaded would finish what was left. An interesting point is that aspiration has two power modes. The standard, which does not make any noise, and the max with maki"&amp;"ng much more noise but thoroughly clean. The latter is very interesting in carpets. Speaking of carpets, you can set to work on standard and as soon as a carpet activate the mode max. It is very interesting because it saves a lot of battery. Like all mode"&amp;"rn robots can schedule cleaning schedules for each day of the week. Has no way molest for the robot is not activated during certain hours. It is very important that if once loaded cleans out what was left no it does at times that you do not want, and at n"&amp;"ight for example. Or, if you have pets, do not matter what me and you wake up at 3 am because they have on the robot. Once you have done some cleanings can put virtual barriers in places where you do not want to happen. He will remember and each cleaning "&amp;"these areas will be skipped. Both this model and 930 do not allow recall several floors. The brand new model 950, if allowed. The robot also stays differences separate you into zones. Whereupon you can tell you just to clean the dining room for example. I"&amp;" must say that delimits not always good. In my case, for example, you understand that room and kitchen are the same room. And not the most interesting function is to scrub while sucking. You only have to fill the tray scrub and put the platform carrying t"&amp;"he mop. He will detect and clean vacuuming and mopping at a time. No, it's not the same as scrubbing with mop but leaves it very clean. It is very important not to put more water in the tank may be damaged or sprinkler systems. The first time you plug mus"&amp;"t remove the protective strip from the front bumper and open the top cover. There you have to turn the button ON / OFF. Then you just have to download the application ecovacs home and now you can link the robot with your mobile phone via wifi. This model "&amp;"also supports alexa and google home so you can activate voice. The basic commands are: Ok Google, begins to suck Ok Google, stop sucking Ok Google, the robot base An interesting option is Crearte some tasks in the wizard when you go clean and when you get"&amp;" to pick it up, if I was still cleaning. So you always have everything clean and not bother you. Very interesting feature that will send notifications for any incident, as if stuck for example, or when it has finished cleaning. Although from the phone you"&amp;" can always see where in real time and what has cleaned and what not. I just need to add that if you have pets can remove the central roller and leave it in direct aspiration to avoid tangles of hair on the brush. Still I not recommend it as there is enou"&amp;"gh difference to be cleaned with or without roller.")</f>
        <v>Vacuumed and mopped for a thorough cleaning &lt;div id = "video-block-RLR9GHXFH9ZUQ" class = "a-section a-spacing-small a-spacing-top mini video-block"&gt; &lt;div tabindex = "0" class = "airy airy-svg vmin-unsupported airy-skin-beacon" style = "background-color: rgb (0, 0, 0) position: relative; width: 100%; height: 100%; font-size: 0px ; overflow: hidden; outline: none; "&gt; &lt;div class =" airy-renderer-container "style =" position: relative; height: 100%; width: 100%; "&gt; &lt;video id =" 7 "preload = "auto" src = "https://images-eu.ssl-images-amazon.com/images/I/A1vHgvo84eS.mp4" style = "position: absolute; left: 0px; top: 0px; overflow: hidden; height : 1px; width: 1px; "&gt; &lt;/ video&gt; &lt;/ div&gt; &lt;div id =" airy-slate-preload "style =" background-color: rgb (0, 0, 0); background-image: url ( &amp; quot; https: //images-eu.ssl-images-amazon.com/images/I/A1VJV6f8-sS.png&amp;quot;); background-size: Contain; background-position: center center; background-repeat: no-repeat ; position: absolute; top: 0px; left: 0px; visibility: visible; width: 100%; hei ght: 100%; "&gt; &lt;/ div&gt; &lt;iframe scrolling =" no "frameborder =" 0 "src =" about: blank "style =" display: none; "&gt;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0:25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 bar-elements "&gt; &lt;div tabindex =" - 1 "class =" airy-progress bar "style =" width: 100%; "&gt; &lt;/ div&gt; &lt;div tabindex =" - 1 "class =" airy-scrubber-bar "&gt; &lt;/ div&gt; &lt;div tabindex =" - 1 "class =" airy-scrubber "&gt; &lt;div tabindex =" - 1 "class =" airy-scrubber-icon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A1vHgvo84eS.mp4 "Class =" video-url "&gt; &lt;input type =" hidden "name =" "value =" https://images-eu.ssl-images-amazon.com/images/I/A1VJV6f8-sS.png "class = "video-slate-img-url"&gt; &amp; nbsp; After testing the deebot slim, the conga and roomba excellence, this is definitely the best I've tasted. This robot has the intelligent navigation system using a laser. Why is this important? Most robots use a system of random aspiration implying that do not always reach all corners and also make it an ineffective way. With intelligent navigation, deebot 900 every clean the area without getting anything because it always knows where you are and what needs to be done. It also has a continuous cleaning option, which means that if you do not finish the entire area with clean, once loaded would finish what was left. An interesting point is that aspiration has two power modes. The standard, which does not make any noise, and the max with making much more noise but thoroughly clean. The latter is very interesting in carpets. Speaking of carpets, you can set to work on standard and as soon as a carpet activate the mode max. It is very interesting because it saves a lot of battery. Like all modern robots can schedule cleaning schedules for each day of the week. Has no way molest for the robot is not activated during certain hours. It is very important that if once loaded cleans out what was left no it does at times that you do not want, and at night for example. Or, if you have pets, do not matter what me and you wake up at 3 am because they have on the robot. Once you have done some cleanings can put virtual barriers in places where you do not want to happen. He will remember and each cleaning these areas will be skipped. Both this model and 930 do not allow recall several floors. The brand new model 950, if allowed. The robot also stays differences separate you into zones. Whereupon you can tell you just to clean the dining room for example. I must say that delimits not always good. In my case, for example, you understand that room and kitchen are the same room. And not the most interesting function is to scrub while sucking. You only have to fill the tray scrub and put the platform carrying the mop. He will detect and clean vacuuming and mopping at a time. No, it's not the same as scrubbing with mop but leaves it very clean. It is very important not to put more water in the tank may be damaged or sprinkler systems. The first time you plug must remove the protective strip from the front bumper and open the top cover. There you have to turn the button ON / OFF. Then you just have to download the application ecovacs home and now you can link the robot with your mobile phone via wifi. This model also supports alexa and google home so you can activate voice. The basic commands are: Ok Google, begins to suck Ok Google, stop sucking Ok Google, the robot base An interesting option is Crearte some tasks in the wizard when you go clean and when you get to pick it up, if I was still cleaning. So you always have everything clean and not bother you. Very interesting feature that will send notifications for any incident, as if stuck for example, or when it has finished cleaning. Although from the phone you can always see where in real time and what has cleaned and what not. I just need to add that if you have pets can remove the central roller and leave it in direct aspiration to avoid tangles of hair on the brush. Still I not recommend it as there is enough difference to be cleaned with or without roller.</v>
      </c>
    </row>
    <row r="265">
      <c r="A265" s="1">
        <v>5.0</v>
      </c>
      <c r="B265" s="1" t="s">
        <v>266</v>
      </c>
      <c r="C265" t="str">
        <f>IFERROR(__xludf.DUMMYFUNCTION("GOOGLETRANSLATE(B265,""es"", ""en"")"),"Sound quality are very good, give a perfect sound quality for both music and videos have a very good range can listen and move between rooms in the cas and not cut, plus as are the two can use one and leave loading the another, so you do not stop. It come"&amp;"s with various rubber parts and its carrying case and USB cable")</f>
        <v>Sound quality are very good, give a perfect sound quality for both music and videos have a very good range can listen and move between rooms in the cas and not cut, plus as are the two can use one and leave loading the another, so you do not stop. It comes with various rubber parts and its carrying case and USB cable</v>
      </c>
    </row>
    <row r="266">
      <c r="A266" s="1">
        <v>5.0</v>
      </c>
      <c r="B266" s="1" t="s">
        <v>267</v>
      </c>
      <c r="C266" t="str">
        <f>IFERROR(__xludf.DUMMYFUNCTION("GOOGLETRANSLATE(B266,""es"", ""en"")"),"Guai best gift box and gift super super original")</f>
        <v>Guai best gift box and gift super super original</v>
      </c>
    </row>
    <row r="267">
      <c r="A267" s="1">
        <v>5.0</v>
      </c>
      <c r="B267" s="1" t="s">
        <v>268</v>
      </c>
      <c r="C267" t="str">
        <f>IFERROR(__xludf.DUMMYFUNCTION("GOOGLETRANSLATE(B267,""es"", ""en"")"),"A very nice bracelet bracelet fine. It serves both as for everyday wear. It was a gift and liked it.")</f>
        <v>A very nice bracelet bracelet fine. It serves both as for everyday wear. It was a gift and liked it.</v>
      </c>
    </row>
    <row r="268">
      <c r="A268" s="1">
        <v>5.0</v>
      </c>
      <c r="B268" s="1" t="s">
        <v>269</v>
      </c>
      <c r="C268" t="str">
        <f>IFERROR(__xludf.DUMMYFUNCTION("GOOGLETRANSLATE(B268,""es"", ""en"")"),"I pendrive best I've had it I love metal and has no cover. It is very small, so be careful not to lose it. It has even been washed in the washing machine (mistakenly, to be inside the jeans) and has continued to function without any problems. Speed ​​is v"&amp;"ery well")</f>
        <v>I pendrive best I've had it I love metal and has no cover. It is very small, so be careful not to lose it. It has even been washed in the washing machine (mistakenly, to be inside the jeans) and has continued to function without any problems. Speed ​​is very well</v>
      </c>
    </row>
    <row r="269">
      <c r="A269" s="1">
        <v>5.0</v>
      </c>
      <c r="B269" s="1" t="s">
        <v>270</v>
      </c>
      <c r="C269" t="str">
        <f>IFERROR(__xludf.DUMMYFUNCTION("GOOGLETRANSLATE(B269,""es"", ""en"")"),"Nice design very practical and comfortable, good quality.")</f>
        <v>Nice design very practical and comfortable, good quality.</v>
      </c>
    </row>
    <row r="270">
      <c r="A270" s="1">
        <v>5.0</v>
      </c>
      <c r="B270" s="1" t="s">
        <v>271</v>
      </c>
      <c r="C270" t="str">
        <f>IFERROR(__xludf.DUMMYFUNCTION("GOOGLETRANSLATE(B270,""es"", ""en"")"),"Original Preciosa")</f>
        <v>Original Preciosa</v>
      </c>
    </row>
    <row r="271">
      <c r="A271" s="1">
        <v>5.0</v>
      </c>
      <c r="B271" s="1" t="s">
        <v>272</v>
      </c>
      <c r="C271" t="str">
        <f>IFERROR(__xludf.DUMMYFUNCTION("GOOGLETRANSLATE(B271,""es"", ""en"")"),"The battery lasts many hours. I've had two weeks and I have not had to bear once. So real good. They have an LED display that tells you the remaining battery. They are my comfortable and do not let the outside sound. There are buttons on both headsets to "&amp;"change volume or song even talk to Siri. They are of very good quality. I used headphones that costs three of these and really the sound of these is better.")</f>
        <v>The battery lasts many hours. I've had two weeks and I have not had to bear once. So real good. They have an LED display that tells you the remaining battery. They are my comfortable and do not let the outside sound. There are buttons on both headsets to change volume or song even talk to Siri. They are of very good quality. I used headphones that costs three of these and really the sound of these is better.</v>
      </c>
    </row>
    <row r="272">
      <c r="A272" s="1">
        <v>5.0</v>
      </c>
      <c r="B272" s="1" t="s">
        <v>273</v>
      </c>
      <c r="C272" t="str">
        <f>IFERROR(__xludf.DUMMYFUNCTION("GOOGLETRANSLATE(B272,""es"", ""en"")"),"All super Material / appearance / feature A super nice cooking area where you can push the pots back and forth.")</f>
        <v>All super Material / appearance / feature A super nice cooking area where you can push the pots back and forth.</v>
      </c>
    </row>
    <row r="273">
      <c r="A273" s="1">
        <v>5.0</v>
      </c>
      <c r="B273" s="1" t="s">
        <v>274</v>
      </c>
      <c r="C273" t="str">
        <f>IFERROR(__xludf.DUMMYFUNCTION("GOOGLETRANSLATE(B273,""es"", ""en"")"),"Comfort A good sweatpants to go home and go down to buy bread.")</f>
        <v>Comfort A good sweatpants to go home and go down to buy bread.</v>
      </c>
    </row>
    <row r="274">
      <c r="A274" s="1">
        <v>5.0</v>
      </c>
      <c r="B274" s="1" t="s">
        <v>275</v>
      </c>
      <c r="C274" t="str">
        <f>IFERROR(__xludf.DUMMYFUNCTION("GOOGLETRANSLATE(B274,""es"", ""en"")"),"Perfect is precious is the second buy perfect gift and comes with its original box and label")</f>
        <v>Perfect is precious is the second buy perfect gift and comes with its original box and label</v>
      </c>
    </row>
    <row r="275">
      <c r="A275" s="1">
        <v>5.0</v>
      </c>
      <c r="B275" s="1" t="s">
        <v>276</v>
      </c>
      <c r="C275" t="str">
        <f>IFERROR(__xludf.DUMMYFUNCTION("GOOGLETRANSLATE(B275,""es"", ""en"")"),"We leave evolutionary bottle occasionally to care for a nephew and one day he forgot the bottle and mounted good, so we decided to buy one. This is phenomenal, it is very good material and with different nozzles and handles that make evolutionary.")</f>
        <v>We leave evolutionary bottle occasionally to care for a nephew and one day he forgot the bottle and mounted good, so we decided to buy one. This is phenomenal, it is very good material and with different nozzles and handles that make evolutionary.</v>
      </c>
    </row>
    <row r="276">
      <c r="A276" s="1">
        <v>5.0</v>
      </c>
      <c r="B276" s="1" t="s">
        <v>277</v>
      </c>
      <c r="C276" t="str">
        <f>IFERROR(__xludf.DUMMYFUNCTION("GOOGLETRANSLATE(B276,""es"", ""en"")"),"It's perfect to pick up the cable I bought one to try and now buy two more.")</f>
        <v>It's perfect to pick up the cable I bought one to try and now buy two more.</v>
      </c>
    </row>
    <row r="277">
      <c r="A277" s="1">
        <v>2.0</v>
      </c>
      <c r="B277" s="1" t="s">
        <v>278</v>
      </c>
      <c r="C277" t="str">
        <f>IFERROR(__xludf.DUMMYFUNCTION("GOOGLETRANSLATE(B277,""es"", ""en"")"),"Meets correct function smoothly")</f>
        <v>Meets correct function smoothly</v>
      </c>
    </row>
    <row r="278">
      <c r="A278" s="1">
        <v>3.0</v>
      </c>
      <c r="B278" s="1" t="s">
        <v>279</v>
      </c>
      <c r="C278" t="str">
        <f>IFERROR(__xludf.DUMMYFUNCTION("GOOGLETRANSLATE(B278,""es"", ""en"")"),"Not all evil of the buttons do not work, and microphone malfunctioned. Anyway the quality of the sound is Especta")</f>
        <v>Not all evil of the buttons do not work, and microphone malfunctioned. Anyway the quality of the sound is Especta</v>
      </c>
    </row>
    <row r="279">
      <c r="A279" s="1">
        <v>1.0</v>
      </c>
      <c r="B279" s="1" t="s">
        <v>280</v>
      </c>
      <c r="C279" t="str">
        <f>IFERROR(__xludf.DUMMYFUNCTION("GOOGLETRANSLATE(B279,""es"", ""en"")"),"NO SUPPORT. Only moves them greed. As a user of the conga 3090 I feel ripped off by the evolution of the software in which the improvements we all expected were applied to 3490. It is clear that everything is a matter of application software app and on yo"&amp;"ur computer that you could make if you quisieseis . But it's easy to get drawn and make a new model and aprobechando the feedbaak to earn more money instead of building up a good reputation. As many. There are forums full of people who no longer trust you"&amp;" not to refer to inappropriate comments and bad sounding. I myself just bought a xiaomi my vacoom 2 for my parents and never recommend anyone Conga. THE ROBOT REMAINS UNFINISHED erratically NO ROOM TO ANOTHER BEFORE LEAVING !!! Wasted time and energy and "&amp;"even finished doing his job how to do it lacks logic. Unsettles anyone should expect it if you want to do something specific in a room. That does not happen IN 3490. I understand that aplicáis improvements that do not want and eventually to 3490 will happ"&amp;"en the same with software improvements merely the next model. TRULY you HAD THE OPPORTUNITY TO BE VERY LARGE AND GREED AS ALWAYS CARRY OS VA nothing. Just look at the comments of the app conga 3490 in play store. Reviews on Amazon. Even in forocoches seek"&amp;". Estais to the edge of the pit. I hope you come to your senses and bear the support as people who trust you deserve and we actualize algorithm cleaning and Urgently app. Warm greetings from a user who refuses to believe that going to give us back and see"&amp;" another side.")</f>
        <v>NO SUPPORT. Only moves them greed. As a user of the conga 3090 I feel ripped off by the evolution of the software in which the improvements we all expected were applied to 3490. It is clear that everything is a matter of application software app and on your computer that you could make if you quisieseis . But it's easy to get drawn and make a new model and aprobechando the feedbaak to earn more money instead of building up a good reputation. As many. There are forums full of people who no longer trust you not to refer to inappropriate comments and bad sounding. I myself just bought a xiaomi my vacoom 2 for my parents and never recommend anyone Conga. THE ROBOT REMAINS UNFINISHED erratically NO ROOM TO ANOTHER BEFORE LEAVING !!! Wasted time and energy and even finished doing his job how to do it lacks logic. Unsettles anyone should expect it if you want to do something specific in a room. That does not happen IN 3490. I understand that aplicáis improvements that do not want and eventually to 3490 will happen the same with software improvements merely the next model. TRULY you HAD THE OPPORTUNITY TO BE VERY LARGE AND GREED AS ALWAYS CARRY OS VA nothing. Just look at the comments of the app conga 3490 in play store. Reviews on Amazon. Even in forocoches seek. Estais to the edge of the pit. I hope you come to your senses and bear the support as people who trust you deserve and we actualize algorithm cleaning and Urgently app. Warm greetings from a user who refuses to believe that going to give us back and see another side.</v>
      </c>
    </row>
    <row r="280">
      <c r="A280" s="1">
        <v>1.0</v>
      </c>
      <c r="B280" s="1" t="s">
        <v>281</v>
      </c>
      <c r="C280" t="str">
        <f>IFERROR(__xludf.DUMMYFUNCTION("GOOGLETRANSLATE(B280,""es"", ""en"")"),"Card high performance that does not work well card arrived well packed and certainly looks original, bought in a bid for 61 € and the camera recognizes and formats smoothly, essential for cameras with a large sensor to shoot in burst or high resolution vi"&amp;"deo recording ... After a few uses the card seems to work well, the computer does not recognize it properly and can not download photos directly from my DSLR, not recognized by Bridge or Lr, a good job because I imagine that no longer have warranty period"&amp;", a total fiasco, I read that run many false internet and I think I touched ""Chinese"" ...")</f>
        <v>Card high performance that does not work well card arrived well packed and certainly looks original, bought in a bid for 61 € and the camera recognizes and formats smoothly, essential for cameras with a large sensor to shoot in burst or high resolution video recording ... After a few uses the card seems to work well, the computer does not recognize it properly and can not download photos directly from my DSLR, not recognized by Bridge or Lr, a good job because I imagine that no longer have warranty period, a total fiasco, I read that run many false internet and I think I touched "Chinese" ...</v>
      </c>
    </row>
    <row r="281">
      <c r="A281" s="1">
        <v>4.0</v>
      </c>
      <c r="B281" s="1" t="s">
        <v>282</v>
      </c>
      <c r="C281" t="str">
        <f>IFERROR(__xludf.DUMMYFUNCTION("GOOGLETRANSLATE(B281,""es"", ""en"")"),"Product and shipping, perfect. Quality / price ratio, perfect.")</f>
        <v>Product and shipping, perfect. Quality / price ratio, perfect.</v>
      </c>
    </row>
    <row r="282">
      <c r="A282" s="1">
        <v>4.0</v>
      </c>
      <c r="B282" s="1" t="s">
        <v>283</v>
      </c>
      <c r="C282" t="str">
        <f>IFERROR(__xludf.DUMMYFUNCTION("GOOGLETRANSLATE(B282,""es"", ""en"")"),"Pants very soft, comfortable and stylish trousers is black color thin fabric very soft. It adapts well to the body and to be light and soft is very comfortable and flexible both for exercise and to be at home. It is slightly low waist (no excess) and narr"&amp;"ows in the leg and ankle, giving it a modern and original style compared to traditional straight cut trousers. It is made of 84% polyester and 16% spandex, so it is also elastic. Waist closes with a drawstring for better fit. It also includes two pockets "&amp;"on the front.")</f>
        <v>Pants very soft, comfortable and stylish trousers is black color thin fabric very soft. It adapts well to the body and to be light and soft is very comfortable and flexible both for exercise and to be at home. It is slightly low waist (no excess) and narrows in the leg and ankle, giving it a modern and original style compared to traditional straight cut trousers. It is made of 84% polyester and 16% spandex, so it is also elastic. Waist closes with a drawstring for better fit. It also includes two pockets on the front.</v>
      </c>
    </row>
    <row r="283">
      <c r="A283" s="1">
        <v>4.0</v>
      </c>
      <c r="B283" s="1" t="s">
        <v>284</v>
      </c>
      <c r="C283" t="str">
        <f>IFERROR(__xludf.DUMMYFUNCTION("GOOGLETRANSLATE(B283,""es"", ""en"")"),"Ok value Tact of the shirt is not all nice and very different from 40-50 euros Nike shirts anyway by price, you can not ask for more. Fulfills its function. Probably use 1 year, should throw them away")</f>
        <v>Ok value Tact of the shirt is not all nice and very different from 40-50 euros Nike shirts anyway by price, you can not ask for more. Fulfills its function. Probably use 1 year, should throw them away</v>
      </c>
    </row>
    <row r="284">
      <c r="A284" s="1">
        <v>4.0</v>
      </c>
      <c r="B284" s="1" t="s">
        <v>285</v>
      </c>
      <c r="C284" t="str">
        <f>IFERROR(__xludf.DUMMYFUNCTION("GOOGLETRANSLATE(B284,""es"", ""en"")"),"Works properly is a good humidifier to start in the world of essential oils, because it is an art ... works fine for the price you have, ie quality good price is an affordable product. Fulfills its function perfectly, since it removes the dryness of the a"&amp;"tmosphere, anoint stay and if you put the colors gives a very cool atmosphere, getting to relax before bedtime.")</f>
        <v>Works properly is a good humidifier to start in the world of essential oils, because it is an art ... works fine for the price you have, ie quality good price is an affordable product. Fulfills its function perfectly, since it removes the dryness of the atmosphere, anoint stay and if you put the colors gives a very cool atmosphere, getting to relax before bedtime.</v>
      </c>
    </row>
    <row r="285">
      <c r="A285" s="1">
        <v>4.0</v>
      </c>
      <c r="B285" s="1" t="s">
        <v>286</v>
      </c>
      <c r="C285" t="str">
        <f>IFERROR(__xludf.DUMMYFUNCTION("GOOGLETRANSLATE(B285,""es"", ""en"")"),"I love it I like")</f>
        <v>I love it I like</v>
      </c>
    </row>
    <row r="286">
      <c r="A286" s="1">
        <v>5.0</v>
      </c>
      <c r="B286" s="1" t="s">
        <v>287</v>
      </c>
      <c r="C286" t="str">
        <f>IFERROR(__xludf.DUMMYFUNCTION("GOOGLETRANSLATE(B286,""es"", ""en"")"),"Good buy Actually I am happy with the product. Already two months have it and it works wonderfully made. It's like in the photos. Value very good. I recommend it")</f>
        <v>Good buy Actually I am happy with the product. Already two months have it and it works wonderfully made. It's like in the photos. Value very good. I recommend it</v>
      </c>
    </row>
    <row r="287">
      <c r="A287" s="1">
        <v>5.0</v>
      </c>
      <c r="B287" s="1" t="s">
        <v>288</v>
      </c>
      <c r="C287" t="str">
        <f>IFERROR(__xludf.DUMMYFUNCTION("GOOGLETRANSLATE(B287,""es"", ""en"")"),"Original fine gift for a fan of Garry Potter")</f>
        <v>Original fine gift for a fan of Garry Potter</v>
      </c>
    </row>
    <row r="288">
      <c r="A288" s="1">
        <v>5.0</v>
      </c>
      <c r="B288" s="1" t="s">
        <v>289</v>
      </c>
      <c r="C288" t="str">
        <f>IFERROR(__xludf.DUMMYFUNCTION("GOOGLETRANSLATE(B288,""es"", ""en"")"),"It is very lightweight batteries included. The body is metal and seems quite sturdy. It Includes 2 alkaline batteries for operation Boston, which is appreciated. It comes in a handy black case that smug and comfortable to transport. For the price you have"&amp;" the materials are of sufficient quality.")</f>
        <v>It is very lightweight batteries included. The body is metal and seems quite sturdy. It Includes 2 alkaline batteries for operation Boston, which is appreciated. It comes in a handy black case that smug and comfortable to transport. For the price you have the materials are of sufficient quality.</v>
      </c>
    </row>
    <row r="289">
      <c r="A289" s="1">
        <v>5.0</v>
      </c>
      <c r="B289" s="1" t="s">
        <v>290</v>
      </c>
      <c r="C289" t="str">
        <f>IFERROR(__xludf.DUMMYFUNCTION("GOOGLETRANSLATE(B289,""es"", ""en"")"),"Cool look brilliant sunsets, product and original packaging. I ordered a size smaller than usual and I fit, are comfortable and practical.")</f>
        <v>Cool look brilliant sunsets, product and original packaging. I ordered a size smaller than usual and I fit, are comfortable and practical.</v>
      </c>
    </row>
    <row r="290">
      <c r="A290" s="1">
        <v>5.0</v>
      </c>
      <c r="B290" s="1" t="s">
        <v>291</v>
      </c>
      <c r="C290" t="str">
        <f>IFERROR(__xludf.DUMMYFUNCTION("GOOGLETRANSLATE(B290,""es"", ""en"")"),"Best Buy wanted had to have a vacuum without cables, since ours is the Tasky Baby Bora, and up and down stairs was not very comfortable, in this case the new super, not heavy, easily recharge and cleaning is just as easy. If I had to recommend my friends "&amp;"is the 100% recommend, very good value for money. I am sure that when we are spoiled, we will repeat this brand.")</f>
        <v>Best Buy wanted had to have a vacuum without cables, since ours is the Tasky Baby Bora, and up and down stairs was not very comfortable, in this case the new super, not heavy, easily recharge and cleaning is just as easy. If I had to recommend my friends is the 100% recommend, very good value for money. I am sure that when we are spoiled, we will repeat this brand.</v>
      </c>
    </row>
    <row r="291">
      <c r="A291" s="1">
        <v>5.0</v>
      </c>
      <c r="B291" s="1" t="s">
        <v>292</v>
      </c>
      <c r="C291" t="str">
        <f>IFERROR(__xludf.DUMMYFUNCTION("GOOGLETRANSLATE(B291,""es"", ""en"")"),"It was a good gift meet my expectations, I thought it would be smaller but I think have a size sea majo ... I think it was a good gift ... Besides the design is nice.")</f>
        <v>It was a good gift meet my expectations, I thought it would be smaller but I think have a size sea majo ... I think it was a good gift ... Besides the design is nice.</v>
      </c>
    </row>
    <row r="292">
      <c r="A292" s="1">
        <v>5.0</v>
      </c>
      <c r="B292" s="1" t="s">
        <v>293</v>
      </c>
      <c r="C292" t="str">
        <f>IFERROR(__xludf.DUMMYFUNCTION("GOOGLETRANSLATE(B292,""es"", ""en"")"),"Hard disk Just what I needed for my Mac.")</f>
        <v>Hard disk Just what I needed for my Mac.</v>
      </c>
    </row>
    <row r="293">
      <c r="A293" s="1">
        <v>5.0</v>
      </c>
      <c r="B293" s="1" t="s">
        <v>294</v>
      </c>
      <c r="C293" t="str">
        <f>IFERROR(__xludf.DUMMYFUNCTION("GOOGLETRANSLATE(B293,""es"", ""en"")"),"Very good feeling I have to say that the beginning was reluctant to buy this product by appearances having the same, but at the end we ended up buying as a supplement to this product: https://www.amazon.es/gp/product/B072JYQ1TW ? / ref = UTF8 &amp; ie = ppx_y"&amp;"o_dt_b_asin_title_o01__o00_s00 amp; psc = 1 and the truth is that it does the job perfectly and going great, and would lack only be submersible in water; P QUALITY / PRICE = PROPER")</f>
        <v>Very good feeling I have to say that the beginning was reluctant to buy this product by appearances having the same, but at the end we ended up buying as a supplement to this product: https://www.amazon.es/gp/product/B072JYQ1TW ? / ref = UTF8 &amp; ie = ppx_yo_dt_b_asin_title_o01__o00_s00 amp; psc = 1 and the truth is that it does the job perfectly and going great, and would lack only be submersible in water; P QUALITY / PRICE = PROPER</v>
      </c>
    </row>
    <row r="294">
      <c r="A294" s="1">
        <v>5.0</v>
      </c>
      <c r="B294" s="1" t="s">
        <v>295</v>
      </c>
      <c r="C294" t="str">
        <f>IFERROR(__xludf.DUMMYFUNCTION("GOOGLETRANSLATE(B294,""es"", ""en"")"),"/ Value all right")</f>
        <v>/ Value all right</v>
      </c>
    </row>
    <row r="295">
      <c r="A295" s="1">
        <v>5.0</v>
      </c>
      <c r="B295" s="1" t="s">
        <v>296</v>
      </c>
      <c r="C295" t="str">
        <f>IFERROR(__xludf.DUMMYFUNCTION("GOOGLETRANSLATE(B295,""es"", ""en"")"),"Good Good lapel microphone lapel microphone for cameras or mobile. The sound quality is not that professional, but for beginners is more than good. Improves the connection to a recorder. For the price you can not ask for much more.")</f>
        <v>Good Good lapel microphone lapel microphone for cameras or mobile. The sound quality is not that professional, but for beginners is more than good. Improves the connection to a recorder. For the price you can not ask for much more.</v>
      </c>
    </row>
    <row r="296">
      <c r="A296" s="1">
        <v>5.0</v>
      </c>
      <c r="B296" s="1" t="s">
        <v>297</v>
      </c>
      <c r="C296" t="str">
        <f>IFERROR(__xludf.DUMMYFUNCTION("GOOGLETRANSLATE(B296,""es"", ""en"")"),"GOOD invention is a great and a tad principle did not reflect well but then works well and collect all the crumbs in several passes. You are only escaping the larger crumbs. But it is fine if you do not want to end up crumbs on the floor")</f>
        <v>GOOD invention is a great and a tad principle did not reflect well but then works well and collect all the crumbs in several passes. You are only escaping the larger crumbs. But it is fine if you do not want to end up crumbs on the floor</v>
      </c>
    </row>
    <row r="297">
      <c r="A297" s="1">
        <v>5.0</v>
      </c>
      <c r="B297" s="1" t="s">
        <v>298</v>
      </c>
      <c r="C297" t="str">
        <f>IFERROR(__xludf.DUMMYFUNCTION("GOOGLETRANSLATE(B297,""es"", ""en"")"),"They are beautiful. I liked, what I expected.")</f>
        <v>They are beautiful. I liked, what I expected.</v>
      </c>
    </row>
    <row r="298">
      <c r="A298" s="1">
        <v>5.0</v>
      </c>
      <c r="B298" s="1" t="s">
        <v>299</v>
      </c>
      <c r="C298" t="str">
        <f>IFERROR(__xludf.DUMMYFUNCTION("GOOGLETRANSLATE(B298,""es"", ""en"")"),"Elegant and pretty certainly a clock striking for how nice it is. Notable for its simplicity, completely black, field, background, belt and needles clock red. The so simple design makes it is very elegant office. Sometimes less it is more and certainly in"&amp;" this watch that's right. The belt system may seem a priori complicated for larger or smaller do but to nada.hay to support the clock on the sponge that is included so that no scratches (dial up) and lift the insurance clasp with It accompanying tool. Fro"&amp;"m there, if you look, there is a kind of notches on the belt to fix the brooch and snagging hard. It's as easy as putting it as your wrist and you're ready. The closure has its history but once you catch the hang is very simple and gives you the assurance"&amp;" that is not going to unbuckle and losing the first of change. The watch is very light and seem resistant materials. Undoubtedly, the price of the clock seems amazing to me what is Jan itself. It makes it water resistant up to 30m but I prefer not to try "&amp;"and extend the life of the product because I think a clock super-nice. Great value for the price.")</f>
        <v>Elegant and pretty certainly a clock striking for how nice it is. Notable for its simplicity, completely black, field, background, belt and needles clock red. The so simple design makes it is very elegant office. Sometimes less it is more and certainly in this watch that's right. The belt system may seem a priori complicated for larger or smaller do but to nada.hay to support the clock on the sponge that is included so that no scratches (dial up) and lift the insurance clasp with It accompanying tool. From there, if you look, there is a kind of notches on the belt to fix the brooch and snagging hard. It's as easy as putting it as your wrist and you're ready. The closure has its history but once you catch the hang is very simple and gives you the assurance that is not going to unbuckle and losing the first of change. The watch is very light and seem resistant materials. Undoubtedly, the price of the clock seems amazing to me what is Jan itself. It makes it water resistant up to 30m but I prefer not to try and extend the life of the product because I think a clock super-nice. Great value for the price.</v>
      </c>
    </row>
    <row r="299">
      <c r="A299" s="1">
        <v>5.0</v>
      </c>
      <c r="B299" s="1" t="s">
        <v>300</v>
      </c>
      <c r="C299" t="str">
        <f>IFERROR(__xludf.DUMMYFUNCTION("GOOGLETRANSLATE(B299,""es"", ""en"")"),"All right adhesive paper")</f>
        <v>All right adhesive paper</v>
      </c>
    </row>
    <row r="300">
      <c r="A300" s="1">
        <v>5.0</v>
      </c>
      <c r="B300" s="1" t="s">
        <v>301</v>
      </c>
      <c r="C300" t="str">
        <f>IFERROR(__xludf.DUMMYFUNCTION("GOOGLETRANSLATE(B300,""es"", ""en"")"),"TENSWALL - Good humidifier-diffuser-style wooden veins, bright and with 4 modes time settings. Is a device that emits an aromatic, healthy and decorative touch to my home. Place it in a room to purify the air. Its operation is not complicated, we take wat"&amp;"er in the humidifier not spend to the maximum level and a few drops of the essential oil (2 or 3 drops), connect it and go. compact and portable design with nice shape and special style. It holds 400 ml. of water. It takes three modes: with or without fog"&amp;" lights, continuous and intermittent mist mist (20 seconds to 10 seconds emanating stopped). Bring 4 modes timer settings: 1 hour, 3 hours, 6 hours and constantly. 7 different colors change your LED lamp and this makes alleviate depression, stress, fatigu"&amp;"e, headaches. Also greatly it facilitates breathing and helps you sleep better. It produces a large amount of active oxygen anions and helps completely eliminate damage formaldehyde, benzene, ammonia, TVOC. It automatically shuts off when the water level "&amp;"is depleted. It can be used in many places: bedrooms, salons, SPA, shower room, halls, hospitals, etc ... RECOMMENDED.")</f>
        <v>TENSWALL - Good humidifier-diffuser-style wooden veins, bright and with 4 modes time settings. Is a device that emits an aromatic, healthy and decorative touch to my home. Place it in a room to purify the air. Its operation is not complicated, we take water in the humidifier not spend to the maximum level and a few drops of the essential oil (2 or 3 drops), connect it and go. compact and portable design with nice shape and special style. It holds 400 ml. of water. It takes three modes: with or without fog lights, continuous and intermittent mist mist (20 seconds to 10 seconds emanating stopped). Bring 4 modes timer settings: 1 hour, 3 hours, 6 hours and constantly. 7 different colors change your LED lamp and this makes alleviate depression, stress, fatigue, headaches. Also greatly it facilitates breathing and helps you sleep better. It produces a large amount of active oxygen anions and helps completely eliminate damage formaldehyde, benzene, ammonia, TVOC. It automatically shuts off when the water level is depleted. It can be used in many places: bedrooms, salons, SPA, shower room, halls, hospitals, etc ... RECOMMENDED.</v>
      </c>
    </row>
    <row r="301">
      <c r="A301" s="1">
        <v>5.0</v>
      </c>
      <c r="B301" s="1" t="s">
        <v>302</v>
      </c>
      <c r="C301" t="str">
        <f>IFERROR(__xludf.DUMMYFUNCTION("GOOGLETRANSLATE(B301,""es"", ""en"")"),"Imane are Super lijeras I think I almost have nothing on your feet. Super comfortable, I give 5 stars to the seller ★★★★★")</f>
        <v>Imane are Super lijeras I think I almost have nothing on your feet. Super comfortable, I give 5 stars to the seller ★★★★★</v>
      </c>
    </row>
    <row r="302">
      <c r="A302" s="1">
        <v>5.0</v>
      </c>
      <c r="B302" s="1" t="s">
        <v>303</v>
      </c>
      <c r="C302" t="str">
        <f>IFERROR(__xludf.DUMMYFUNCTION("GOOGLETRANSLATE(B302,""es"", ""en"")"),"It works great, it is esthetic and practical. Very good product, simple, attractive, not too big, effective.")</f>
        <v>It works great, it is esthetic and practical. Very good product, simple, attractive, not too big, effective.</v>
      </c>
    </row>
    <row r="303">
      <c r="A303" s="1">
        <v>5.0</v>
      </c>
      <c r="B303" s="1" t="s">
        <v>304</v>
      </c>
      <c r="C303" t="str">
        <f>IFERROR(__xludf.DUMMYFUNCTION("GOOGLETRANSLATE(B303,""es"", ""en"")"),"Very comfortable Incredibles how comfortable they are. perfect")</f>
        <v>Very comfortable Incredibles how comfortable they are. perfect</v>
      </c>
    </row>
    <row r="304">
      <c r="A304" s="1">
        <v>5.0</v>
      </c>
      <c r="B304" s="1" t="s">
        <v>305</v>
      </c>
      <c r="C304" t="str">
        <f>IFERROR(__xludf.DUMMYFUNCTION("GOOGLETRANSLATE(B304,""es"", ""en"")"),"Compact size kettle I bought this for me, and I had to buy 3 more coworkers and family. It has a very practical size, is not a contraption more in the kitchen. While pouring water without spilling. Easy to clean and store. I recommend it.")</f>
        <v>Compact size kettle I bought this for me, and I had to buy 3 more coworkers and family. It has a very practical size, is not a contraption more in the kitchen. While pouring water without spilling. Easy to clean and store. I recommend it.</v>
      </c>
    </row>
    <row r="305">
      <c r="A305" s="1">
        <v>2.0</v>
      </c>
      <c r="B305" s="1" t="s">
        <v>306</v>
      </c>
      <c r="C305" t="str">
        <f>IFERROR(__xludf.DUMMYFUNCTION("GOOGLETRANSLATE(B305,""es"", ""en"")"),"Not as expected also have other crocs Amazon and I are perfect but these are small me wrong must be manufactured not know.")</f>
        <v>Not as expected also have other crocs Amazon and I are perfect but these are small me wrong must be manufactured not know.</v>
      </c>
    </row>
    <row r="306">
      <c r="A306" s="1">
        <v>3.0</v>
      </c>
      <c r="B306" s="1" t="s">
        <v>307</v>
      </c>
      <c r="C306" t="str">
        <f>IFERROR(__xludf.DUMMYFUNCTION("GOOGLETRANSLATE(B306,""es"", ""en"")"),"Would buy again strap is a bit long for small dolls like mine")</f>
        <v>Would buy again strap is a bit long for small dolls like mine</v>
      </c>
    </row>
    <row r="307">
      <c r="A307" s="1">
        <v>3.0</v>
      </c>
      <c r="B307" s="1" t="s">
        <v>308</v>
      </c>
      <c r="C307" t="str">
        <f>IFERROR(__xludf.DUMMYFUNCTION("GOOGLETRANSLATE(B307,""es"", ""en"")"),"SanDisk SDSDQ-032G-FFP The product arrived on set days but was not compatible with my device an error on my device or memory the card will not siera.")</f>
        <v>SanDisk SDSDQ-032G-FFP The product arrived on set days but was not compatible with my device an error on my device or memory the card will not siera.</v>
      </c>
    </row>
    <row r="308">
      <c r="A308" s="1">
        <v>1.0</v>
      </c>
      <c r="B308" s="1" t="s">
        <v>309</v>
      </c>
      <c r="C308" t="str">
        <f>IFERROR(__xludf.DUMMYFUNCTION("GOOGLETRANSLATE(B308,""es"", ""en"")"),"Perfect storage capacity without problems, HiRes'm storing music, which occupies much ....")</f>
        <v>Perfect storage capacity without problems, HiRes'm storing music, which occupies much ....</v>
      </c>
    </row>
    <row r="309">
      <c r="A309" s="1">
        <v>1.0</v>
      </c>
      <c r="B309" s="1" t="s">
        <v>310</v>
      </c>
      <c r="C309" t="str">
        <f>IFERROR(__xludf.DUMMYFUNCTION("GOOGLETRANSLATE(B309,""es"", ""en"")"),"Are of poor quality and know it is a cheap product is super but I asked several similarly priced earrings and give the trick, they do not, it's too much sees a trinket")</f>
        <v>Are of poor quality and know it is a cheap product is super but I asked several similarly priced earrings and give the trick, they do not, it's too much sees a trinket</v>
      </c>
    </row>
    <row r="310">
      <c r="A310" s="1">
        <v>1.0</v>
      </c>
      <c r="B310" s="1" t="s">
        <v>311</v>
      </c>
      <c r="C310" t="str">
        <f>IFERROR(__xludf.DUMMYFUNCTION("GOOGLETRANSLATE(B310,""es"", ""en"")"),"Very slow very slow. No matter the port to which you connect. Very slow. I can not return, but not to buy it back as much capacity. I is absurd to waste time by having more space than ever fills ...")</f>
        <v>Very slow very slow. No matter the port to which you connect. Very slow. I can not return, but not to buy it back as much capacity. I is absurd to waste time by having more space than ever fills ...</v>
      </c>
    </row>
    <row r="311">
      <c r="A311" s="1">
        <v>4.0</v>
      </c>
      <c r="B311" s="1" t="s">
        <v>312</v>
      </c>
      <c r="C311" t="str">
        <f>IFERROR(__xludf.DUMMYFUNCTION("GOOGLETRANSLATE(B311,""es"", ""en"")"),"Compatible with other models of taurus broke my blender (had a taurus 600) and I needed another serve the same accessories. I will perfect.")</f>
        <v>Compatible with other models of taurus broke my blender (had a taurus 600) and I needed another serve the same accessories. I will perfect.</v>
      </c>
    </row>
    <row r="312">
      <c r="A312" s="1">
        <v>4.0</v>
      </c>
      <c r="B312" s="1" t="s">
        <v>313</v>
      </c>
      <c r="C312" t="str">
        <f>IFERROR(__xludf.DUMMYFUNCTION("GOOGLETRANSLATE(B312,""es"", ""en"")"),"It helps relax the mind. I bought the item to give to my mother. As I said at the beginning it cost a little knowing what he had to do. Now it seems that everything goes better.")</f>
        <v>It helps relax the mind. I bought the item to give to my mother. As I said at the beginning it cost a little knowing what he had to do. Now it seems that everything goes better.</v>
      </c>
    </row>
    <row r="313">
      <c r="A313" s="1">
        <v>4.0</v>
      </c>
      <c r="B313" s="1" t="s">
        <v>314</v>
      </c>
      <c r="C313" t="str">
        <f>IFERROR(__xludf.DUMMYFUNCTION("GOOGLETRANSLATE(B313,""es"", ""en"")"),"Smaller than I thought, but enough to bring the basics. The bag is small, but is rather broad background. Good finishes and good. Many pockets and departments, perhaps too many, but fits well the basics, a good sized mobile phone, purse, wallet, keys, sun"&amp;"glasses, tissues, and so on.")</f>
        <v>Smaller than I thought, but enough to bring the basics. The bag is small, but is rather broad background. Good finishes and good. Many pockets and departments, perhaps too many, but fits well the basics, a good sized mobile phone, purse, wallet, keys, sunglasses, tissues, and so on.</v>
      </c>
    </row>
    <row r="314">
      <c r="A314" s="1">
        <v>4.0</v>
      </c>
      <c r="B314" s="1" t="s">
        <v>315</v>
      </c>
      <c r="C314" t="str">
        <f>IFERROR(__xludf.DUMMYFUNCTION("GOOGLETRANSLATE(B314,""es"", ""en"")"),"Very good choice quality / price ratio Cascos very comfortable to be worn for several hours. Switched on and off very fast with the iPad. Integrating voice that tells you at all times the status of the headset is a perfect solution for not having to remem"&amp;"ber codes color LED status indicator. Stereo sound works very well. I use to watch movies and series, beautifully responding to special effects. Sometimes you hear someone talking behind you or get your car right or the left. It only made the sound needed"&amp;" less neutral and allow a more defined bass and treble.")</f>
        <v>Very good choice quality / price ratio Cascos very comfortable to be worn for several hours. Switched on and off very fast with the iPad. Integrating voice that tells you at all times the status of the headset is a perfect solution for not having to remember codes color LED status indicator. Stereo sound works very well. I use to watch movies and series, beautifully responding to special effects. Sometimes you hear someone talking behind you or get your car right or the left. It only made the sound needed less neutral and allow a more defined bass and treble.</v>
      </c>
    </row>
    <row r="315">
      <c r="A315" s="1">
        <v>4.0</v>
      </c>
      <c r="B315" s="1" t="s">
        <v>316</v>
      </c>
      <c r="C315" t="str">
        <f>IFERROR(__xludf.DUMMYFUNCTION("GOOGLETRANSLATE(B315,""es"", ""en"")"),"They carve comfortable nice and comfortable. I use them for the gym and perfect")</f>
        <v>They carve comfortable nice and comfortable. I use them for the gym and perfect</v>
      </c>
    </row>
    <row r="316">
      <c r="A316" s="1">
        <v>5.0</v>
      </c>
      <c r="B316" s="1" t="s">
        <v>317</v>
      </c>
      <c r="C316" t="str">
        <f>IFERROR(__xludf.DUMMYFUNCTION("GOOGLETRANSLATE(B316,""es"", ""en"")"),"Very basic. It is a basic clock. Just an alarm. The calendar day and month but no year. The timer only up to 1 hour. No countdown. But he has one thing that I like is his enlightenment. It is also good nice and cheap. It is a little small for large dolls.")</f>
        <v>Very basic. It is a basic clock. Just an alarm. The calendar day and month but no year. The timer only up to 1 hour. No countdown. But he has one thing that I like is his enlightenment. It is also good nice and cheap. It is a little small for large dolls.</v>
      </c>
    </row>
    <row r="317">
      <c r="A317" s="1">
        <v>5.0</v>
      </c>
      <c r="B317" s="1" t="s">
        <v>318</v>
      </c>
      <c r="C317" t="str">
        <f>IFERROR(__xludf.DUMMYFUNCTION("GOOGLETRANSLATE(B317,""es"", ""en"")"),"They are beautiful! The measure is perfect, (the smallest) were for a gift and loved.")</f>
        <v>They are beautiful! The measure is perfect, (the smallest) were for a gift and loved.</v>
      </c>
    </row>
    <row r="318">
      <c r="A318" s="1">
        <v>5.0</v>
      </c>
      <c r="B318" s="1" t="s">
        <v>319</v>
      </c>
      <c r="C318" t="str">
        <f>IFERROR(__xludf.DUMMYFUNCTION("GOOGLETRANSLATE(B318,""es"", ""en"")"),"64 GB for that price ... Amazing A micro SD Card 64GB Class 10 for less than 10 € definitely a perfect purchase. In addition to Kingston")</f>
        <v>64 GB for that price ... Amazing A micro SD Card 64GB Class 10 for less than 10 € definitely a perfect purchase. In addition to Kingston</v>
      </c>
    </row>
    <row r="319">
      <c r="A319" s="1">
        <v>5.0</v>
      </c>
      <c r="B319" s="1" t="s">
        <v>320</v>
      </c>
      <c r="C319" t="str">
        <f>IFERROR(__xludf.DUMMYFUNCTION("GOOGLETRANSLATE(B319,""es"", ""en"")"),"Good product. Good value for money, I have noticed improvement in the sound of my computer. In my case sufficient 7.5m cable for each speaker. Recommended in my opinion.")</f>
        <v>Good product. Good value for money, I have noticed improvement in the sound of my computer. In my case sufficient 7.5m cable for each speaker. Recommended in my opinion.</v>
      </c>
    </row>
    <row r="320">
      <c r="A320" s="1">
        <v>5.0</v>
      </c>
      <c r="B320" s="1" t="s">
        <v>321</v>
      </c>
      <c r="C320" t="str">
        <f>IFERROR(__xludf.DUMMYFUNCTION("GOOGLETRANSLATE(B320,""es"", ""en"")"),"Good quality is beautifully finished and is comfortable to use and clean. It was early order")</f>
        <v>Good quality is beautifully finished and is comfortable to use and clean. It was early order</v>
      </c>
    </row>
    <row r="321">
      <c r="A321" s="1">
        <v>5.0</v>
      </c>
      <c r="B321" s="1" t="s">
        <v>322</v>
      </c>
      <c r="C321" t="str">
        <f>IFERROR(__xludf.DUMMYFUNCTION("GOOGLETRANSLATE(B321,""es"", ""en"")"),"Functional he looked for a kettle to not take up much space in the kitchen, so the jug 1 liter was ideal. This boiler also be nice, boil water very fast, has automatic shutdown, capacity enough, no external touch burns and is free of BPA. It is true that "&amp;"after several uses lime the water accumulates, but it is normal because the area where the water is very hard alive. This is solved by wiping it with water and vinegar, boiling, rejar sit overnight and ready. I'm happy with the purchase")</f>
        <v>Functional he looked for a kettle to not take up much space in the kitchen, so the jug 1 liter was ideal. This boiler also be nice, boil water very fast, has automatic shutdown, capacity enough, no external touch burns and is free of BPA. It is true that after several uses lime the water accumulates, but it is normal because the area where the water is very hard alive. This is solved by wiping it with water and vinegar, boiling, rejar sit overnight and ready. I'm happy with the purchase</v>
      </c>
    </row>
    <row r="322">
      <c r="A322" s="1">
        <v>5.0</v>
      </c>
      <c r="B322" s="1" t="s">
        <v>323</v>
      </c>
      <c r="C322" t="str">
        <f>IFERROR(__xludf.DUMMYFUNCTION("GOOGLETRANSLATE(B322,""es"", ""en"")"),"As comfortable it described. Comfortable shoes and good material. I bought the size 46 (my size) and fits perfectly.")</f>
        <v>As comfortable it described. Comfortable shoes and good material. I bought the size 46 (my size) and fits perfectly.</v>
      </c>
    </row>
    <row r="323">
      <c r="A323" s="1">
        <v>5.0</v>
      </c>
      <c r="B323" s="1" t="s">
        <v>324</v>
      </c>
      <c r="C323" t="str">
        <f>IFERROR(__xludf.DUMMYFUNCTION("GOOGLETRANSLATE(B323,""es"", ""en"")"),"It works great as a 3D mouse, moving through the air, move the cursor, if you press the button Lupa, then it darkens the entire screen least one circle. Command is spectacular, no doubt aimed at people q make presentations for a living since the price is "&amp;"prohibitive for anything else. The other two buttons are to move slides forward and back to. another function I like, is help in managing time is not so as I would like, but can be programmed to alert x minutes before the end of the time q I have put in o"&amp;"ur presentation and when the time is up. I would have liked to program x minutes per slide to see if I am extending much an issue or not ... As a bonus, the charger is USB Type C, and load very fast, as specified by Logitech, one minute is enough to load "&amp;"3hrs presentation.")</f>
        <v>It works great as a 3D mouse, moving through the air, move the cursor, if you press the button Lupa, then it darkens the entire screen least one circle. Command is spectacular, no doubt aimed at people q make presentations for a living since the price is prohibitive for anything else. The other two buttons are to move slides forward and back to. another function I like, is help in managing time is not so as I would like, but can be programmed to alert x minutes before the end of the time q I have put in our presentation and when the time is up. I would have liked to program x minutes per slide to see if I am extending much an issue or not ... As a bonus, the charger is USB Type C, and load very fast, as specified by Logitech, one minute is enough to load 3hrs presentation.</v>
      </c>
    </row>
    <row r="324">
      <c r="A324" s="1">
        <v>5.0</v>
      </c>
      <c r="B324" s="1" t="s">
        <v>325</v>
      </c>
      <c r="C324" t="str">
        <f>IFERROR(__xludf.DUMMYFUNCTION("GOOGLETRANSLATE(B324,""es"", ""en"")"),"I have worked. Good product and price as well.")</f>
        <v>I have worked. Good product and price as well.</v>
      </c>
    </row>
    <row r="325">
      <c r="A325" s="1">
        <v>5.0</v>
      </c>
      <c r="B325" s="1" t="s">
        <v>326</v>
      </c>
      <c r="C325" t="str">
        <f>IFERROR(__xludf.DUMMYFUNCTION("GOOGLETRANSLATE(B325,""es"", ""en"")"),"Powerful and easy to clean. Quality meets the price of spare necesidades.En the box is the mixer and the measuring cup. mixer speed controller has sufficient power and 600W.")</f>
        <v>Powerful and easy to clean. Quality meets the price of spare necesidades.En the box is the mixer and the measuring cup. mixer speed controller has sufficient power and 600W.</v>
      </c>
    </row>
    <row r="326">
      <c r="A326" s="1">
        <v>5.0</v>
      </c>
      <c r="B326" s="1" t="s">
        <v>327</v>
      </c>
      <c r="C326" t="str">
        <f>IFERROR(__xludf.DUMMYFUNCTION("GOOGLETRANSLATE(B326,""es"", ""en"")"),"Work I have used it to clean blackened zones of the bathroom and has been perfect. Like new. I have to keep trying, but I have been amazed.")</f>
        <v>Work I have used it to clean blackened zones of the bathroom and has been perfect. Like new. I have to keep trying, but I have been amazed.</v>
      </c>
    </row>
    <row r="327">
      <c r="A327" s="1">
        <v>5.0</v>
      </c>
      <c r="B327" s="1" t="s">
        <v>328</v>
      </c>
      <c r="C327" t="str">
        <f>IFERROR(__xludf.DUMMYFUNCTION("GOOGLETRANSLATE(B327,""es"", ""en"")"),"OK but a little pricey This is a very nice water kettle. I use it for infusions or bottle water bed, in a minute you have hot water. The design is very retro, an old teapot in pink and is used on a base to heat, so the kettle on if you have no cable and c"&amp;"an be separated from the base. What I see missing compared to other models of the brand, is the level of heat. I also see a little expensive by design, there are cheaper better models of the same brand.")</f>
        <v>OK but a little pricey This is a very nice water kettle. I use it for infusions or bottle water bed, in a minute you have hot water. The design is very retro, an old teapot in pink and is used on a base to heat, so the kettle on if you have no cable and can be separated from the base. What I see missing compared to other models of the brand, is the level of heat. I also see a little expensive by design, there are cheaper better models of the same brand.</v>
      </c>
    </row>
    <row r="328">
      <c r="A328" s="1">
        <v>5.0</v>
      </c>
      <c r="B328" s="1" t="s">
        <v>329</v>
      </c>
      <c r="C328" t="str">
        <f>IFERROR(__xludf.DUMMYFUNCTION("GOOGLETRANSLATE(B328,""es"", ""en"")"),"Will last much What I like best are the bright colors of the seals. It has a lot of ink.")</f>
        <v>Will last much What I like best are the bright colors of the seals. It has a lot of ink.</v>
      </c>
    </row>
    <row r="329">
      <c r="A329" s="1">
        <v>5.0</v>
      </c>
      <c r="B329" s="1" t="s">
        <v>330</v>
      </c>
      <c r="C329" t="str">
        <f>IFERROR(__xludf.DUMMYFUNCTION("GOOGLETRANSLATE(B329,""es"", ""en"")"),"EXCELLENT MASSAGE TABLE I enjoyed the massage table is very convenient, it is well suited for massage and is easy to transport. The masseurs recommend whether they have or not have space and need to have it collected")</f>
        <v>EXCELLENT MASSAGE TABLE I enjoyed the massage table is very convenient, it is well suited for massage and is easy to transport. The masseurs recommend whether they have or not have space and need to have it collected</v>
      </c>
    </row>
    <row r="330">
      <c r="A330" s="1">
        <v>5.0</v>
      </c>
      <c r="B330" s="1" t="s">
        <v>331</v>
      </c>
      <c r="C330" t="str">
        <f>IFERROR(__xludf.DUMMYFUNCTION("GOOGLETRANSLATE(B330,""es"", ""en"")"),"Great! Nike perfect for running or gym. very affordable price considering the quality. It's nice shirt to wear, has a great touch and feel perfectly which wear. Recommendable!")</f>
        <v>Great! Nike perfect for running or gym. very affordable price considering the quality. It's nice shirt to wear, has a great touch and feel perfectly which wear. Recommendable!</v>
      </c>
    </row>
    <row r="331">
      <c r="A331" s="1">
        <v>5.0</v>
      </c>
      <c r="B331" s="1" t="s">
        <v>332</v>
      </c>
      <c r="C331" t="str">
        <f>IFERROR(__xludf.DUMMYFUNCTION("GOOGLETRANSLATE(B331,""es"", ""en"")"),"Aesthetically great product has a very attractive design. Operation without problem. Very easy to select the desired temperature. Very satisfied with the purchase")</f>
        <v>Aesthetically great product has a very attractive design. Operation without problem. Very easy to select the desired temperature. Very satisfied with the purchase</v>
      </c>
    </row>
    <row r="332">
      <c r="A332" s="1">
        <v>5.0</v>
      </c>
      <c r="B332" s="1" t="s">
        <v>333</v>
      </c>
      <c r="C332" t="str">
        <f>IFERROR(__xludf.DUMMYFUNCTION("GOOGLETRANSLATE(B332,""es"", ""en"")"),"I love the veronica is the perfect size, keep buying in the future this brand of clothes, very satisfied with my lost and is as shown in the photo,")</f>
        <v>I love the veronica is the perfect size, keep buying in the future this brand of clothes, very satisfied with my lost and is as shown in the photo,</v>
      </c>
    </row>
    <row r="333">
      <c r="A333" s="1">
        <v>5.0</v>
      </c>
      <c r="B333" s="1" t="s">
        <v>334</v>
      </c>
      <c r="C333" t="str">
        <f>IFERROR(__xludf.DUMMYFUNCTION("GOOGLETRANSLATE(B333,""es"", ""en"")"),"Very good quality price if you measure size M 1'70 have left waisted")</f>
        <v>Very good quality price if you measure size M 1'70 have left waisted</v>
      </c>
    </row>
    <row r="334">
      <c r="A334" s="1">
        <v>2.0</v>
      </c>
      <c r="B334" s="1" t="s">
        <v>335</v>
      </c>
      <c r="C334" t="str">
        <f>IFERROR(__xludf.DUMMYFUNCTION("GOOGLETRANSLATE(B334,""es"", ""en"")"),"No effect Although homeopathy is supposed to take effect in humans, and cats more or lesser doses. Well I give my cat and more nervous. literally thrown money.")</f>
        <v>No effect Although homeopathy is supposed to take effect in humans, and cats more or lesser doses. Well I give my cat and more nervous. literally thrown money.</v>
      </c>
    </row>
    <row r="335">
      <c r="A335" s="1">
        <v>3.0</v>
      </c>
      <c r="B335" s="1" t="s">
        <v>336</v>
      </c>
      <c r="C335" t="str">
        <f>IFERROR(__xludf.DUMMYFUNCTION("GOOGLETRANSLATE(B335,""es"", ""en"")"),"Less dela expected quality is a simple clock, priced very tight. I bought it for the summer especially for being waterproof 100m, shipping soon arrived. When I arrived a bit glum qualities, it gives plastic feel less quality you expected, plus battery ran"&amp;" out two weeks ...")</f>
        <v>Less dela expected quality is a simple clock, priced very tight. I bought it for the summer especially for being waterproof 100m, shipping soon arrived. When I arrived a bit glum qualities, it gives plastic feel less quality you expected, plus battery ran out two weeks ...</v>
      </c>
    </row>
    <row r="336">
      <c r="A336" s="1">
        <v>3.0</v>
      </c>
      <c r="B336" s="1" t="s">
        <v>337</v>
      </c>
      <c r="C336" t="str">
        <f>IFERROR(__xludf.DUMMYFUNCTION("GOOGLETRANSLATE(B336,""es"", ""en"")"),"Mari Quite comfortable and the size is just that I always use the paste is that only use have faded from the inside without giving any washing or anything")</f>
        <v>Mari Quite comfortable and the size is just that I always use the paste is that only use have faded from the inside without giving any washing or anything</v>
      </c>
    </row>
    <row r="337">
      <c r="A337" s="1">
        <v>1.0</v>
      </c>
      <c r="B337" s="1" t="s">
        <v>338</v>
      </c>
      <c r="C337" t="str">
        <f>IFERROR(__xludf.DUMMYFUNCTION("GOOGLETRANSLATE(B337,""es"", ""en"")"),"The product is defective I have received the item completely stained, as if apulgarado. Pongo still picture with your plastic because I have not even taken yet. He had already buying this brand and others I have not had any problems with this if. The wrap"&amp;"per was correct.")</f>
        <v>The product is defective I have received the item completely stained, as if apulgarado. Pongo still picture with your plastic because I have not even taken yet. He had already buying this brand and others I have not had any problems with this if. The wrapper was correct.</v>
      </c>
    </row>
    <row r="338">
      <c r="A338" s="1">
        <v>1.0</v>
      </c>
      <c r="B338" s="1" t="s">
        <v>339</v>
      </c>
      <c r="C338" t="str">
        <f>IFERROR(__xludf.DUMMYFUNCTION("GOOGLETRANSLATE(B338,""es"", ""en"")"),"A waste of time does not work. I was half an hour waiting for me to make transfer all files and when he finished stopped working. I have returned.")</f>
        <v>A waste of time does not work. I was half an hour waiting for me to make transfer all files and when he finished stopped working. I have returned.</v>
      </c>
    </row>
    <row r="339">
      <c r="A339" s="1">
        <v>4.0</v>
      </c>
      <c r="B339" s="1" t="s">
        <v>340</v>
      </c>
      <c r="C339" t="str">
        <f>IFERROR(__xludf.DUMMYFUNCTION("GOOGLETRANSLATE(B339,""es"", ""en"")"),"Well if you buy offer quality / price / capacity it is fine if you get it on sale. It works well at the moment, I have important because content can never be trusted, that's what the Raid. The downside to see is the rotation is 5400rpm but the speeds are "&amp;"good about 110MB write only falling short access times by the slower rotation. It is quite loud and most annoying is the AC source that makes an unbearable buzz if you leave on at night. Already I am running short and I have to buy another in this inner c"&amp;"ase of 6 or 8 TB.")</f>
        <v>Well if you buy offer quality / price / capacity it is fine if you get it on sale. It works well at the moment, I have important because content can never be trusted, that's what the Raid. The downside to see is the rotation is 5400rpm but the speeds are good about 110MB write only falling short access times by the slower rotation. It is quite loud and most annoying is the AC source that makes an unbearable buzz if you leave on at night. Already I am running short and I have to buy another in this inner case of 6 or 8 TB.</v>
      </c>
    </row>
    <row r="340">
      <c r="A340" s="1">
        <v>4.0</v>
      </c>
      <c r="B340" s="1" t="s">
        <v>341</v>
      </c>
      <c r="C340" t="str">
        <f>IFERROR(__xludf.DUMMYFUNCTION("GOOGLETRANSLATE(B340,""es"", ""en"")"),"BONITAS BOTAS have been fulfilled the delivery, good finish, nice, fit the description but carve little.")</f>
        <v>BONITAS BOTAS have been fulfilled the delivery, good finish, nice, fit the description but carve little.</v>
      </c>
    </row>
    <row r="341">
      <c r="A341" s="1">
        <v>4.0</v>
      </c>
      <c r="B341" s="1" t="s">
        <v>342</v>
      </c>
      <c r="C341" t="str">
        <f>IFERROR(__xludf.DUMMYFUNCTION("GOOGLETRANSLATE(B341,""es"", ""en"")"),"Right it is a gift for my father, with well large numbers so you can see the time. No problem with the shipment.")</f>
        <v>Right it is a gift for my father, with well large numbers so you can see the time. No problem with the shipment.</v>
      </c>
    </row>
    <row r="342">
      <c r="A342" s="1">
        <v>4.0</v>
      </c>
      <c r="B342" s="1" t="s">
        <v>343</v>
      </c>
      <c r="C342" t="str">
        <f>IFERROR(__xludf.DUMMYFUNCTION("GOOGLETRANSLATE(B342,""es"", ""en"")"),"The power and quality will have about three years ago and when orange season usually quite used. A juicer and send the fees. Power to spare, only one direction of rotation. It is clean and disassembles easily. The only ""but"" the plug is a bit delicate a"&amp;"nd has twisted a bit of a pin. Nothing that can not be easily repaired.")</f>
        <v>The power and quality will have about three years ago and when orange season usually quite used. A juicer and send the fees. Power to spare, only one direction of rotation. It is clean and disassembles easily. The only "but" the plug is a bit delicate and has twisted a bit of a pin. Nothing that can not be easily repaired.</v>
      </c>
    </row>
    <row r="343">
      <c r="A343" s="1">
        <v>5.0</v>
      </c>
      <c r="B343" s="1" t="s">
        <v>344</v>
      </c>
      <c r="C343" t="str">
        <f>IFERROR(__xludf.DUMMYFUNCTION("GOOGLETRANSLATE(B343,""es"", ""en"")"),"Good product and good service delivery The product meets expectations and very fast delivery service.")</f>
        <v>Good product and good service delivery The product meets expectations and very fast delivery service.</v>
      </c>
    </row>
    <row r="344">
      <c r="A344" s="1">
        <v>5.0</v>
      </c>
      <c r="B344" s="1" t="s">
        <v>345</v>
      </c>
      <c r="C344" t="str">
        <f>IFERROR(__xludf.DUMMYFUNCTION("GOOGLETRANSLATE(B344,""es"", ""en"")"),"Really beautiful and authentic ideal sizing .... we Comodisimos")</f>
        <v>Really beautiful and authentic ideal sizing .... we Comodisimos</v>
      </c>
    </row>
    <row r="345">
      <c r="A345" s="1">
        <v>5.0</v>
      </c>
      <c r="B345" s="1" t="s">
        <v>346</v>
      </c>
      <c r="C345" t="str">
        <f>IFERROR(__xludf.DUMMYFUNCTION("GOOGLETRANSLATE(B345,""es"", ""en"")"),"Very good product very good product")</f>
        <v>Very good product very good product</v>
      </c>
    </row>
    <row r="346">
      <c r="A346" s="1">
        <v>5.0</v>
      </c>
      <c r="B346" s="1" t="s">
        <v>347</v>
      </c>
      <c r="C346" t="str">
        <f>IFERROR(__xludf.DUMMYFUNCTION("GOOGLETRANSLATE(B346,""es"", ""en"")"),"They fit good buy either foot and measurement are indicating. At the beginning they are a bit hard until you put them a few times. No wet feet")</f>
        <v>They fit good buy either foot and measurement are indicating. At the beginning they are a bit hard until you put them a few times. No wet feet</v>
      </c>
    </row>
    <row r="347">
      <c r="A347" s="1">
        <v>5.0</v>
      </c>
      <c r="B347" s="1" t="s">
        <v>348</v>
      </c>
      <c r="C347" t="str">
        <f>IFERROR(__xludf.DUMMYFUNCTION("GOOGLETRANSLATE(B347,""es"", ""en"")"),"Superb fantastic adapter adapter helmets with a single output (usually used for consoles) to convert it into two output helmets fit for PC. Perfect operation and durability. Visibly beautiful. Strong recommendation for those who need it.")</f>
        <v>Superb fantastic adapter adapter helmets with a single output (usually used for consoles) to convert it into two output helmets fit for PC. Perfect operation and durability. Visibly beautiful. Strong recommendation for those who need it.</v>
      </c>
    </row>
    <row r="348">
      <c r="A348" s="1">
        <v>5.0</v>
      </c>
      <c r="B348" s="1" t="s">
        <v>349</v>
      </c>
      <c r="C348" t="str">
        <f>IFERROR(__xludf.DUMMYFUNCTION("GOOGLETRANSLATE(B348,""es"", ""en"")"),"Relieves pain and relaxes Work at the computer all day and suffer back pains continuously. This device is blessed glory for cases like mine. For the back area I like to wear it while I work to that of the neck is more complicated, I have not caught him go"&amp;"od trick, and for this area that I have it worse the weakest notice, but of course, this does not replace a good exercise or physical therapy, so I give it a 20 because to relieve pain and longer visits to the physio works very well, and relax too.")</f>
        <v>Relieves pain and relaxes Work at the computer all day and suffer back pains continuously. This device is blessed glory for cases like mine. For the back area I like to wear it while I work to that of the neck is more complicated, I have not caught him good trick, and for this area that I have it worse the weakest notice, but of course, this does not replace a good exercise or physical therapy, so I give it a 20 because to relieve pain and longer visits to the physio works very well, and relax too.</v>
      </c>
    </row>
    <row r="349">
      <c r="A349" s="1">
        <v>5.0</v>
      </c>
      <c r="B349" s="1" t="s">
        <v>346</v>
      </c>
      <c r="C349" t="str">
        <f>IFERROR(__xludf.DUMMYFUNCTION("GOOGLETRANSLATE(B349,""es"", ""en"")"),"Very good product very good product")</f>
        <v>Very good product very good product</v>
      </c>
    </row>
    <row r="350">
      <c r="A350" s="1">
        <v>5.0</v>
      </c>
      <c r="B350" s="1" t="s">
        <v>350</v>
      </c>
      <c r="C350" t="str">
        <f>IFERROR(__xludf.DUMMYFUNCTION("GOOGLETRANSLATE(B350,""es"", ""en"")"),"Quality good quality / price perfect")</f>
        <v>Quality good quality / price perfect</v>
      </c>
    </row>
    <row r="351">
      <c r="A351" s="1">
        <v>5.0</v>
      </c>
      <c r="B351" s="1" t="s">
        <v>351</v>
      </c>
      <c r="C351" t="str">
        <f>IFERROR(__xludf.DUMMYFUNCTION("GOOGLETRANSLATE(B351,""es"", ""en"")"),"All good Good price, is what I needed. Smooth, very fast shipping. I'm happy!!!")</f>
        <v>All good Good price, is what I needed. Smooth, very fast shipping. I'm happy!!!</v>
      </c>
    </row>
    <row r="352">
      <c r="A352" s="1">
        <v>5.0</v>
      </c>
      <c r="B352" s="1" t="s">
        <v>352</v>
      </c>
      <c r="C352" t="str">
        <f>IFERROR(__xludf.DUMMYFUNCTION("GOOGLETRANSLATE(B352,""es"", ""en"")"),"No complaints perfect, perfect size and very comfortable")</f>
        <v>No complaints perfect, perfect size and very comfortable</v>
      </c>
    </row>
    <row r="353">
      <c r="A353" s="1">
        <v>5.0</v>
      </c>
      <c r="B353" s="1" t="s">
        <v>353</v>
      </c>
      <c r="C353" t="str">
        <f>IFERROR(__xludf.DUMMYFUNCTION("GOOGLETRANSLATE(B353,""es"", ""en"")"),"Suitable for bed, not so much relieve pain Buy this blanket with the idea of ​​using it for back spasms, kidney pain ... but it's too big and had to buy a smaller one. I give it 5 stars because the birthday blanket as described in the announcement, the mi"&amp;"stake was mine. I believe that utlizarla for warmth on a bed if that is appropriate, it does not give excessive temperature but used between the bottom sheet and the mattress think that's enough to warm the sheets.")</f>
        <v>Suitable for bed, not so much relieve pain Buy this blanket with the idea of ​​using it for back spasms, kidney pain ... but it's too big and had to buy a smaller one. I give it 5 stars because the birthday blanket as described in the announcement, the mistake was mine. I believe that utlizarla for warmth on a bed if that is appropriate, it does not give excessive temperature but used between the bottom sheet and the mattress think that's enough to warm the sheets.</v>
      </c>
    </row>
    <row r="354">
      <c r="A354" s="1">
        <v>5.0</v>
      </c>
      <c r="B354" s="1" t="s">
        <v>354</v>
      </c>
      <c r="C354" t="str">
        <f>IFERROR(__xludf.DUMMYFUNCTION("GOOGLETRANSLATE(B354,""es"", ""en"")"),"Gg is off a little side but going very well")</f>
        <v>Gg is off a little side but going very well</v>
      </c>
    </row>
    <row r="355">
      <c r="A355" s="1">
        <v>5.0</v>
      </c>
      <c r="B355" s="1" t="s">
        <v>355</v>
      </c>
      <c r="C355" t="str">
        <f>IFERROR(__xludf.DUMMYFUNCTION("GOOGLETRANSLATE(B355,""es"", ""en"")"),"The quality I expect less of them but when you see them and see q are quality play, I did not expect for as adjusted")</f>
        <v>The quality I expect less of them but when you see them and see q are quality play, I did not expect for as adjusted</v>
      </c>
    </row>
    <row r="356">
      <c r="A356" s="1">
        <v>5.0</v>
      </c>
      <c r="B356" s="1" t="s">
        <v>356</v>
      </c>
      <c r="C356" t="str">
        <f>IFERROR(__xludf.DUMMYFUNCTION("GOOGLETRANSLATE(B356,""es"", ""en"")"),"It works perfectly perfect .... But you have to know how to use ...")</f>
        <v>It works perfectly perfect .... But you have to know how to use ...</v>
      </c>
    </row>
    <row r="357">
      <c r="A357" s="1">
        <v>5.0</v>
      </c>
      <c r="B357" s="1" t="s">
        <v>357</v>
      </c>
      <c r="C357" t="str">
        <f>IFERROR(__xludf.DUMMYFUNCTION("GOOGLETRANSLATE(B357,""es"", ""en"")"),"Really I surprised me surprised for good, cheap and easy to use. They are comfortable. I paid € 2.7 and heard quite well")</f>
        <v>Really I surprised me surprised for good, cheap and easy to use. They are comfortable. I paid € 2.7 and heard quite well</v>
      </c>
    </row>
    <row r="358">
      <c r="A358" s="1">
        <v>5.0</v>
      </c>
      <c r="B358" s="1" t="s">
        <v>358</v>
      </c>
      <c r="C358" t="str">
        <f>IFERROR(__xludf.DUMMYFUNCTION("GOOGLETRANSLATE(B358,""es"", ""en"")"),"Good size and very comfortable. The size is very comfortable to hold many things. The handle is large. It seems enough quality.")</f>
        <v>Good size and very comfortable. The size is very comfortable to hold many things. The handle is large. It seems enough quality.</v>
      </c>
    </row>
    <row r="359">
      <c r="A359" s="1">
        <v>5.0</v>
      </c>
      <c r="B359" s="1" t="s">
        <v>359</v>
      </c>
      <c r="C359" t="str">
        <f>IFERROR(__xludf.DUMMYFUNCTION("GOOGLETRANSLATE(B359,""es"", ""en"")"),"Excellent quality / price Perfect finish very useful for departments whose default could be somewhat larger, but the price is to be skin Fabula.")</f>
        <v>Excellent quality / price Perfect finish very useful for departments whose default could be somewhat larger, but the price is to be skin Fabula.</v>
      </c>
    </row>
    <row r="360">
      <c r="A360" s="1">
        <v>5.0</v>
      </c>
      <c r="B360" s="1" t="s">
        <v>360</v>
      </c>
      <c r="C360" t="str">
        <f>IFERROR(__xludf.DUMMYFUNCTION("GOOGLETRANSLATE(B360,""es"", ""en"")"),"Very nice I was pleasantly surprised. Good quality and thickness and very nice. It looks good. Repetire purchase. The brand has surprised me")</f>
        <v>Very nice I was pleasantly surprised. Good quality and thickness and very nice. It looks good. Repetire purchase. The brand has surprised me</v>
      </c>
    </row>
    <row r="361">
      <c r="A361" s="1">
        <v>5.0</v>
      </c>
      <c r="B361" s="1" t="s">
        <v>361</v>
      </c>
      <c r="C361" t="str">
        <f>IFERROR(__xludf.DUMMYFUNCTION("GOOGLETRANSLATE(B361,""es"", ""en"")"),"Well CARD memory card d good money and more. Very fast and very useful for all the things they need")</f>
        <v>Well CARD memory card d good money and more. Very fast and very useful for all the things they need</v>
      </c>
    </row>
    <row r="362">
      <c r="A362" s="1">
        <v>2.0</v>
      </c>
      <c r="B362" s="1" t="s">
        <v>362</v>
      </c>
      <c r="C362" t="str">
        <f>IFERROR(__xludf.DUMMYFUNCTION("GOOGLETRANSLATE(B362,""es"", ""en"")"),"Little little")</f>
        <v>Little little</v>
      </c>
    </row>
    <row r="363">
      <c r="A363" s="1">
        <v>3.0</v>
      </c>
      <c r="B363" s="1" t="s">
        <v>363</v>
      </c>
      <c r="C363" t="str">
        <f>IFERROR(__xludf.DUMMYFUNCTION("GOOGLETRANSLATE(B363,""es"", ""en"")"),"Very nice nut very small and simple, the same size as seen in picture, small. The nut is too small is the problem I've found them, the nut")</f>
        <v>Very nice nut very small and simple, the same size as seen in picture, small. The nut is too small is the problem I've found them, the nut</v>
      </c>
    </row>
    <row r="364">
      <c r="A364" s="1">
        <v>3.0</v>
      </c>
      <c r="B364" s="1" t="s">
        <v>364</v>
      </c>
      <c r="C364" t="str">
        <f>IFERROR(__xludf.DUMMYFUNCTION("GOOGLETRANSLATE(B364,""es"", ""en"")"),"And not yet tested You can not connect to my mobile honor 10 e I had to buy an adapter was not helpful")</f>
        <v>And not yet tested You can not connect to my mobile honor 10 e I had to buy an adapter was not helpful</v>
      </c>
    </row>
    <row r="365">
      <c r="A365" s="1">
        <v>1.0</v>
      </c>
      <c r="B365" s="1" t="s">
        <v>365</v>
      </c>
      <c r="C365" t="str">
        <f>IFERROR(__xludf.DUMMYFUNCTION("GOOGLETRANSLATE(B365,""es"", ""en"")"),"Not return to buy other In short, I think they are a fake. The first months well met, but does not take long worn by the outer side, no matter that you take care with cream or not. Discolor they are taking a dark tone that are disgusting. They should refu"&amp;"nd my money. The sole of the heel is also widely worn in comparison to the rest, and where I have more shoes this does not happen, it's not that bad step.")</f>
        <v>Not return to buy other In short, I think they are a fake. The first months well met, but does not take long worn by the outer side, no matter that you take care with cream or not. Discolor they are taking a dark tone that are disgusting. They should refund my money. The sole of the heel is also widely worn in comparison to the rest, and where I have more shoes this does not happen, it's not that bad step.</v>
      </c>
    </row>
    <row r="366">
      <c r="A366" s="1">
        <v>1.0</v>
      </c>
      <c r="B366" s="1" t="s">
        <v>366</v>
      </c>
      <c r="C366" t="str">
        <f>IFERROR(__xludf.DUMMYFUNCTION("GOOGLETRANSLATE(B366,""es"", ""en"")"),"They do not work!!!!! 👎👎👎👎👎 not work !!!!")</f>
        <v>They do not work!!!!! 👎👎👎👎👎 not work !!!!</v>
      </c>
    </row>
    <row r="367">
      <c r="A367" s="1">
        <v>4.0</v>
      </c>
      <c r="B367" s="1" t="s">
        <v>367</v>
      </c>
      <c r="C367" t="str">
        <f>IFERROR(__xludf.DUMMYFUNCTION("GOOGLETRANSLATE(B367,""es"", ""en"")"),"It is as it is such that photo, that if pinchitos, is the first to try to bring a t-shirt because although I suppose q the effect is that to activate circulation q the costs initially used")</f>
        <v>It is as it is such that photo, that if pinchitos, is the first to try to bring a t-shirt because although I suppose q the effect is that to activate circulation q the costs initially used</v>
      </c>
    </row>
    <row r="368">
      <c r="A368" s="1">
        <v>4.0</v>
      </c>
      <c r="B368" s="1" t="s">
        <v>368</v>
      </c>
      <c r="C368" t="str">
        <f>IFERROR(__xludf.DUMMYFUNCTION("GOOGLETRANSLATE(B368,""es"", ""en"")"),"Correct and stylish + Rapido, makes very little noise - automatic disconnection takes a few seconds longer than normal and also be careful when opening the lid to pour water, which opens very abruptly. Recommended in general, good attention to the custome"&amp;"r shop")</f>
        <v>Correct and stylish + Rapido, makes very little noise - automatic disconnection takes a few seconds longer than normal and also be careful when opening the lid to pour water, which opens very abruptly. Recommended in general, good attention to the customer shop</v>
      </c>
    </row>
    <row r="369">
      <c r="A369" s="1">
        <v>4.0</v>
      </c>
      <c r="B369" s="1" t="s">
        <v>369</v>
      </c>
      <c r="C369" t="str">
        <f>IFERROR(__xludf.DUMMYFUNCTION("GOOGLETRANSLATE(B369,""es"", ""en"")"),"While provisions")</f>
        <v>While provisions</v>
      </c>
    </row>
    <row r="370">
      <c r="A370" s="1">
        <v>4.0</v>
      </c>
      <c r="B370" s="1" t="s">
        <v>370</v>
      </c>
      <c r="C370" t="str">
        <f>IFERROR(__xludf.DUMMYFUNCTION("GOOGLETRANSLATE(B370,""es"", ""en"")"),"M. J. Satisfied with the purchase. By putting some sticks, he had a small skin wrinkles the area inconspicuous. Thank you.")</f>
        <v>M. J. Satisfied with the purchase. By putting some sticks, he had a small skin wrinkles the area inconspicuous. Thank you.</v>
      </c>
    </row>
    <row r="371">
      <c r="A371" s="1">
        <v>4.0</v>
      </c>
      <c r="B371" s="1" t="s">
        <v>371</v>
      </c>
      <c r="C371" t="str">
        <f>IFERROR(__xludf.DUMMYFUNCTION("GOOGLETRANSLATE(B371,""es"", ""en"")"),"Gift satisfied that meets expectations")</f>
        <v>Gift satisfied that meets expectations</v>
      </c>
    </row>
    <row r="372">
      <c r="A372" s="1">
        <v>5.0</v>
      </c>
      <c r="B372" s="1" t="s">
        <v>372</v>
      </c>
      <c r="C372" t="str">
        <f>IFERROR(__xludf.DUMMYFUNCTION("GOOGLETRANSLATE(B372,""es"", ""en"")"),"Competitive price. You can tell who know the brand ... it is what you expect. Great product.")</f>
        <v>Competitive price. You can tell who know the brand ... it is what you expect. Great product.</v>
      </c>
    </row>
    <row r="373">
      <c r="A373" s="1">
        <v>5.0</v>
      </c>
      <c r="B373" s="1" t="s">
        <v>373</v>
      </c>
      <c r="C373" t="str">
        <f>IFERROR(__xludf.DUMMYFUNCTION("GOOGLETRANSLATE(B373,""es"", ""en"")"),"Good sound good sound, one headset can be used while the other would have loaded in the case, very useful thing for me at night when I hear the podcast, or when I'm working. The design of the helmets and the box is cool.")</f>
        <v>Good sound good sound, one headset can be used while the other would have loaded in the case, very useful thing for me at night when I hear the podcast, or when I'm working. The design of the helmets and the box is cool.</v>
      </c>
    </row>
    <row r="374">
      <c r="A374" s="1">
        <v>5.0</v>
      </c>
      <c r="B374" s="1" t="s">
        <v>374</v>
      </c>
      <c r="C374" t="str">
        <f>IFERROR(__xludf.DUMMYFUNCTION("GOOGLETRANSLATE(B374,""es"", ""en"")"),"Would buy again clarity and fidelity in sound is what you'd expect at this price helmets. The noise insulation is completely savior in a noisy office, where no music often use to isolate outside noise and able to work in a concentrated way. Must denote th"&amp;"at the insulation without music playing is not perfect, you can hear someone say two meters, but low volume of around 75%. Helmets are spectacular isolating the constant noise (train, plane, or so fan noise), and you can enjoy more music that is only an i"&amp;"nstrument or is more ""silence"" without spoiling the song. I think for people demanding audio, seeking to use 5 hours without it uncomfortable and appreciate more silence, these helmets are the best option.")</f>
        <v>Would buy again clarity and fidelity in sound is what you'd expect at this price helmets. The noise insulation is completely savior in a noisy office, where no music often use to isolate outside noise and able to work in a concentrated way. Must denote that the insulation without music playing is not perfect, you can hear someone say two meters, but low volume of around 75%. Helmets are spectacular isolating the constant noise (train, plane, or so fan noise), and you can enjoy more music that is only an instrument or is more "silence" without spoiling the song. I think for people demanding audio, seeking to use 5 hours without it uncomfortable and appreciate more silence, these helmets are the best option.</v>
      </c>
    </row>
    <row r="375">
      <c r="A375" s="1">
        <v>5.0</v>
      </c>
      <c r="B375" s="1" t="s">
        <v>375</v>
      </c>
      <c r="C375" t="str">
        <f>IFERROR(__xludf.DUMMYFUNCTION("GOOGLETRANSLATE(B375,""es"", ""en"")"),"Good design mesh women. Long pants mesh of the type of woman for sports activities of any kind. I had already tried this mesh fabric and the same manufacturer, and I can assure that the garment has a magnificent confection with obstructive seams or knobs "&amp;"and stitching firm and straight. The mesh design is nice and it makes it comfortable. The elastic waist is wide, and fits perfectly. The fabric is a blend of polyester and spandex that give excellent elasticity, which fits the body perfectly, for this rea"&amp;"son make this garment a very comfortable and soft mesh, it does not disturb any of the lower body, all know that there are sports clothes that bother as specific places like the knees or at the junction of the femur with the hip, which are the parts that "&amp;"most movements are generated. For you have a reference to the sizes, the pattern images measured 1.70 meters and weighing 61 kilos, the size of the mesh is ""S"". The experience with this product has been very positive.")</f>
        <v>Good design mesh women. Long pants mesh of the type of woman for sports activities of any kind. I had already tried this mesh fabric and the same manufacturer, and I can assure that the garment has a magnificent confection with obstructive seams or knobs and stitching firm and straight. The mesh design is nice and it makes it comfortable. The elastic waist is wide, and fits perfectly. The fabric is a blend of polyester and spandex that give excellent elasticity, which fits the body perfectly, for this reason make this garment a very comfortable and soft mesh, it does not disturb any of the lower body, all know that there are sports clothes that bother as specific places like the knees or at the junction of the femur with the hip, which are the parts that most movements are generated. For you have a reference to the sizes, the pattern images measured 1.70 meters and weighing 61 kilos, the size of the mesh is "S". The experience with this product has been very positive.</v>
      </c>
    </row>
    <row r="376">
      <c r="A376" s="1">
        <v>5.0</v>
      </c>
      <c r="B376" s="1" t="s">
        <v>376</v>
      </c>
      <c r="C376" t="str">
        <f>IFERROR(__xludf.DUMMYFUNCTION("GOOGLETRANSLATE(B376,""es"", ""en"")"),"Good audio material. Very good headphones, adapt perfectly to the ear and gives the feeling of not wearing them. The material seems quite sturdy, as the area of ​​the handset is metal. It also includes very good quality microphone and buttons raise and lo"&amp;"wer the volume of the headphones themselves.")</f>
        <v>Good audio material. Very good headphones, adapt perfectly to the ear and gives the feeling of not wearing them. The material seems quite sturdy, as the area of ​​the handset is metal. It also includes very good quality microphone and buttons raise and lower the volume of the headphones themselves.</v>
      </c>
    </row>
    <row r="377">
      <c r="A377" s="1">
        <v>5.0</v>
      </c>
      <c r="B377" s="1" t="s">
        <v>377</v>
      </c>
      <c r="C377" t="str">
        <f>IFERROR(__xludf.DUMMYFUNCTION("GOOGLETRANSLATE(B377,""es"", ""en"")"),"Recommended After taking a good time with them are great, good material and very comfortable, it shows that the product is original")</f>
        <v>Recommended After taking a good time with them are great, good material and very comfortable, it shows that the product is original</v>
      </c>
    </row>
    <row r="378">
      <c r="A378" s="1">
        <v>5.0</v>
      </c>
      <c r="B378" s="1" t="s">
        <v>378</v>
      </c>
      <c r="C378" t="str">
        <f>IFERROR(__xludf.DUMMYFUNCTION("GOOGLETRANSLATE(B378,""es"", ""en"")"),"recommended speed")</f>
        <v>recommended speed</v>
      </c>
    </row>
    <row r="379">
      <c r="A379" s="1">
        <v>5.0</v>
      </c>
      <c r="B379" s="1" t="s">
        <v>379</v>
      </c>
      <c r="C379" t="str">
        <f>IFERROR(__xludf.DUMMYFUNCTION("GOOGLETRANSLATE(B379,""es"", ""en"")"),"Okay fine comfortable, to the exact extent as expected")</f>
        <v>Okay fine comfortable, to the exact extent as expected</v>
      </c>
    </row>
    <row r="380">
      <c r="A380" s="1">
        <v>5.0</v>
      </c>
      <c r="B380" s="1" t="s">
        <v>380</v>
      </c>
      <c r="C380" t="str">
        <f>IFERROR(__xludf.DUMMYFUNCTION("GOOGLETRANSLATE(B380,""es"", ""en"")"),"The only baby bottle Celeste accept my baby when she was 2 months. Now 6, and I'll take this. I recommend it!")</f>
        <v>The only baby bottle Celeste accept my baby when she was 2 months. Now 6, and I'll take this. I recommend it!</v>
      </c>
    </row>
    <row r="381">
      <c r="A381" s="1">
        <v>5.0</v>
      </c>
      <c r="B381" s="1" t="s">
        <v>381</v>
      </c>
      <c r="C381" t="str">
        <f>IFERROR(__xludf.DUMMYFUNCTION("GOOGLETRANSLATE(B381,""es"", ""en"")"),"Very nice very nice with enough material to put the photos.")</f>
        <v>Very nice very nice with enough material to put the photos.</v>
      </c>
    </row>
    <row r="382">
      <c r="A382" s="1">
        <v>5.0</v>
      </c>
      <c r="B382" s="1" t="s">
        <v>382</v>
      </c>
      <c r="C382" t="str">
        <f>IFERROR(__xludf.DUMMYFUNCTION("GOOGLETRANSLATE(B382,""es"", ""en"")"),"Van excellent running very well, for perfect running")</f>
        <v>Van excellent running very well, for perfect running</v>
      </c>
    </row>
    <row r="383">
      <c r="A383" s="1">
        <v>5.0</v>
      </c>
      <c r="B383" s="1" t="s">
        <v>383</v>
      </c>
      <c r="C383" t="str">
        <f>IFERROR(__xludf.DUMMYFUNCTION("GOOGLETRANSLATE(B383,""es"", ""en"")"),"I've been using this excellent shoe shoe several years, I think this is the 5th or 6th pair buy, usually am replacing after a year of daily use, but may last longer. This is the first time I find the label size and other information affixed to the outer s"&amp;"ide of the shoe, rather than the top that's what I'm used to, but this does not affect the comfort in any way. Thank you very much.")</f>
        <v>I've been using this excellent shoe shoe several years, I think this is the 5th or 6th pair buy, usually am replacing after a year of daily use, but may last longer. This is the first time I find the label size and other information affixed to the outer side of the shoe, rather than the top that's what I'm used to, but this does not affect the comfort in any way. Thank you very much.</v>
      </c>
    </row>
    <row r="384">
      <c r="A384" s="1">
        <v>5.0</v>
      </c>
      <c r="B384" s="1" t="s">
        <v>384</v>
      </c>
      <c r="C384" t="str">
        <f>IFERROR(__xludf.DUMMYFUNCTION("GOOGLETRANSLATE(B384,""es"", ""en"")"),"Excellent is excellent. It has the right weight and is robust. It has sharp edge and cuts the heat very well. Really worth")</f>
        <v>Excellent is excellent. It has the right weight and is robust. It has sharp edge and cuts the heat very well. Really worth</v>
      </c>
    </row>
    <row r="385">
      <c r="A385" s="1">
        <v>5.0</v>
      </c>
      <c r="B385" s="1" t="s">
        <v>385</v>
      </c>
      <c r="C385" t="str">
        <f>IFERROR(__xludf.DUMMYFUNCTION("GOOGLETRANSLATE(B385,""es"", ""en"")"),"Best price is undoubtedly a shoe with many also memories of their high quality. Just what i was looking for. Definitely I recommend to lovers of classic.")</f>
        <v>Best price is undoubtedly a shoe with many also memories of their high quality. Just what i was looking for. Definitely I recommend to lovers of classic.</v>
      </c>
    </row>
    <row r="386">
      <c r="A386" s="1">
        <v>5.0</v>
      </c>
      <c r="B386" s="1" t="s">
        <v>386</v>
      </c>
      <c r="C386" t="str">
        <f>IFERROR(__xludf.DUMMYFUNCTION("GOOGLETRANSLATE(B386,""es"", ""en"")"),"Recommended Good product and a good price.")</f>
        <v>Recommended Good product and a good price.</v>
      </c>
    </row>
    <row r="387">
      <c r="A387" s="1">
        <v>5.0</v>
      </c>
      <c r="B387" s="1" t="s">
        <v>387</v>
      </c>
      <c r="C387" t="str">
        <f>IFERROR(__xludf.DUMMYFUNCTION("GOOGLETRANSLATE(B387,""es"", ""en"")"),"excellent draining system can be improved but very useful for mopping floors terrazzo. In a couple of passes it is clean. The only problem is that it takes longer to dry in the winter.")</f>
        <v>excellent draining system can be improved but very useful for mopping floors terrazzo. In a couple of passes it is clean. The only problem is that it takes longer to dry in the winter.</v>
      </c>
    </row>
    <row r="388">
      <c r="A388" s="1">
        <v>5.0</v>
      </c>
      <c r="B388" s="1" t="s">
        <v>388</v>
      </c>
      <c r="C388" t="str">
        <f>IFERROR(__xludf.DUMMYFUNCTION("GOOGLETRANSLATE(B388,""es"", ""en"")"),"is the best is very gentle on the skin. Do not dry anything. Granules for exfoliated are super thin, so it does not damage the skin, by contrast get a perfect exfoliation. Eliminates those little black and white dots. For me it is the best of the three cl"&amp;"ays. Tb Black is cool. But if I had to choose one, I prefer the red without hesitation.")</f>
        <v>is the best is very gentle on the skin. Do not dry anything. Granules for exfoliated are super thin, so it does not damage the skin, by contrast get a perfect exfoliation. Eliminates those little black and white dots. For me it is the best of the three clays. Tb Black is cool. But if I had to choose one, I prefer the red without hesitation.</v>
      </c>
    </row>
    <row r="389">
      <c r="A389" s="1">
        <v>5.0</v>
      </c>
      <c r="B389" s="1" t="s">
        <v>389</v>
      </c>
      <c r="C389" t="str">
        <f>IFERROR(__xludf.DUMMYFUNCTION("GOOGLETRANSLATE(B389,""es"", ""en"")"),"Rapido fast and reliable. Install easily and smoothly. At the moment it works perfect. Rapidisimo in writing and reading. Contentisimo.")</f>
        <v>Rapido fast and reliable. Install easily and smoothly. At the moment it works perfect. Rapidisimo in writing and reading. Contentisimo.</v>
      </c>
    </row>
    <row r="390">
      <c r="A390" s="1">
        <v>5.0</v>
      </c>
      <c r="B390" s="1" t="s">
        <v>390</v>
      </c>
      <c r="C390" t="str">
        <f>IFERROR(__xludf.DUMMYFUNCTION("GOOGLETRANSLATE(B390,""es"", ""en"")"),"Hard disk &lt;div id = ""video-block-R2MQIAF7BF5AT6"" class = ""a-section a-spacing-small a-spacing-top mini video-block""&gt; &lt;/ div&gt; &lt;input type = ""hidden"" name = "" ""value ="" https://images-eu.ssl-images-amazon.com/images/I/91-dhTLrQ8S.mp4 ""class ="" vi"&amp;"deo-url ""&gt; &lt;input type ="" hidden ""name ="" ""value = ""https://images-eu.ssl-images-amazon.com/images/I/81b7WUFDMzS.png"" class = ""video-slate-img-url""&gt; &amp; nbsp; am super happy with this storage system that connects to the principal, laptop, tablet, e"&amp;"tc., computer device download what you want and you have it stored there for easy installation when it is detected by only the required plugging. Soft touch top and bottom metal. Happy with the product.")</f>
        <v>Hard disk &lt;div id = "video-block-R2MQIAF7BF5AT6" class = "a-section a-spacing-small a-spacing-top mini video-block"&gt; &lt;/ div&gt; &lt;input type = "hidden" name = " "value =" https://images-eu.ssl-images-amazon.com/images/I/91-dhTLrQ8S.mp4 "class =" video-url "&gt; &lt;input type =" hidden "name =" "value = "https://images-eu.ssl-images-amazon.com/images/I/81b7WUFDMzS.png" class = "video-slate-img-url"&gt; &amp; nbsp; am super happy with this storage system that connects to the principal, laptop, tablet, etc., computer device download what you want and you have it stored there for easy installation when it is detected by only the required plugging. Soft touch top and bottom metal. Happy with the product.</v>
      </c>
    </row>
    <row r="391">
      <c r="A391" s="1">
        <v>2.0</v>
      </c>
      <c r="B391" s="1" t="s">
        <v>391</v>
      </c>
      <c r="C391" t="str">
        <f>IFERROR(__xludf.DUMMYFUNCTION("GOOGLETRANSLATE(B391,""es"", ""en"")"),"Low quality product of very poor quality. They came to the vacuum wrapped in a plastic bag, such as a t .... For the same price, there are brands of clothes that give you a minimum of quality. The sole is very soft.")</f>
        <v>Low quality product of very poor quality. They came to the vacuum wrapped in a plastic bag, such as a t .... For the same price, there are brands of clothes that give you a minimum of quality. The sole is very soft.</v>
      </c>
    </row>
    <row r="392">
      <c r="A392" s="1">
        <v>3.0</v>
      </c>
      <c r="B392" s="1" t="s">
        <v>392</v>
      </c>
      <c r="C392" t="str">
        <f>IFERROR(__xludf.DUMMYFUNCTION("GOOGLETRANSLATE(B392,""es"", ""en"")"),"Then it takes long to heat have to say that leaves your feet very warm but since switch it on, it takes 1 hour to warm up. I plug before eating and so when I finish and I have prepared.")</f>
        <v>Then it takes long to heat have to say that leaves your feet very warm but since switch it on, it takes 1 hour to warm up. I plug before eating and so when I finish and I have prepared.</v>
      </c>
    </row>
    <row r="393">
      <c r="A393" s="1">
        <v>3.0</v>
      </c>
      <c r="B393" s="1" t="s">
        <v>393</v>
      </c>
      <c r="C393" t="str">
        <f>IFERROR(__xludf.DUMMYFUNCTION("GOOGLETRANSLATE(B393,""es"", ""en"")"),"Tight but well they are pretty good, some garish color, I remain very liked by foot, I guess I'm not used to that used socks they had much olgura. But hey if they were a little bigger would be ideal.")</f>
        <v>Tight but well they are pretty good, some garish color, I remain very liked by foot, I guess I'm not used to that used socks they had much olgura. But hey if they were a little bigger would be ideal.</v>
      </c>
    </row>
    <row r="394">
      <c r="A394" s="1">
        <v>1.0</v>
      </c>
      <c r="B394" s="1" t="s">
        <v>394</v>
      </c>
      <c r="C394" t="str">
        <f>IFERROR(__xludf.DUMMYFUNCTION("GOOGLETRANSLATE(B394,""es"", ""en"")"),"The size zipper opens well and has good grip but one unzips and can not put.")</f>
        <v>The size zipper opens well and has good grip but one unzips and can not put.</v>
      </c>
    </row>
    <row r="395">
      <c r="A395" s="1">
        <v>1.0</v>
      </c>
      <c r="B395" s="1" t="s">
        <v>395</v>
      </c>
      <c r="C395" t="str">
        <f>IFERROR(__xludf.DUMMYFUNCTION("GOOGLETRANSLATE(B395,""es"", ""en"")"),"We were happy sleazy, have quite useful functions until 2 years and 2 months has begun to function only. There q q replace the electronic board costs 90 €, so we are not going to repair")</f>
        <v>We were happy sleazy, have quite useful functions until 2 years and 2 months has begun to function only. There q q replace the electronic board costs 90 €, so we are not going to repair</v>
      </c>
    </row>
    <row r="396">
      <c r="A396" s="1">
        <v>4.0</v>
      </c>
      <c r="B396" s="1" t="s">
        <v>396</v>
      </c>
      <c r="C396" t="str">
        <f>IFERROR(__xludf.DUMMYFUNCTION("GOOGLETRANSLATE(B396,""es"", ""en"")"),"Cable basic cable simple life occupies half of the free oxygen, I have had oxygen free copper cable and fine are not my ear to notice the differences,")</f>
        <v>Cable basic cable simple life occupies half of the free oxygen, I have had oxygen free copper cable and fine are not my ear to notice the differences,</v>
      </c>
    </row>
    <row r="397">
      <c r="A397" s="1">
        <v>4.0</v>
      </c>
      <c r="B397" s="1" t="s">
        <v>397</v>
      </c>
      <c r="C397" t="str">
        <f>IFERROR(__xludf.DUMMYFUNCTION("GOOGLETRANSLATE(B397,""es"", ""en"")"),"I good to come on schedule. I like Amy. And tested him five minutes ... It costs a little shirtless. ,, click ,, think future use daily")</f>
        <v>I good to come on schedule. I like Amy. And tested him five minutes ... It costs a little shirtless. ,, click ,, think future use daily</v>
      </c>
    </row>
    <row r="398">
      <c r="A398" s="1">
        <v>4.0</v>
      </c>
      <c r="B398" s="1" t="s">
        <v>398</v>
      </c>
      <c r="C398" t="str">
        <f>IFERROR(__xludf.DUMMYFUNCTION("GOOGLETRANSLATE(B398,""es"", ""en"")"),"Useful. They are little numbers when the light is not on, but I feel pretty and practical in relation to the price.")</f>
        <v>Useful. They are little numbers when the light is not on, but I feel pretty and practical in relation to the price.</v>
      </c>
    </row>
    <row r="399">
      <c r="A399" s="1">
        <v>4.0</v>
      </c>
      <c r="B399" s="1" t="s">
        <v>399</v>
      </c>
      <c r="C399" t="str">
        <f>IFERROR(__xludf.DUMMYFUNCTION("GOOGLETRANSLATE(B399,""es"", ""en"")"),"Very good product Wear a sema almost using them and I like a lot. Cover your ear and the sound is phenomenal. Twngo only one downside is that the headphone cable ea plastic and I like more Puea except esw last longer cord detail what other miy well")</f>
        <v>Very good product Wear a sema almost using them and I like a lot. Cover your ear and the sound is phenomenal. Twngo only one downside is that the headphone cable ea plastic and I like more Puea except esw last longer cord detail what other miy well</v>
      </c>
    </row>
    <row r="400">
      <c r="A400" s="1">
        <v>4.0</v>
      </c>
      <c r="B400" s="1" t="s">
        <v>400</v>
      </c>
      <c r="C400" t="str">
        <f>IFERROR(__xludf.DUMMYFUNCTION("GOOGLETRANSLATE(B400,""es"", ""en"")"),"Good shoe. Really comfortable and lightweight, highly recommended. Good image for the day, do not go always suit;)")</f>
        <v>Good shoe. Really comfortable and lightweight, highly recommended. Good image for the day, do not go always suit;)</v>
      </c>
    </row>
    <row r="401">
      <c r="A401" s="1">
        <v>5.0</v>
      </c>
      <c r="B401" s="1" t="s">
        <v>401</v>
      </c>
      <c r="C401" t="str">
        <f>IFERROR(__xludf.DUMMYFUNCTION("GOOGLETRANSLATE(B401,""es"", ""en"")"),"COMFORT AND QUALITY OF MATERIALS THE TRUTH IS THAT I HAVE NO COMPLAINTS. THE QUALITY IS UNBEATABLE PRICE LIST. Amply meets its mission. THE USE OF TRADE COUNTER AND GREAT VA.")</f>
        <v>COMFORT AND QUALITY OF MATERIALS THE TRUTH IS THAT I HAVE NO COMPLAINTS. THE QUALITY IS UNBEATABLE PRICE LIST. Amply meets its mission. THE USE OF TRADE COUNTER AND GREAT VA.</v>
      </c>
    </row>
    <row r="402">
      <c r="A402" s="1">
        <v>5.0</v>
      </c>
      <c r="B402" s="1" t="s">
        <v>402</v>
      </c>
      <c r="C402" t="str">
        <f>IFERROR(__xludf.DUMMYFUNCTION("GOOGLETRANSLATE(B402,""es"", ""en"")"),"Buy these headphones are great for a gift and did not want to spend too, I was looking at various models. And these opinions because I was convinced. PROS: The gums and ear hooks are flexible and soft. The cable has a good thickness. The microphone works "&amp;"quite well despite having outside noise. Link with the mobile is very easy. They sound very strong, and sound-proof quite well. Improvable: The sound is good but can be improved. Recommended buy 8/10")</f>
        <v>Buy these headphones are great for a gift and did not want to spend too, I was looking at various models. And these opinions because I was convinced. PROS: The gums and ear hooks are flexible and soft. The cable has a good thickness. The microphone works quite well despite having outside noise. Link with the mobile is very easy. They sound very strong, and sound-proof quite well. Improvable: The sound is good but can be improved. Recommended buy 8/10</v>
      </c>
    </row>
    <row r="403">
      <c r="A403" s="1">
        <v>5.0</v>
      </c>
      <c r="B403" s="1" t="s">
        <v>403</v>
      </c>
      <c r="C403" t="str">
        <f>IFERROR(__xludf.DUMMYFUNCTION("GOOGLETRANSLATE(B403,""es"", ""en"")"),"perfect perfect")</f>
        <v>perfect perfect</v>
      </c>
    </row>
    <row r="404">
      <c r="A404" s="1">
        <v>5.0</v>
      </c>
      <c r="B404" s="1" t="s">
        <v>404</v>
      </c>
      <c r="C404" t="str">
        <f>IFERROR(__xludf.DUMMYFUNCTION("GOOGLETRANSLATE(B404,""es"", ""en"")"),"comfortable and light The product arrived perfectly, after a few weeks of use, comfortable and lightweight, perfect to hold working hours.")</f>
        <v>comfortable and light The product arrived perfectly, after a few weeks of use, comfortable and lightweight, perfect to hold working hours.</v>
      </c>
    </row>
    <row r="405">
      <c r="A405" s="1">
        <v>5.0</v>
      </c>
      <c r="B405" s="1" t="s">
        <v>405</v>
      </c>
      <c r="C405" t="str">
        <f>IFERROR(__xludf.DUMMYFUNCTION("GOOGLETRANSLATE(B405,""es"", ""en"")"),"Perfect beautiful, very good quality. Delivery very fast. Totally recommend the product. Ten comfort, looks tough and the logo is perfectly centered.")</f>
        <v>Perfect beautiful, very good quality. Delivery very fast. Totally recommend the product. Ten comfort, looks tough and the logo is perfectly centered.</v>
      </c>
    </row>
    <row r="406">
      <c r="A406" s="1">
        <v>5.0</v>
      </c>
      <c r="B406" s="1" t="s">
        <v>406</v>
      </c>
      <c r="C406" t="str">
        <f>IFERROR(__xludf.DUMMYFUNCTION("GOOGLETRANSLATE(B406,""es"", ""en"")"),"Good comfortable")</f>
        <v>Good comfortable</v>
      </c>
    </row>
    <row r="407">
      <c r="A407" s="1">
        <v>5.0</v>
      </c>
      <c r="B407" s="1" t="s">
        <v>407</v>
      </c>
      <c r="C407" t="str">
        <f>IFERROR(__xludf.DUMMYFUNCTION("GOOGLETRANSLATE(B407,""es"", ""en"")"),"Good for a small little mountain but I took over a number and me look good")</f>
        <v>Good for a small little mountain but I took over a number and me look good</v>
      </c>
    </row>
    <row r="408">
      <c r="A408" s="1">
        <v>5.0</v>
      </c>
      <c r="B408" s="1" t="s">
        <v>408</v>
      </c>
      <c r="C408" t="str">
        <f>IFERROR(__xludf.DUMMYFUNCTION("GOOGLETRANSLATE(B408,""es"", ""en"")"),"Useful Information Leave a juicer like 👍 The best I've tasted, made of high quality plastics with easy cleaning, a glass of juice in a gesture, without force, purchase recommended and made in Spain")</f>
        <v>Useful Information Leave a juicer like 👍 The best I've tasted, made of high quality plastics with easy cleaning, a glass of juice in a gesture, without force, purchase recommended and made in Spain</v>
      </c>
    </row>
    <row r="409">
      <c r="A409" s="1">
        <v>5.0</v>
      </c>
      <c r="B409" s="1" t="s">
        <v>409</v>
      </c>
      <c r="C409" t="str">
        <f>IFERROR(__xludf.DUMMYFUNCTION("GOOGLETRANSLATE(B409,""es"", ""en"")"),"The heat time use for therapeutic purposes and it's going very well. Smooth and fast.")</f>
        <v>The heat time use for therapeutic purposes and it's going very well. Smooth and fast.</v>
      </c>
    </row>
    <row r="410">
      <c r="A410" s="1">
        <v>5.0</v>
      </c>
      <c r="B410" s="1" t="s">
        <v>410</v>
      </c>
      <c r="C410" t="str">
        <f>IFERROR(__xludf.DUMMYFUNCTION("GOOGLETRANSLATE(B410,""es"", ""en"")"),"MICRO I loved this micro color, sound, conectividada, lights, muscia is micro speaker has it all for me is great with its protective sheath cables that are two, support card entries to load but the best is sound and has volumes for the echo, voice, or mus"&amp;"ic .... great")</f>
        <v>MICRO I loved this micro color, sound, conectividada, lights, muscia is micro speaker has it all for me is great with its protective sheath cables that are two, support card entries to load but the best is sound and has volumes for the echo, voice, or music .... great</v>
      </c>
    </row>
    <row r="411">
      <c r="A411" s="1">
        <v>5.0</v>
      </c>
      <c r="B411" s="1" t="s">
        <v>411</v>
      </c>
      <c r="C411" t="str">
        <f>IFERROR(__xludf.DUMMYFUNCTION("GOOGLETRANSLATE(B411,""es"", ""en"")"),"cold hot buy massager massage or because I suffer a lot from cervical contractures, i was looking massagers and I decided on this because I saw good reviews and price, the truth that expected bigger, the view I was pleased because I saw that it was a size"&amp;" that fits well, has two modes of use, you can use it in heating mode or cooling mode, disconnects only 15 minutes of use, it's a shame that goes with battery, it would be ideal if you will, but still okay, good quality and is a good price, the shipping w"&amp;"as fast and well envalado")</f>
        <v>cold hot buy massager massage or because I suffer a lot from cervical contractures, i was looking massagers and I decided on this because I saw good reviews and price, the truth that expected bigger, the view I was pleased because I saw that it was a size that fits well, has two modes of use, you can use it in heating mode or cooling mode, disconnects only 15 minutes of use, it's a shame that goes with battery, it would be ideal if you will, but still okay, good quality and is a good price, the shipping was fast and well envalado</v>
      </c>
    </row>
    <row r="412">
      <c r="A412" s="1">
        <v>5.0</v>
      </c>
      <c r="B412" s="1" t="s">
        <v>412</v>
      </c>
      <c r="C412" t="str">
        <f>IFERROR(__xludf.DUMMYFUNCTION("GOOGLETRANSLATE(B412,""es"", ""en"")"),"Very good for both voice and guitar very good microphone similar to the berhinger XM8500., Recording provides good value for money. I particularly like now record more than two dynamic microphones 1 for voice and one for instrument rather than the condens"&amp;"er since for a home studio in a room if we use the capacitor will capture virtually all sounds even sounds that do not want it appear on our recording. For the price worth it I think. The only thing missing is done in a box for storage or n small stand to"&amp;" put it wherever we want. In my case I already had but if You shall not of miraroslo apart.")</f>
        <v>Very good for both voice and guitar very good microphone similar to the berhinger XM8500., Recording provides good value for money. I particularly like now record more than two dynamic microphones 1 for voice and one for instrument rather than the condenser since for a home studio in a room if we use the capacitor will capture virtually all sounds even sounds that do not want it appear on our recording. For the price worth it I think. The only thing missing is done in a box for storage or n small stand to put it wherever we want. In my case I already had but if You shall not of miraroslo apart.</v>
      </c>
    </row>
    <row r="413">
      <c r="A413" s="1">
        <v>5.0</v>
      </c>
      <c r="B413" s="1" t="s">
        <v>413</v>
      </c>
      <c r="C413" t="str">
        <f>IFERROR(__xludf.DUMMYFUNCTION("GOOGLETRANSLATE(B413,""es"", ""en"")"),"Small, portable, effects, drum machine ... great. If you love music and play the guitar well, sure you have a million things out there in your studio. Or maybe you're just starting out and do not get to have amplifier, pedals, drum machines, tuner ... I d"&amp;"iscovered this amp portable and have only positive words for him. I'll start by saying that surprisingly small size. I did not expect so small and has surprised me greatly. Take a look at the pictures and see what I say. It is fully portable, so that you "&amp;"can use it with batteries and take it where you want your clip colgártelo leading in part from behind. It also comes with your network adapter, of course. The quality of finishes is very, very good. Pots are great and smoothly. It has input for guitar and"&amp;" for a helper. It also has a convenient headphone output for your essays without disturbing too. Something that I liked is the multi-effects ranging from chorus, tremolo and reverb through which you can adjust. It also has drive distortionary so you froli"&amp;"cs as overdrive, distortion and metal, so if you do not have pedalboard, this solution is perfect. You can control the gain, if you connect an auxiliary or are using the drum machine that is incorporated, which I'll talk now. The drum machine is great. Th"&amp;"ey come 80 beats! Come on, you can go crazy looking and adjusting lol. You can set both speed control pot as Tapeando button play / pause the box. All this you can see on the LCD display that comes on the top. So you do not miss anything, has a tuner that"&amp;" is used very easily. Just connect your guitar, playing rope and you need to tune appears on the display information note is and if it is above, or below tuned. As for the sound, it is very well for his size. For your particular test is phenomenal. I undo"&amp;"ubtedly recommend it. I liked very much and I'm enjoying it.")</f>
        <v>Small, portable, effects, drum machine ... great. If you love music and play the guitar well, sure you have a million things out there in your studio. Or maybe you're just starting out and do not get to have amplifier, pedals, drum machines, tuner ... I discovered this amp portable and have only positive words for him. I'll start by saying that surprisingly small size. I did not expect so small and has surprised me greatly. Take a look at the pictures and see what I say. It is fully portable, so that you can use it with batteries and take it where you want your clip colgártelo leading in part from behind. It also comes with your network adapter, of course. The quality of finishes is very, very good. Pots are great and smoothly. It has input for guitar and for a helper. It also has a convenient headphone output for your essays without disturbing too. Something that I liked is the multi-effects ranging from chorus, tremolo and reverb through which you can adjust. It also has drive distortionary so you frolics as overdrive, distortion and metal, so if you do not have pedalboard, this solution is perfect. You can control the gain, if you connect an auxiliary or are using the drum machine that is incorporated, which I'll talk now. The drum machine is great. They come 80 beats! Come on, you can go crazy looking and adjusting lol. You can set both speed control pot as Tapeando button play / pause the box. All this you can see on the LCD display that comes on the top. So you do not miss anything, has a tuner that is used very easily. Just connect your guitar, playing rope and you need to tune appears on the display information note is and if it is above, or below tuned. As for the sound, it is very well for his size. For your particular test is phenomenal. I undoubtedly recommend it. I liked very much and I'm enjoying it.</v>
      </c>
    </row>
    <row r="414">
      <c r="A414" s="1">
        <v>5.0</v>
      </c>
      <c r="B414" s="1" t="s">
        <v>414</v>
      </c>
      <c r="C414" t="str">
        <f>IFERROR(__xludf.DUMMYFUNCTION("GOOGLETRANSLATE(B414,""es"", ""en"")"),"Very elegant First of all I say watch the presentation is excellent. The watch has a very elegant design, the material is very comfortable, and the weight is ideal. It comes with a type of screwdriver to make it smaller by removing some parts.")</f>
        <v>Very elegant First of all I say watch the presentation is excellent. The watch has a very elegant design, the material is very comfortable, and the weight is ideal. It comes with a type of screwdriver to make it smaller by removing some parts.</v>
      </c>
    </row>
    <row r="415">
      <c r="A415" s="1">
        <v>5.0</v>
      </c>
      <c r="B415" s="1" t="s">
        <v>415</v>
      </c>
      <c r="C415" t="str">
        <f>IFERROR(__xludf.DUMMYFUNCTION("GOOGLETRANSLATE(B415,""es"", ""en"")"),"It works very simple and effective biien, cleans easily and is sized ""recogifdo"". Heats quickly and well ... a kettle that is phenomenal.")</f>
        <v>It works very simple and effective biien, cleans easily and is sized "recogifdo". Heats quickly and well ... a kettle that is phenomenal.</v>
      </c>
    </row>
    <row r="416">
      <c r="A416" s="1">
        <v>5.0</v>
      </c>
      <c r="B416" s="1" t="s">
        <v>416</v>
      </c>
      <c r="C416" t="str">
        <f>IFERROR(__xludf.DUMMYFUNCTION("GOOGLETRANSLATE(B416,""es"", ""en"")"),"Protector Very nice")</f>
        <v>Protector Very nice</v>
      </c>
    </row>
    <row r="417">
      <c r="A417" s="1">
        <v>5.0</v>
      </c>
      <c r="B417" s="1" t="s">
        <v>417</v>
      </c>
      <c r="C417" t="str">
        <f>IFERROR(__xludf.DUMMYFUNCTION("GOOGLETRANSLATE(B417,""es"", ""en"")"),"Headphones Only runners with them it shows that are quality and resilient. The search for jogging and sports, and for me these are your strengths: CONVENIENCE: the crescent is perfectly adapted to the shape of the ear. It is impossible to get out of the e"&amp;"ar. DESIGN: They are very nice and the power button goes completely unnoticed, in fact if you do not know sweet and not find SOUND: Still using it for sporting purposes all want to sound good and have a good balance between bass / treble and in my opinion"&amp;" meets it. I will carry with them almost two hours of use and I have not yet loaded, so the lack of autonomy has to give a more intense use seems correct ******************* ************************************************** ********************** If you "&amp;"liked the valuation grateful if you give me a useful vote. __________ || thanks ||")</f>
        <v>Headphones Only runners with them it shows that are quality and resilient. The search for jogging and sports, and for me these are your strengths: CONVENIENCE: the crescent is perfectly adapted to the shape of the ear. It is impossible to get out of the ear. DESIGN: They are very nice and the power button goes completely unnoticed, in fact if you do not know sweet and not find SOUND: Still using it for sporting purposes all want to sound good and have a good balance between bass / treble and in my opinion meets it. I will carry with them almost two hours of use and I have not yet loaded, so the lack of autonomy has to give a more intense use seems correct ******************* ************************************************** ********************** If you liked the valuation grateful if you give me a useful vote. __________ || thanks ||</v>
      </c>
    </row>
    <row r="418">
      <c r="A418" s="1">
        <v>5.0</v>
      </c>
      <c r="B418" s="1" t="s">
        <v>418</v>
      </c>
      <c r="C418" t="str">
        <f>IFERROR(__xludf.DUMMYFUNCTION("GOOGLETRANSLATE(B418,""es"", ""en"")"),"Very funny and had a microphone to my brand and I decided on this for a gift. It is the soul of every meeting if what you like is the karaoke roll. There are many songs on the Internet so they can be singing in karaoke mode, I use my phone as a screen. An"&amp;"d going great. She likes at any age.")</f>
        <v>Very funny and had a microphone to my brand and I decided on this for a gift. It is the soul of every meeting if what you like is the karaoke roll. There are many songs on the Internet so they can be singing in karaoke mode, I use my phone as a screen. And going great. She likes at any age.</v>
      </c>
    </row>
    <row r="419">
      <c r="A419" s="1">
        <v>2.0</v>
      </c>
      <c r="B419" s="1" t="s">
        <v>419</v>
      </c>
      <c r="C419" t="str">
        <f>IFERROR(__xludf.DUMMYFUNCTION("GOOGLETRANSLATE(B419,""es"", ""en"")"),"Large / medium or small rooms we left ""Short"" Nenuco Mist Freshener Essential Air Wick brand. I sent a diffuser, this consists freshener (to and including ""AAA"" batteries), with removable cover to place the glass container with the parts / perfume. It"&amp;" has a height of 12 cm by 8 cm wide (max) and weight mounted and ready to is 250 grams. The controller allows ""burp"" aroma different times 4, 5 and 6 seconds with pauses ranging from 10 minutes to 17minutos, up to 8 hours, shutting down until the same t"&amp;"ime of the day. The manufacturer has pack of 6 units of spare parts of different aromas: &lt;a data-hook = ""product-link-linked"" class = ""a-link-normal"" href = ""/ 6-Refills-Nenuco / dp / B07J5FJNZT / ref = cm_cr_getr_d_rvw_txt? ie = UTF8 ""&gt; 6 Replaceme"&amp;"nt Nenuco &lt;/a&gt;, &lt;a data-hook ="" product-link-linked ""class ="" link-to-normal ""href ="" / 6-Refills-Brisa-Marina / dp / B07967MXRK / ref = cm_cr_getr_d_rvw_txt? ie = UTF8 ""&gt; 6 Replacement Brisa Marina &lt;/a&gt;, &lt;a data-hook ="" product-link-linked ""class"&amp;" ="" link-to-normal ""href ="" / 6 -Recambios-Bang-Cítrica / dp / B074JF3B32 / ref = cm_cr_getr_d_rvw_txt? ie = UTF8 ""&gt; 6 Replacement Explosion Cítrica &lt;/a&gt;, &lt;a data-hook ="" product-link-linked ""class ="" a-link-Normal ""href ="" / 6-Parts-White-Bouque"&amp;"t / dp / B074JHR86X / ref = ie = UTF8 cm_cr_getr_d_rvw_txt? ""&gt; 6 Replacement White Bouquet &lt;/a&gt;, etc ...... _Conclusiones: not particularly"" attractive "" although when vaporized lights at the top a light blue lED. The system is very convenient because "&amp;"we do not have to stoop (if plugs of soil) or connect it to power. It has 4 functions off and three more programs, so if we do not use, do not need to disconnect (many who sell not allow it) simply move the button to the left and remains off without any c"&amp;"onsumption. end _Conclusión: I honestly do not give a fragrance very ""strong"" this is smooth (if you compare with other power we have at home) only thing is that it is convenient to use and there are many parts, but nothing more. The fragrance is going "&amp;"very fast and only notes when ejected, in a minute note no longer expected more of this product. Saludos By Flype")</f>
        <v>Large / medium or small rooms we left "Short" Nenuco Mist Freshener Essential Air Wick brand. I sent a diffuser, this consists freshener (to and including "AAA" batteries), with removable cover to place the glass container with the parts / perfume. It has a height of 12 cm by 8 cm wide (max) and weight mounted and ready to is 250 grams. The controller allows "burp" aroma different times 4, 5 and 6 seconds with pauses ranging from 10 minutes to 17minutos, up to 8 hours, shutting down until the same time of the day. The manufacturer has pack of 6 units of spare parts of different aromas: &lt;a data-hook = "product-link-linked" class = "a-link-normal" href = "/ 6-Refills-Nenuco / dp / B07J5FJNZT / ref = cm_cr_getr_d_rvw_txt? ie = UTF8 "&gt; 6 Replacement Nenuco &lt;/a&gt;, &lt;a data-hook =" product-link-linked "class =" link-to-normal "href =" / 6-Refills-Brisa-Marina / dp / B07967MXRK / ref = cm_cr_getr_d_rvw_txt? ie = UTF8 "&gt; 6 Replacement Brisa Marina &lt;/a&gt;, &lt;a data-hook =" product-link-linked "class =" link-to-normal "href =" / 6 -Recambios-Bang-Cítrica / dp / B074JF3B32 / ref = cm_cr_getr_d_rvw_txt? ie = UTF8 "&gt; 6 Replacement Explosion Cítrica &lt;/a&gt;, &lt;a data-hook =" product-link-linked "class =" a-link-Normal "href =" / 6-Parts-White-Bouquet / dp / B074JHR86X / ref = ie = UTF8 cm_cr_getr_d_rvw_txt? "&gt; 6 Replacement White Bouquet &lt;/a&gt;, etc ...... _Conclusiones: not particularly" attractive " although when vaporized lights at the top a light blue lED. The system is very convenient because we do not have to stoop (if plugs of soil) or connect it to power. It has 4 functions off and three more programs, so if we do not use, do not need to disconnect (many who sell not allow it) simply move the button to the left and remains off without any consumption. end _Conclusión: I honestly do not give a fragrance very "strong" this is smooth (if you compare with other power we have at home) only thing is that it is convenient to use and there are many parts, but nothing more. The fragrance is going very fast and only notes when ejected, in a minute note no longer expected more of this product. Saludos By Flype</v>
      </c>
    </row>
    <row r="420">
      <c r="A420" s="1">
        <v>3.0</v>
      </c>
      <c r="B420" s="1" t="s">
        <v>420</v>
      </c>
      <c r="C420" t="str">
        <f>IFERROR(__xludf.DUMMYFUNCTION("GOOGLETRANSLATE(B420,""es"", ""en"")"),"Quality. I like it because it's comfortable, has good sound ..")</f>
        <v>Quality. I like it because it's comfortable, has good sound ..</v>
      </c>
    </row>
    <row r="421">
      <c r="A421" s="1">
        <v>1.0</v>
      </c>
      <c r="B421" s="1" t="s">
        <v>421</v>
      </c>
      <c r="C421" t="str">
        <f>IFERROR(__xludf.DUMMYFUNCTION("GOOGLETRANSLATE(B421,""es"", ""en"")"),"The hardware is exploded magnet holding USB, USB serves to synchronize the remote with the computer, it has broken away from the inside to remove the USB for the first test. Now the dance usb, does not hold and you see that you can lose very easily. I hav"&amp;"e not used and it is broken .... I do not see where to contact the store to find a solution ...")</f>
        <v>The hardware is exploded magnet holding USB, USB serves to synchronize the remote with the computer, it has broken away from the inside to remove the USB for the first test. Now the dance usb, does not hold and you see that you can lose very easily. I have not used and it is broken .... I do not see where to contact the store to find a solution ...</v>
      </c>
    </row>
    <row r="422">
      <c r="A422" s="1">
        <v>1.0</v>
      </c>
      <c r="B422" s="1" t="s">
        <v>422</v>
      </c>
      <c r="C422" t="str">
        <f>IFERROR(__xludf.DUMMYFUNCTION("GOOGLETRANSLATE(B422,""es"", ""en"")"),"Would not buy has come not last even 45 days and can not find the way to claim")</f>
        <v>Would not buy has come not last even 45 days and can not find the way to claim</v>
      </c>
    </row>
    <row r="423">
      <c r="A423" s="1">
        <v>1.0</v>
      </c>
      <c r="B423" s="1" t="s">
        <v>423</v>
      </c>
      <c r="C423" t="str">
        <f>IFERROR(__xludf.DUMMYFUNCTION("GOOGLETRANSLATE(B423,""es"", ""en"")"),"Could not be more false. I have some original equal that came with my S8. When you have at the sides, you can see the great deficiencies you have, really do not know why people recommend it. I can verify 100% that are completely false. It comes with stick"&amp;"ers to take the hit they are true, and you're coming moved and poorly glued. Purchase a shame.")</f>
        <v>Could not be more false. I have some original equal that came with my S8. When you have at the sides, you can see the great deficiencies you have, really do not know why people recommend it. I can verify 100% that are completely false. It comes with stickers to take the hit they are true, and you're coming moved and poorly glued. Purchase a shame.</v>
      </c>
    </row>
    <row r="424">
      <c r="A424" s="1">
        <v>4.0</v>
      </c>
      <c r="B424" s="1" t="s">
        <v>424</v>
      </c>
      <c r="C424" t="str">
        <f>IFERROR(__xludf.DUMMYFUNCTION("GOOGLETRANSLATE(B424,""es"", ""en"")"),"Purees and shakes very fine. It is perfect for juices and creamed vegetables. Finisimos stay with other blenders texture is different. I have not done is make ice cream, chop the nuts well ... I recommend it especially for fruit smoothies and vegetable pu"&amp;"rees.")</f>
        <v>Purees and shakes very fine. It is perfect for juices and creamed vegetables. Finisimos stay with other blenders texture is different. I have not done is make ice cream, chop the nuts well ... I recommend it especially for fruit smoothies and vegetable purees.</v>
      </c>
    </row>
    <row r="425">
      <c r="A425" s="1">
        <v>4.0</v>
      </c>
      <c r="B425" s="1" t="s">
        <v>425</v>
      </c>
      <c r="C425" t="str">
        <f>IFERROR(__xludf.DUMMYFUNCTION("GOOGLETRANSLATE(B425,""es"", ""en"")"),"This well are pretty good, are comfortable and perfect size. The only downside is that the template is too thin, a little thicker would be great.")</f>
        <v>This well are pretty good, are comfortable and perfect size. The only downside is that the template is too thin, a little thicker would be great.</v>
      </c>
    </row>
    <row r="426">
      <c r="A426" s="1">
        <v>4.0</v>
      </c>
      <c r="B426" s="1" t="s">
        <v>426</v>
      </c>
      <c r="C426" t="str">
        <f>IFERROR(__xludf.DUMMYFUNCTION("GOOGLETRANSLATE(B426,""es"", ""en"")"),"Adidas Good Value, very warm, very good, very fast delivery")</f>
        <v>Adidas Good Value, very warm, very good, very fast delivery</v>
      </c>
    </row>
    <row r="427">
      <c r="A427" s="1">
        <v>4.0</v>
      </c>
      <c r="B427" s="1" t="s">
        <v>427</v>
      </c>
      <c r="C427" t="str">
        <f>IFERROR(__xludf.DUMMYFUNCTION("GOOGLETRANSLATE(B427,""es"", ""en"")"),"perfectly fulfills the purpose for which I bought. To hear the TV late and not bother anyone. For this, the sound is good enough. Super duration compared with wireless battery of pinganillo, not very annoying.")</f>
        <v>perfectly fulfills the purpose for which I bought. To hear the TV late and not bother anyone. For this, the sound is good enough. Super duration compared with wireless battery of pinganillo, not very annoying.</v>
      </c>
    </row>
    <row r="428">
      <c r="A428" s="1">
        <v>5.0</v>
      </c>
      <c r="B428" s="1" t="s">
        <v>428</v>
      </c>
      <c r="C428" t="str">
        <f>IFERROR(__xludf.DUMMYFUNCTION("GOOGLETRANSLATE(B428,""es"", ""en"")"),"Moment Moment perfecte tot perfecte, complet tot ell, haveure com més endavant is the preu, if not month, could be ajustat month. Gràcies i Salutacions")</f>
        <v>Moment Moment perfecte tot perfecte, complet tot ell, haveure com més endavant is the preu, if not month, could be ajustat month. Gràcies i Salutacions</v>
      </c>
    </row>
    <row r="429">
      <c r="A429" s="1">
        <v>5.0</v>
      </c>
      <c r="B429" s="1" t="s">
        <v>429</v>
      </c>
      <c r="C429" t="str">
        <f>IFERROR(__xludf.DUMMYFUNCTION("GOOGLETRANSLATE(B429,""es"", ""en"")"),"Service quality product equal to your ad. Sent succesfully. Value ratio ok. perfectly fulfills Thanks")</f>
        <v>Service quality product equal to your ad. Sent succesfully. Value ratio ok. perfectly fulfills Thanks</v>
      </c>
    </row>
    <row r="430">
      <c r="A430" s="1">
        <v>5.0</v>
      </c>
      <c r="B430" s="1" t="s">
        <v>430</v>
      </c>
      <c r="C430" t="str">
        <f>IFERROR(__xludf.DUMMYFUNCTION("GOOGLETRANSLATE(B430,""es"", ""en"")"),"Good product I purchased this product in color, very elegant blanco.Es meets espectativas.Recomiendo.Rapido safe and good product.")</f>
        <v>Good product I purchased this product in color, very elegant blanco.Es meets espectativas.Recomiendo.Rapido safe and good product.</v>
      </c>
    </row>
    <row r="431">
      <c r="A431" s="1">
        <v>5.0</v>
      </c>
      <c r="B431" s="1" t="s">
        <v>431</v>
      </c>
      <c r="C431" t="str">
        <f>IFERROR(__xludf.DUMMYFUNCTION("GOOGLETRANSLATE(B431,""es"", ""en"")"),"Vasil For micma pantaya")</f>
        <v>Vasil For micma pantaya</v>
      </c>
    </row>
    <row r="432">
      <c r="A432" s="1">
        <v>5.0</v>
      </c>
      <c r="B432" s="1" t="s">
        <v>432</v>
      </c>
      <c r="C432" t="str">
        <f>IFERROR(__xludf.DUMMYFUNCTION("GOOGLETRANSLATE(B432,""es"", ""en"")"),"Perfect Beautiful! Is like the picture")</f>
        <v>Perfect Beautiful! Is like the picture</v>
      </c>
    </row>
    <row r="433">
      <c r="A433" s="1">
        <v>5.0</v>
      </c>
      <c r="B433" s="1" t="s">
        <v>433</v>
      </c>
      <c r="C433" t="str">
        <f>IFERROR(__xludf.DUMMYFUNCTION("GOOGLETRANSLATE(B433,""es"", ""en"")"),"Perfect very nice and very comfortable. I asked another number and perfect")</f>
        <v>Perfect very nice and very comfortable. I asked another number and perfect</v>
      </c>
    </row>
    <row r="434">
      <c r="A434" s="1">
        <v>5.0</v>
      </c>
      <c r="B434" s="1" t="s">
        <v>434</v>
      </c>
      <c r="C434" t="str">
        <f>IFERROR(__xludf.DUMMYFUNCTION("GOOGLETRANSLATE(B434,""es"", ""en"")"),"Surprised me very pleasantly surprised! Leaves skin soft and thin skin. I use it once a week and also to the face! I still have fresh skin ... the truth is not as expected good results")</f>
        <v>Surprised me very pleasantly surprised! Leaves skin soft and thin skin. I use it once a week and also to the face! I still have fresh skin ... the truth is not as expected good results</v>
      </c>
    </row>
    <row r="435">
      <c r="A435" s="1">
        <v>5.0</v>
      </c>
      <c r="B435" s="1" t="s">
        <v>435</v>
      </c>
      <c r="C435" t="str">
        <f>IFERROR(__xludf.DUMMYFUNCTION("GOOGLETRANSLATE(B435,""es"", ""en"")"),"Product quality / price Pillé the product at a significant discount, and I must say it is a fantastic buy. The first week will bother you in the foot, will gradually soften and conform once it is extremely comfortable. Boots are extremely durable, a purch"&amp;"ase for a long time, which can be used for both city and mountain without any problems. If pilláis in rebates are a must buy;)")</f>
        <v>Product quality / price Pillé the product at a significant discount, and I must say it is a fantastic buy. The first week will bother you in the foot, will gradually soften and conform once it is extremely comfortable. Boots are extremely durable, a purchase for a long time, which can be used for both city and mountain without any problems. If pilláis in rebates are a must buy;)</v>
      </c>
    </row>
    <row r="436">
      <c r="A436" s="1">
        <v>5.0</v>
      </c>
      <c r="B436" s="1" t="s">
        <v>436</v>
      </c>
      <c r="C436" t="str">
        <f>IFERROR(__xludf.DUMMYFUNCTION("GOOGLETRANSLATE(B436,""es"", ""en"")"),"Excellent adhesive tape is different from others, because not stick to hands and instead sticks firmly to any surface; its color is transparent. The difficult thing is to remove the red top layer protection. It fits correctly to the description on the web")</f>
        <v>Excellent adhesive tape is different from others, because not stick to hands and instead sticks firmly to any surface; its color is transparent. The difficult thing is to remove the red top layer protection. It fits correctly to the description on the web</v>
      </c>
    </row>
    <row r="437">
      <c r="A437" s="1">
        <v>5.0</v>
      </c>
      <c r="B437" s="1" t="s">
        <v>437</v>
      </c>
      <c r="C437" t="str">
        <f>IFERROR(__xludf.DUMMYFUNCTION("GOOGLETRANSLATE(B437,""es"", ""en"")"),"Fantastic quality and size Finally a brush to clean well thought barbecues. Its size is perfect for not burn to making the first hot cleaning. Furthermore, ergonomics is also suitable to prevent the residual heat. The handle is of good quality, sturdy and"&amp;" can take the brush without burning and comfortably. As for the brushing surface it is tough and does the job perfectly. Just fantastic.")</f>
        <v>Fantastic quality and size Finally a brush to clean well thought barbecues. Its size is perfect for not burn to making the first hot cleaning. Furthermore, ergonomics is also suitable to prevent the residual heat. The handle is of good quality, sturdy and can take the brush without burning and comfortably. As for the brushing surface it is tough and does the job perfectly. Just fantastic.</v>
      </c>
    </row>
    <row r="438">
      <c r="A438" s="1">
        <v>5.0</v>
      </c>
      <c r="B438" s="1" t="s">
        <v>438</v>
      </c>
      <c r="C438" t="str">
        <f>IFERROR(__xludf.DUMMYFUNCTION("GOOGLETRANSLATE(B438,""es"", ""en"")"),"Comodas Like everything this brand are quality products made to last. You must buy a number or numbers and average more than your usual size. They are very comfortable once the taming a little.")</f>
        <v>Comodas Like everything this brand are quality products made to last. You must buy a number or numbers and average more than your usual size. They are very comfortable once the taming a little.</v>
      </c>
    </row>
    <row r="439">
      <c r="A439" s="1">
        <v>5.0</v>
      </c>
      <c r="B439" s="1" t="s">
        <v>439</v>
      </c>
      <c r="C439" t="str">
        <f>IFERROR(__xludf.DUMMYFUNCTION("GOOGLETRANSLATE(B439,""es"", ""en"")"),"Super price remain great and are super nice and cheap")</f>
        <v>Super price remain great and are super nice and cheap</v>
      </c>
    </row>
    <row r="440">
      <c r="A440" s="1">
        <v>5.0</v>
      </c>
      <c r="B440" s="1" t="s">
        <v>440</v>
      </c>
      <c r="C440" t="str">
        <f>IFERROR(__xludf.DUMMYFUNCTION("GOOGLETRANSLATE(B440,""es"", ""en"")"),"I have 2 great, the first teams without problem. The second month does not load, I have indicated to send me new. I'm waiting, I tell you. I have sent everything perfect")</f>
        <v>I have 2 great, the first teams without problem. The second month does not load, I have indicated to send me new. I'm waiting, I tell you. I have sent everything perfect</v>
      </c>
    </row>
    <row r="441">
      <c r="A441" s="1">
        <v>5.0</v>
      </c>
      <c r="B441" s="1" t="s">
        <v>441</v>
      </c>
      <c r="C441" t="str">
        <f>IFERROR(__xludf.DUMMYFUNCTION("GOOGLETRANSLATE(B441,""es"", ""en"")"),"Precious are beautiful.")</f>
        <v>Precious are beautiful.</v>
      </c>
    </row>
    <row r="442">
      <c r="A442" s="1">
        <v>5.0</v>
      </c>
      <c r="B442" s="1" t="s">
        <v>442</v>
      </c>
      <c r="C442" t="str">
        <f>IFERROR(__xludf.DUMMYFUNCTION("GOOGLETRANSLATE(B442,""es"", ""en"")"),"Good hooded sweatshirt good to go to the gym, good finishes at a great price")</f>
        <v>Good hooded sweatshirt good to go to the gym, good finishes at a great price</v>
      </c>
    </row>
    <row r="443">
      <c r="A443" s="1">
        <v>5.0</v>
      </c>
      <c r="B443" s="1" t="s">
        <v>443</v>
      </c>
      <c r="C443" t="str">
        <f>IFERROR(__xludf.DUMMYFUNCTION("GOOGLETRANSLATE(B443,""es"", ""en"")"),"Nintendo switch card good for very good card at a good price I put on my Nintendo switch without problem if the 512GB was about 60 € also buy")</f>
        <v>Nintendo switch card good for very good card at a good price I put on my Nintendo switch without problem if the 512GB was about 60 € also buy</v>
      </c>
    </row>
    <row r="444">
      <c r="A444" s="1">
        <v>5.0</v>
      </c>
      <c r="B444" s="1" t="s">
        <v>444</v>
      </c>
      <c r="C444" t="str">
        <f>IFERROR(__xludf.DUMMYFUNCTION("GOOGLETRANSLATE(B444,""es"", ""en"")"),"Exceptional price / quality ratio perfect size, I wear a 44 and asked the Xl. Very good pants for its price. I ask the second.")</f>
        <v>Exceptional price / quality ratio perfect size, I wear a 44 and asked the Xl. Very good pants for its price. I ask the second.</v>
      </c>
    </row>
    <row r="445">
      <c r="A445" s="1">
        <v>5.0</v>
      </c>
      <c r="B445" s="1" t="s">
        <v>445</v>
      </c>
      <c r="C445" t="str">
        <f>IFERROR(__xludf.DUMMYFUNCTION("GOOGLETRANSLATE(B445,""es"", ""en"")"),"I use it daily I like it so much I bought it twice: once as a gift for my mother and one for me. It has different rods that serve different functions. It works great.")</f>
        <v>I use it daily I like it so much I bought it twice: once as a gift for my mother and one for me. It has different rods that serve different functions. It works great.</v>
      </c>
    </row>
    <row r="446">
      <c r="A446" s="1">
        <v>5.0</v>
      </c>
      <c r="B446" s="1" t="s">
        <v>446</v>
      </c>
      <c r="C446" t="str">
        <f>IFERROR(__xludf.DUMMYFUNCTION("GOOGLETRANSLATE(B446,""es"", ""en"")"),"Olga I like so much, what happens left me somewhat tight, but can not return because my daughter to be charmed and what it is, but I will buy this brand because I knew that the products were and are good they have quality")</f>
        <v>Olga I like so much, what happens left me somewhat tight, but can not return because my daughter to be charmed and what it is, but I will buy this brand because I knew that the products were and are good they have quality</v>
      </c>
    </row>
    <row r="447">
      <c r="A447" s="1">
        <v>2.0</v>
      </c>
      <c r="B447" s="1" t="s">
        <v>447</v>
      </c>
      <c r="C447" t="str">
        <f>IFERROR(__xludf.DUMMYFUNCTION("GOOGLETRANSLATE(B447,""es"", ""en"")"),"Regular Las zaztillas are beautiful carvings did not match the Spanish. I washed the shoes first and convese with star logo has deleted some")</f>
        <v>Regular Las zaztillas are beautiful carvings did not match the Spanish. I washed the shoes first and convese with star logo has deleted some</v>
      </c>
    </row>
    <row r="448">
      <c r="A448" s="1">
        <v>3.0</v>
      </c>
      <c r="B448" s="1" t="s">
        <v>448</v>
      </c>
      <c r="C448" t="str">
        <f>IFERROR(__xludf.DUMMYFUNCTION("GOOGLETRANSLATE(B448,""es"", ""en"")"),"Justito size are fine but the size is pulling Justito. If you are hesitating between two sizes, take the larger ...")</f>
        <v>Justito size are fine but the size is pulling Justito. If you are hesitating between two sizes, take the larger ...</v>
      </c>
    </row>
    <row r="449">
      <c r="A449" s="1">
        <v>3.0</v>
      </c>
      <c r="B449" s="1" t="s">
        <v>449</v>
      </c>
      <c r="C449" t="str">
        <f>IFERROR(__xludf.DUMMYFUNCTION("GOOGLETRANSLATE(B449,""es"", ""en"")"),"Very fast shipping MEMORY CARDS AND CAME IN SUSA BLISTER all very nice, it BECAME AN EVIL THAT HAPPENS, HE DOES NOT REPAIR NOT HAD TO HAPPEN THAT, THE OTHER NOT GOD HE PROBADO..QUE Ampare")</f>
        <v>Very fast shipping MEMORY CARDS AND CAME IN SUSA BLISTER all very nice, it BECAME AN EVIL THAT HAPPENS, HE DOES NOT REPAIR NOT HAD TO HAPPEN THAT, THE OTHER NOT GOD HE PROBADO..QUE Ampare</v>
      </c>
    </row>
    <row r="450">
      <c r="A450" s="1">
        <v>3.0</v>
      </c>
      <c r="B450" s="1" t="s">
        <v>450</v>
      </c>
      <c r="C450" t="str">
        <f>IFERROR(__xludf.DUMMYFUNCTION("GOOGLETRANSLATE(B450,""es"", ""en"")"),"NO HIGH WAIST The waist is not high, and the exercise is low, waist and hip does not fit.")</f>
        <v>NO HIGH WAIST The waist is not high, and the exercise is low, waist and hip does not fit.</v>
      </c>
    </row>
    <row r="451">
      <c r="A451" s="1">
        <v>1.0</v>
      </c>
      <c r="B451" s="1" t="s">
        <v>451</v>
      </c>
      <c r="C451" t="str">
        <f>IFERROR(__xludf.DUMMYFUNCTION("GOOGLETRANSLATE(B451,""es"", ""en"")"),"Small are very nice but are small. They are not European sizes. I had to send them back. Not because not specified in the description before buying")</f>
        <v>Small are very nice but are small. They are not European sizes. I had to send them back. Not because not specified in the description before buying</v>
      </c>
    </row>
    <row r="452">
      <c r="A452" s="1">
        <v>1.0</v>
      </c>
      <c r="B452" s="1" t="s">
        <v>452</v>
      </c>
      <c r="C452" t="str">
        <f>IFERROR(__xludf.DUMMYFUNCTION("GOOGLETRANSLATE(B452,""es"", ""en"")"),"small size very small. I asked for my number and they hurt me. I had to give.")</f>
        <v>small size very small. I asked for my number and they hurt me. I had to give.</v>
      </c>
    </row>
    <row r="453">
      <c r="A453" s="1">
        <v>4.0</v>
      </c>
      <c r="B453" s="1" t="s">
        <v>453</v>
      </c>
      <c r="C453" t="str">
        <f>IFERROR(__xludf.DUMMYFUNCTION("GOOGLETRANSLATE(B453,""es"", ""en"")"),"Beware the sizes! If it is true that if you chocks one 41/42 (in my case) choose a size more (43/44) and I still go a little, imagine Pelin which is the subject of footwear varies slightly because the type of measures ... If I do not get to read the opini"&amp;"ons I had been disappointed because it would have to return them and wait longer for the product ... otherwise are what they promise, money very good and somewhat uncomfortable at the beginning but then conform a foot and ready!")</f>
        <v>Beware the sizes! If it is true that if you chocks one 41/42 (in my case) choose a size more (43/44) and I still go a little, imagine Pelin which is the subject of footwear varies slightly because the type of measures ... If I do not get to read the opinions I had been disappointed because it would have to return them and wait longer for the product ... otherwise are what they promise, money very good and somewhat uncomfortable at the beginning but then conform a foot and ready!</v>
      </c>
    </row>
    <row r="454">
      <c r="A454" s="1">
        <v>4.0</v>
      </c>
      <c r="B454" s="1" t="s">
        <v>454</v>
      </c>
      <c r="C454" t="str">
        <f>IFERROR(__xludf.DUMMYFUNCTION("GOOGLETRANSLATE(B454,""es"", ""en"")"),"A new model has arrived I bought these headphones because (as you can see in a picture) I have the old model but in black and I thought, now for the summer, come me well a white and thus not achicharre me diadem when I go out for a walk. Helmets are beaut"&amp;"iful and comfortable, have a good price for building materials and good finishes. But if I have to compare with the previous model, I would have to say that although they have a little more sound pressure, I like the sound of the previous model. When fold"&amp;"s back occupy less space than the old, but the new system is not very strong or very fluid, reticencias.También meets portability is below the above that although no matter if you go for a walk, if you have importance if for example go shopping and when y"&amp;"ou walk into the shops you all settle into the neck, is not the same support you these new in the original position of listening to the old you the lean on ""position dj"" and are more comfortable . If you are looking for a good buy, I recommend it if you"&amp;"'ll give a similar use to which I have mentioned before or to connect any new devices and not disturb streaming is a good option. But if you are looking for high quality, your first helmets to puncture (although they have more sound pressure than previous"&amp;" ones, do not reach the soles of shoes about Senheiser hd 25 or insulate acoustically like) or go shopping with them on, I'd say andases would be better than in other directions.")</f>
        <v>A new model has arrived I bought these headphones because (as you can see in a picture) I have the old model but in black and I thought, now for the summer, come me well a white and thus not achicharre me diadem when I go out for a walk. Helmets are beautiful and comfortable, have a good price for building materials and good finishes. But if I have to compare with the previous model, I would have to say that although they have a little more sound pressure, I like the sound of the previous model. When folds back occupy less space than the old, but the new system is not very strong or very fluid, reticencias.También meets portability is below the above that although no matter if you go for a walk, if you have importance if for example go shopping and when you walk into the shops you all settle into the neck, is not the same support you these new in the original position of listening to the old you the lean on "position dj" and are more comfortable . If you are looking for a good buy, I recommend it if you'll give a similar use to which I have mentioned before or to connect any new devices and not disturb streaming is a good option. But if you are looking for high quality, your first helmets to puncture (although they have more sound pressure than previous ones, do not reach the soles of shoes about Senheiser hd 25 or insulate acoustically like) or go shopping with them on, I'd say andases would be better than in other directions.</v>
      </c>
    </row>
    <row r="455">
      <c r="A455" s="1">
        <v>4.0</v>
      </c>
      <c r="B455" s="1" t="s">
        <v>455</v>
      </c>
      <c r="C455" t="str">
        <f>IFERROR(__xludf.DUMMYFUNCTION("GOOGLETRANSLATE(B455,""es"", ""en"")"),"Well done and finished Hooves belt make noise when you walk and is a bit annoying, but the bag itself is very well done and finished.")</f>
        <v>Well done and finished Hooves belt make noise when you walk and is a bit annoying, but the bag itself is very well done and finished.</v>
      </c>
    </row>
    <row r="456">
      <c r="A456" s="1">
        <v>4.0</v>
      </c>
      <c r="B456" s="1" t="s">
        <v>456</v>
      </c>
      <c r="C456" t="str">
        <f>IFERROR(__xludf.DUMMYFUNCTION("GOOGLETRANSLATE(B456,""es"", ""en"")"),"As simple and correct it box with key security nothing. For what I need, doing very well.")</f>
        <v>As simple and correct it box with key security nothing. For what I need, doing very well.</v>
      </c>
    </row>
    <row r="457">
      <c r="A457" s="1">
        <v>4.0</v>
      </c>
      <c r="B457" s="1" t="s">
        <v>457</v>
      </c>
      <c r="C457" t="str">
        <f>IFERROR(__xludf.DUMMYFUNCTION("GOOGLETRANSLATE(B457,""es"", ""en"")"),"Comfortable comfort thin fabric")</f>
        <v>Comfortable comfort thin fabric</v>
      </c>
    </row>
    <row r="458">
      <c r="A458" s="1">
        <v>5.0</v>
      </c>
      <c r="B458" s="1" t="s">
        <v>458</v>
      </c>
      <c r="C458" t="str">
        <f>IFERROR(__xludf.DUMMYFUNCTION("GOOGLETRANSLATE(B458,""es"", ""en"")"),"I wanted a fantastic watch quality watch that was not expensive. And this met expectations. After use more than 6 months I can say it's a good watch. Very accurate and reliable. Thankfully the machinery Seiko riding.")</f>
        <v>I wanted a fantastic watch quality watch that was not expensive. And this met expectations. After use more than 6 months I can say it's a good watch. Very accurate and reliable. Thankfully the machinery Seiko riding.</v>
      </c>
    </row>
    <row r="459">
      <c r="A459" s="1">
        <v>5.0</v>
      </c>
      <c r="B459" s="1" t="s">
        <v>459</v>
      </c>
      <c r="C459" t="str">
        <f>IFERROR(__xludf.DUMMYFUNCTION("GOOGLETRANSLATE(B459,""es"", ""en"")"),"Sound quality, durable and length more than necessary. View my experience with other accessories that had acquired the same brand I bought it to connect multiple instruments and has not surprised me. expected quality. Excellent sound more than necessary, "&amp;"longitude and built to withstand many hours of good music.")</f>
        <v>Sound quality, durable and length more than necessary. View my experience with other accessories that had acquired the same brand I bought it to connect multiple instruments and has not surprised me. expected quality. Excellent sound more than necessary, longitude and built to withstand many hours of good music.</v>
      </c>
    </row>
    <row r="460">
      <c r="A460" s="1">
        <v>5.0</v>
      </c>
      <c r="B460" s="1" t="s">
        <v>460</v>
      </c>
      <c r="C460" t="str">
        <f>IFERROR(__xludf.DUMMYFUNCTION("GOOGLETRANSLATE(B460,""es"", ""en"")"),"Headphones comfortable and good autonomy Well say that after a week of use I am very pleased with these headphones, do not weigh almost nothing, they are comfortable and can be heard quite well. First of all include the sound quality without being the bes"&amp;"t is pretty good, languishing a little low with very low volume but average volumes hear very well. The headphones are comfortable and come with a pair of adapters larger and smaller by another pair if you do not come standard are good. I have a orejotas "&amp;"I use larger and are very comfortable. Sound insulation is acceptable and with a mean volume not hear almost nothing from the outside (you have to keep that in mind if you're in an area where you should be able to hear). Fixation in my case with the large"&amp;"r adapters, is quite good and not by going to trot I have moved your site. The battery is the level that promise, or at the least with an average volume I have lasted in all full loads I miss him around the 6 hour and a quarter, and base gives 5 full load"&amp;"s and more to 80%. When you put to charge the light thereof is turned on and off when it ends, also is also turned on the charging base, which is comfortable to know how much charge is left. Full charge usually takes him about an hour or so. On helmets a "&amp;"quirk (I've had several similar and were to reverse) is that the helmet synchronized as master in stereo mode is the left, you only need to take this into account if you want to use a single handset, but it is always good to know them. Based noteworthy th"&amp;"at helmets are paid to putting them in the same (and consequently put load) and activate the remove them, but nevertheless holding the button you can turn them off or turn them on manually. Otherwise I can only point worth mentioning is that I am very hap"&amp;"py with the product that now accompanies me to work and when I go route.")</f>
        <v>Headphones comfortable and good autonomy Well say that after a week of use I am very pleased with these headphones, do not weigh almost nothing, they are comfortable and can be heard quite well. First of all include the sound quality without being the best is pretty good, languishing a little low with very low volume but average volumes hear very well. The headphones are comfortable and come with a pair of adapters larger and smaller by another pair if you do not come standard are good. I have a orejotas I use larger and are very comfortable. Sound insulation is acceptable and with a mean volume not hear almost nothing from the outside (you have to keep that in mind if you're in an area where you should be able to hear). Fixation in my case with the larger adapters, is quite good and not by going to trot I have moved your site. The battery is the level that promise, or at the least with an average volume I have lasted in all full loads I miss him around the 6 hour and a quarter, and base gives 5 full loads and more to 80%. When you put to charge the light thereof is turned on and off when it ends, also is also turned on the charging base, which is comfortable to know how much charge is left. Full charge usually takes him about an hour or so. On helmets a quirk (I've had several similar and were to reverse) is that the helmet synchronized as master in stereo mode is the left, you only need to take this into account if you want to use a single handset, but it is always good to know them. Based noteworthy that helmets are paid to putting them in the same (and consequently put load) and activate the remove them, but nevertheless holding the button you can turn them off or turn them on manually. Otherwise I can only point worth mentioning is that I am very happy with the product that now accompanies me to work and when I go route.</v>
      </c>
    </row>
    <row r="461">
      <c r="A461" s="1">
        <v>5.0</v>
      </c>
      <c r="B461" s="1" t="s">
        <v>461</v>
      </c>
      <c r="C461" t="str">
        <f>IFERROR(__xludf.DUMMYFUNCTION("GOOGLETRANSLATE(B461,""es"", ""en"")"),"Very good. Good product fulfills its function, is of good quality for the money is pretty good, I worked for sticking me many things, rubbers, plastics etc ..")</f>
        <v>Very good. Good product fulfills its function, is of good quality for the money is pretty good, I worked for sticking me many things, rubbers, plastics etc ..</v>
      </c>
    </row>
    <row r="462">
      <c r="A462" s="1">
        <v>5.0</v>
      </c>
      <c r="B462" s="1" t="s">
        <v>462</v>
      </c>
      <c r="C462" t="str">
        <f>IFERROR(__xludf.DUMMYFUNCTION("GOOGLETRANSLATE(B462,""es"", ""en"")"),"Very happy very good shoe")</f>
        <v>Very happy very good shoe</v>
      </c>
    </row>
    <row r="463">
      <c r="A463" s="1">
        <v>5.0</v>
      </c>
      <c r="B463" s="1" t="s">
        <v>463</v>
      </c>
      <c r="C463" t="str">
        <f>IFERROR(__xludf.DUMMYFUNCTION("GOOGLETRANSLATE(B463,""es"", ""en"")"),"Which is very good shoe price quality I liked the color and model of the shoe only bad thing laces that do not make the foot is subject to the shoe and when low on slopes and just felt the brush of my fingers with the tip sneaker")</f>
        <v>Which is very good shoe price quality I liked the color and model of the shoe only bad thing laces that do not make the foot is subject to the shoe and when low on slopes and just felt the brush of my fingers with the tip sneaker</v>
      </c>
    </row>
    <row r="464">
      <c r="A464" s="1">
        <v>5.0</v>
      </c>
      <c r="B464" s="1" t="s">
        <v>464</v>
      </c>
      <c r="C464" t="str">
        <f>IFERROR(__xludf.DUMMYFUNCTION("GOOGLETRANSLATE(B464,""es"", ""en"")"),"very cheap for response time it works great if quires inicarte in the world of creating bases, although I have noticed that they have a latency Pelin to create batteries via MIDI, but this very decent 50 €")</f>
        <v>very cheap for response time it works great if quires inicarte in the world of creating bases, although I have noticed that they have a latency Pelin to create batteries via MIDI, but this very decent 50 €</v>
      </c>
    </row>
    <row r="465">
      <c r="A465" s="1">
        <v>5.0</v>
      </c>
      <c r="B465" s="1" t="s">
        <v>465</v>
      </c>
      <c r="C465" t="str">
        <f>IFERROR(__xludf.DUMMYFUNCTION("GOOGLETRANSLATE(B465,""es"", ""en"")"),"Okay fine .... I would have liked more power but for the price well estamuy")</f>
        <v>Okay fine .... I would have liked more power but for the price well estamuy</v>
      </c>
    </row>
    <row r="466">
      <c r="A466" s="1">
        <v>5.0</v>
      </c>
      <c r="B466" s="1" t="s">
        <v>466</v>
      </c>
      <c r="C466" t="str">
        <f>IFERROR(__xludf.DUMMYFUNCTION("GOOGLETRANSLATE(B466,""es"", ""en"")"),"Very nice very nice. Good price")</f>
        <v>Very nice very nice. Good price</v>
      </c>
    </row>
    <row r="467">
      <c r="A467" s="1">
        <v>5.0</v>
      </c>
      <c r="B467" s="1" t="s">
        <v>467</v>
      </c>
      <c r="C467" t="str">
        <f>IFERROR(__xludf.DUMMYFUNCTION("GOOGLETRANSLATE(B467,""es"", ""en"")"),"Very comfortable. Exact as it appears in the photograph.")</f>
        <v>Very comfortable. Exact as it appears in the photograph.</v>
      </c>
    </row>
    <row r="468">
      <c r="A468" s="1">
        <v>5.0</v>
      </c>
      <c r="B468" s="1" t="s">
        <v>468</v>
      </c>
      <c r="C468" t="str">
        <f>IFERROR(__xludf.DUMMYFUNCTION("GOOGLETRANSLATE(B468,""es"", ""en"")"),"Very handy, good quality and cleaner that can be really impressed, the best cleaner of the insurance market, very manageable and robust, it is of very good quality, I did not expect to be so good. Clearly I recommend it for people with tall glasses, large"&amp;" and small crystals, essential thing. He is just rubbing with newspaper")</f>
        <v>Very handy, good quality and cleaner that can be really impressed, the best cleaner of the insurance market, very manageable and robust, it is of very good quality, I did not expect to be so good. Clearly I recommend it for people with tall glasses, large and small crystals, essential thing. He is just rubbing with newspaper</v>
      </c>
    </row>
    <row r="469">
      <c r="A469" s="1">
        <v>5.0</v>
      </c>
      <c r="B469" s="1" t="s">
        <v>469</v>
      </c>
      <c r="C469" t="str">
        <f>IFERROR(__xludf.DUMMYFUNCTION("GOOGLETRANSLATE(B469,""es"", ""en"")"),"Qualidade / price Produto mui Good! Thank you")</f>
        <v>Qualidade / price Produto mui Good! Thank you</v>
      </c>
    </row>
    <row r="470">
      <c r="A470" s="1">
        <v>5.0</v>
      </c>
      <c r="B470" s="1" t="s">
        <v>470</v>
      </c>
      <c r="C470" t="str">
        <f>IFERROR(__xludf.DUMMYFUNCTION("GOOGLETRANSLATE(B470,""es"", ""en"")"),"Good option is a very good number of folders at the price I bought good quality so far")</f>
        <v>Good option is a very good number of folders at the price I bought good quality so far</v>
      </c>
    </row>
    <row r="471">
      <c r="A471" s="1">
        <v>5.0</v>
      </c>
      <c r="B471" s="1" t="s">
        <v>471</v>
      </c>
      <c r="C471" t="str">
        <f>IFERROR(__xludf.DUMMYFUNCTION("GOOGLETRANSLATE(B471,""es"", ""en"")"),"I've fulfills its function tested and is a great help when you're working with small parts. I've used without batteries because with them the weight is greater and annoying. I hope that they get a pair of glasses with button batteries. Ultimately is a sup"&amp;"plement that we must have for some jobs.")</f>
        <v>I've fulfills its function tested and is a great help when you're working with small parts. I've used without batteries because with them the weight is greater and annoying. I hope that they get a pair of glasses with button batteries. Ultimately is a supplement that we must have for some jobs.</v>
      </c>
    </row>
    <row r="472">
      <c r="A472" s="1">
        <v>5.0</v>
      </c>
      <c r="B472" s="1" t="s">
        <v>472</v>
      </c>
      <c r="C472" t="str">
        <f>IFERROR(__xludf.DUMMYFUNCTION("GOOGLETRANSLATE(B472,""es"", ""en"")"),"An essential quality ink stamps")</f>
        <v>An essential quality ink stamps</v>
      </c>
    </row>
    <row r="473">
      <c r="A473" s="1">
        <v>5.0</v>
      </c>
      <c r="B473" s="1" t="s">
        <v>473</v>
      </c>
      <c r="C473" t="str">
        <f>IFERROR(__xludf.DUMMYFUNCTION("GOOGLETRANSLATE(B473,""es"", ""en"")"),"Laurs was to give away. The q person received was at the beginning doubted its effectiveness. Now puts every day")</f>
        <v>Laurs was to give away. The q person received was at the beginning doubted its effectiveness. Now puts every day</v>
      </c>
    </row>
    <row r="474">
      <c r="A474" s="1">
        <v>5.0</v>
      </c>
      <c r="B474" s="1" t="s">
        <v>474</v>
      </c>
      <c r="C474" t="str">
        <f>IFERROR(__xludf.DUMMYFUNCTION("GOOGLETRANSLATE(B474,""es"", ""en"")"),"If you need high-quality headphones for music only to Listen, do not buy this. But if you have to edit music and audio, this will serve you very well.")</f>
        <v>If you need high-quality headphones for music only to Listen, do not buy this. But if you have to edit music and audio, this will serve you very well.</v>
      </c>
    </row>
    <row r="475">
      <c r="A475" s="1">
        <v>5.0</v>
      </c>
      <c r="B475" s="1" t="s">
        <v>475</v>
      </c>
      <c r="C475" t="str">
        <f>IFERROR(__xludf.DUMMYFUNCTION("GOOGLETRANSLATE(B475,""es"", ""en"")"),"Original, exactly like those that brought the correct mobile Everything shipping within the proposed date even arrived a few days earlier. Headphones work perfectly and are equal to the original that came with the phone. good buy")</f>
        <v>Original, exactly like those that brought the correct mobile Everything shipping within the proposed date even arrived a few days earlier. Headphones work perfectly and are equal to the original that came with the phone. good buy</v>
      </c>
    </row>
    <row r="476">
      <c r="A476" s="1">
        <v>5.0</v>
      </c>
      <c r="B476" s="1" t="s">
        <v>476</v>
      </c>
      <c r="C476" t="str">
        <f>IFERROR(__xludf.DUMMYFUNCTION("GOOGLETRANSLATE(B476,""es"", ""en"")"),"To comfort my father")</f>
        <v>To comfort my father</v>
      </c>
    </row>
    <row r="477">
      <c r="A477" s="1">
        <v>2.0</v>
      </c>
      <c r="B477" s="1" t="s">
        <v>477</v>
      </c>
      <c r="C477" t="str">
        <f>IFERROR(__xludf.DUMMYFUNCTION("GOOGLETRANSLATE(B477,""es"", ""en"")"),"It is broken immediately blue sponge tip brush has lasted 3 weeks and once a rotating brush and this is useless.")</f>
        <v>It is broken immediately blue sponge tip brush has lasted 3 weeks and once a rotating brush and this is useless.</v>
      </c>
    </row>
    <row r="478">
      <c r="A478" s="1">
        <v>3.0</v>
      </c>
      <c r="B478" s="1" t="s">
        <v>478</v>
      </c>
      <c r="C478" t="str">
        <f>IFERROR(__xludf.DUMMYFUNCTION("GOOGLETRANSLATE(B478,""es"", ""en"")"),"Too fat tissue The tissue is quite fat, that makes what you wear on top you have left a fair bit. An inner shirt can not be so fat")</f>
        <v>Too fat tissue The tissue is quite fat, that makes what you wear on top you have left a fair bit. An inner shirt can not be so fat</v>
      </c>
    </row>
    <row r="479">
      <c r="A479" s="1">
        <v>1.0</v>
      </c>
      <c r="B479" s="1" t="s">
        <v>479</v>
      </c>
      <c r="C479" t="str">
        <f>IFERROR(__xludf.DUMMYFUNCTION("GOOGLETRANSLATE(B479,""es"", ""en"")"),"Poor quality. They are not good quality. At 2 months with little use because it broke the instep up to the thumb. I do not recommend purchase.")</f>
        <v>Poor quality. They are not good quality. At 2 months with little use because it broke the instep up to the thumb. I do not recommend purchase.</v>
      </c>
    </row>
    <row r="480">
      <c r="A480" s="1">
        <v>1.0</v>
      </c>
      <c r="B480" s="1" t="s">
        <v>480</v>
      </c>
      <c r="C480" t="str">
        <f>IFERROR(__xludf.DUMMYFUNCTION("GOOGLETRANSLATE(B480,""es"", ""en"")"),"Not puts water is water. I bought it and was getting into the pool for a second and he entered the water and stopped working the buttons. So if you plan to wash it all down, or buy some")</f>
        <v>Not puts water is water. I bought it and was getting into the pool for a second and he entered the water and stopped working the buttons. So if you plan to wash it all down, or buy some</v>
      </c>
    </row>
    <row r="481">
      <c r="A481" s="1">
        <v>4.0</v>
      </c>
      <c r="B481" s="1" t="s">
        <v>481</v>
      </c>
      <c r="C481" t="str">
        <f>IFERROR(__xludf.DUMMYFUNCTION("GOOGLETRANSLATE(B481,""es"", ""en"")"),"May The product is great and was good value. Bottles are not autoesterilizables are for more older babies. But beware, I have come to me with the nipple 2, which does not apply to mush.")</f>
        <v>May The product is great and was good value. Bottles are not autoesterilizables are for more older babies. But beware, I have come to me with the nipple 2, which does not apply to mush.</v>
      </c>
    </row>
    <row r="482">
      <c r="A482" s="1">
        <v>4.0</v>
      </c>
      <c r="B482" s="1" t="s">
        <v>482</v>
      </c>
      <c r="C482" t="str">
        <f>IFERROR(__xludf.DUMMYFUNCTION("GOOGLETRANSLATE(B482,""es"", ""en"")"),"Pretty good and I am 39 and I asked 39'5 perfect. Very comfortable and good finish. Just in case they tighten the laces a little but I guess it will be depending on how you have the instep. Failure to see them is that I find respuesto cords in that pink /"&amp;" coral. Asics has only the white or bright yellow ...")</f>
        <v>Pretty good and I am 39 and I asked 39'5 perfect. Very comfortable and good finish. Just in case they tighten the laces a little but I guess it will be depending on how you have the instep. Failure to see them is that I find respuesto cords in that pink / coral. Asics has only the white or bright yellow ...</v>
      </c>
    </row>
    <row r="483">
      <c r="A483" s="1">
        <v>4.0</v>
      </c>
      <c r="B483" s="1" t="s">
        <v>483</v>
      </c>
      <c r="C483" t="str">
        <f>IFERROR(__xludf.DUMMYFUNCTION("GOOGLETRANSLATE(B483,""es"", ""en"")"),"The number is not real What I like is leather, I do not understand is that being the number I spend this finds brand had to take them to the cobbler to put them into the last and enlarge, could tell that the number does not is real, thanks")</f>
        <v>The number is not real What I like is leather, I do not understand is that being the number I spend this finds brand had to take them to the cobbler to put them into the last and enlarge, could tell that the number does not is real, thanks</v>
      </c>
    </row>
    <row r="484">
      <c r="A484" s="1">
        <v>4.0</v>
      </c>
      <c r="B484" s="1" t="s">
        <v>484</v>
      </c>
      <c r="C484" t="str">
        <f>IFERROR(__xludf.DUMMYFUNCTION("GOOGLETRANSLATE(B484,""es"", ""en"")"),"Working properly works well bien..pero not what the TENS or EMS function within modes there. I would if I clarify lest lo.este doing wrong")</f>
        <v>Working properly works well bien..pero not what the TENS or EMS function within modes there. I would if I clarify lest lo.este doing wrong</v>
      </c>
    </row>
    <row r="485">
      <c r="A485" s="1">
        <v>4.0</v>
      </c>
      <c r="B485" s="1" t="s">
        <v>485</v>
      </c>
      <c r="C485" t="str">
        <f>IFERROR(__xludf.DUMMYFUNCTION("GOOGLETRANSLATE(B485,""es"", ""en"")"),"An almost perfect headset headphones needed to renew my office and decided to check price and comments by them. Buy 4 units, one came broken me, but thanks to the guarantee Amazon could return without problem. The other 3 there are, being used daily. The "&amp;"only but I put, esque me that my companions commented ear too tight, sometimes becoming annoying, but very good quality sound")</f>
        <v>An almost perfect headset headphones needed to renew my office and decided to check price and comments by them. Buy 4 units, one came broken me, but thanks to the guarantee Amazon could return without problem. The other 3 there are, being used daily. The only but I put, esque me that my companions commented ear too tight, sometimes becoming annoying, but very good quality sound</v>
      </c>
    </row>
    <row r="486">
      <c r="A486" s="1">
        <v>5.0</v>
      </c>
      <c r="B486" s="1" t="s">
        <v>486</v>
      </c>
      <c r="C486" t="str">
        <f>IFERROR(__xludf.DUMMYFUNCTION("GOOGLETRANSLATE(B486,""es"", ""en"")"),"Good audio to price low cost best thing about this lavalier microphone Boya is its price / quality ratio. Despite having its limitations, it provides good audio (always adjustable from the camera). simply has two options: ON (cameras) and OFF. The only fa"&amp;"ult I find is that it is quite uncomfortable to change the button battery inside and on the other hand, there is no way to identify when the battery starts to be running low. Why I always wear my headphones connected to the camera and monitor audio always"&amp;" visible on the monitor. I still advise any freelance person, youtuber or influencer need to improve your audio recordings.")</f>
        <v>Good audio to price low cost best thing about this lavalier microphone Boya is its price / quality ratio. Despite having its limitations, it provides good audio (always adjustable from the camera). simply has two options: ON (cameras) and OFF. The only fault I find is that it is quite uncomfortable to change the button battery inside and on the other hand, there is no way to identify when the battery starts to be running low. Why I always wear my headphones connected to the camera and monitor audio always visible on the monitor. I still advise any freelance person, youtuber or influencer need to improve your audio recordings.</v>
      </c>
    </row>
    <row r="487">
      <c r="A487" s="1">
        <v>5.0</v>
      </c>
      <c r="B487" s="1" t="s">
        <v>487</v>
      </c>
      <c r="C487" t="str">
        <f>IFERROR(__xludf.DUMMYFUNCTION("GOOGLETRANSLATE(B487,""es"", ""en"")"),"Converse shoes are quality and good design. I expected from the brand.")</f>
        <v>Converse shoes are quality and good design. I expected from the brand.</v>
      </c>
    </row>
    <row r="488">
      <c r="A488" s="1">
        <v>5.0</v>
      </c>
      <c r="B488" s="1" t="s">
        <v>488</v>
      </c>
      <c r="C488" t="str">
        <f>IFERROR(__xludf.DUMMYFUNCTION("GOOGLETRANSLATE(B488,""es"", ""en"")"),"Very pretty good buy, as shown in the picture, look solid and good closure. The very rapid shipment.")</f>
        <v>Very pretty good buy, as shown in the picture, look solid and good closure. The very rapid shipment.</v>
      </c>
    </row>
    <row r="489">
      <c r="A489" s="1">
        <v>5.0</v>
      </c>
      <c r="B489" s="1" t="s">
        <v>489</v>
      </c>
      <c r="C489" t="str">
        <f>IFERROR(__xludf.DUMMYFUNCTION("GOOGLETRANSLATE(B489,""es"", ""en"")"),"Good product. These helmets are perfectly heard. To listen to music, both with either one or both are heard very well. They have quite surprisingly low. They are matched almost instantaneous to the out of the box and charging for use as hands-free fine as"&amp;" long as the room is silent. If there is noise on the other side they do not understand well. Come on, all generally very good and the price they have, much better than expected.")</f>
        <v>Good product. These helmets are perfectly heard. To listen to music, both with either one or both are heard very well. They have quite surprisingly low. They are matched almost instantaneous to the out of the box and charging for use as hands-free fine as long as the room is silent. If there is noise on the other side they do not understand well. Come on, all generally very good and the price they have, much better than expected.</v>
      </c>
    </row>
    <row r="490">
      <c r="A490" s="1">
        <v>5.0</v>
      </c>
      <c r="B490" s="1" t="s">
        <v>490</v>
      </c>
      <c r="C490" t="str">
        <f>IFERROR(__xludf.DUMMYFUNCTION("GOOGLETRANSLATE(B490,""es"", ""en"")"),"I love it, I love it. I had other truth but very large and were a bummer. It's great when it turns itself off because I usually put me at night.")</f>
        <v>I love it, I love it. I had other truth but very large and were a bummer. It's great when it turns itself off because I usually put me at night.</v>
      </c>
    </row>
    <row r="491">
      <c r="A491" s="1">
        <v>5.0</v>
      </c>
      <c r="B491" s="1" t="s">
        <v>491</v>
      </c>
      <c r="C491" t="str">
        <f>IFERROR(__xludf.DUMMYFUNCTION("GOOGLETRANSLATE(B491,""es"", ""en"")"),"Fast delivery is a good product and I think it meets and exceeds what is said of it, so good.")</f>
        <v>Fast delivery is a good product and I think it meets and exceeds what is said of it, so good.</v>
      </c>
    </row>
    <row r="492">
      <c r="A492" s="1">
        <v>5.0</v>
      </c>
      <c r="B492" s="1" t="s">
        <v>492</v>
      </c>
      <c r="C492" t="str">
        <f>IFERROR(__xludf.DUMMYFUNCTION("GOOGLETRANSLATE(B492,""es"", ""en"")"),"perfect were a gift for my father and is excited about them. plus the spectacular price.")</f>
        <v>perfect were a gift for my father and is excited about them. plus the spectacular price.</v>
      </c>
    </row>
    <row r="493">
      <c r="A493" s="1">
        <v>5.0</v>
      </c>
      <c r="B493" s="1" t="s">
        <v>493</v>
      </c>
      <c r="C493" t="str">
        <f>IFERROR(__xludf.DUMMYFUNCTION("GOOGLETRANSLATE(B493,""es"", ""en"")"),"Excellent These helmets are wonderful. The quality of the sound is impressive distinguishes every detail. In addition it insulates well from the outside sound. They are very comfortable and fit very well to the head.")</f>
        <v>Excellent These helmets are wonderful. The quality of the sound is impressive distinguishes every detail. In addition it insulates well from the outside sound. They are very comfortable and fit very well to the head.</v>
      </c>
    </row>
    <row r="494">
      <c r="A494" s="1">
        <v>5.0</v>
      </c>
      <c r="B494" s="1" t="s">
        <v>494</v>
      </c>
      <c r="C494" t="str">
        <f>IFERROR(__xludf.DUMMYFUNCTION("GOOGLETRANSLATE(B494,""es"", ""en"")"),"highly recommended going great, is very large, initially backing down, I had read reviews but I did not imagine that much, but great since it took a few months and some weeks I give you enough cane, besides silent")</f>
        <v>highly recommended going great, is very large, initially backing down, I had read reviews but I did not imagine that much, but great since it took a few months and some weeks I give you enough cane, besides silent</v>
      </c>
    </row>
    <row r="495">
      <c r="A495" s="1">
        <v>5.0</v>
      </c>
      <c r="B495" s="1" t="s">
        <v>495</v>
      </c>
      <c r="C495" t="str">
        <f>IFERROR(__xludf.DUMMYFUNCTION("GOOGLETRANSLATE(B495,""es"", ""en"")"),"Fast and good price I needed a card that could store the buffer as fast as shooting and also had sufficient capacity for video")</f>
        <v>Fast and good price I needed a card that could store the buffer as fast as shooting and also had sufficient capacity for video</v>
      </c>
    </row>
    <row r="496">
      <c r="A496" s="1">
        <v>5.0</v>
      </c>
      <c r="B496" s="1" t="s">
        <v>496</v>
      </c>
      <c r="C496" t="str">
        <f>IFERROR(__xludf.DUMMYFUNCTION("GOOGLETRANSLATE(B496,""es"", ""en"")"),"comfortable and has come to me and asked q really the number I have and I right, are comfortable and not slip, happy with the purchase.")</f>
        <v>comfortable and has come to me and asked q really the number I have and I right, are comfortable and not slip, happy with the purchase.</v>
      </c>
    </row>
    <row r="497">
      <c r="A497" s="1">
        <v>5.0</v>
      </c>
      <c r="B497" s="1" t="s">
        <v>497</v>
      </c>
      <c r="C497" t="str">
        <f>IFERROR(__xludf.DUMMYFUNCTION("GOOGLETRANSLATE(B497,""es"", ""en"")"),"After substitution in 3 days 8 months of use, three days ago I broke a piece and right now the handset is unhooked. I wrote the same day, the next day I responded by telling me if I wanted another (I said yes because they are great, they are a super buy, "&amp;"do not hurt the ears although have hours there are others that you chafan ears and cape a while you have to remove those, I have the luck that I use while working) and cross presto !!! today we have other, completely free (... well have cost me 0.50 cents"&amp;" to put me after putting amazon discount code). Certainly I recommend it to everyone.")</f>
        <v>After substitution in 3 days 8 months of use, three days ago I broke a piece and right now the handset is unhooked. I wrote the same day, the next day I responded by telling me if I wanted another (I said yes because they are great, they are a super buy, do not hurt the ears although have hours there are others that you chafan ears and cape a while you have to remove those, I have the luck that I use while working) and cross presto !!! today we have other, completely free (... well have cost me 0.50 cents to put me after putting amazon discount code). Certainly I recommend it to everyone.</v>
      </c>
    </row>
    <row r="498">
      <c r="A498" s="1">
        <v>5.0</v>
      </c>
      <c r="B498" s="1" t="s">
        <v>498</v>
      </c>
      <c r="C498" t="str">
        <f>IFERROR(__xludf.DUMMYFUNCTION("GOOGLETRANSLATE(B498,""es"", ""en"")"),"Very good product good product withstands the microphone (mine in particular is the blue yeti) everything perfect")</f>
        <v>Very good product good product withstands the microphone (mine in particular is the blue yeti) everything perfect</v>
      </c>
    </row>
    <row r="499">
      <c r="A499" s="1">
        <v>5.0</v>
      </c>
      <c r="B499" s="1" t="s">
        <v>499</v>
      </c>
      <c r="C499" t="str">
        <f>IFERROR(__xludf.DUMMYFUNCTION("GOOGLETRANSLATE(B499,""es"", ""en"")"),"Very nice Ideal for a gift, fits very well to the size indicated in reference Good quality and feel great")</f>
        <v>Very nice Ideal for a gift, fits very well to the size indicated in reference Good quality and feel great</v>
      </c>
    </row>
    <row r="500">
      <c r="A500" s="1">
        <v>5.0</v>
      </c>
      <c r="B500" s="1" t="s">
        <v>500</v>
      </c>
      <c r="C500" t="str">
        <f>IFERROR(__xludf.DUMMYFUNCTION("GOOGLETRANSLATE(B500,""es"", ""en"")"),"fantastic luxury price all but the finishing is very delicate and opens just you give tab is opened,")</f>
        <v>fantastic luxury price all but the finishing is very delicate and opens just you give tab is opened,</v>
      </c>
    </row>
    <row r="501">
      <c r="A501" s="1">
        <v>5.0</v>
      </c>
      <c r="B501" s="1" t="s">
        <v>501</v>
      </c>
      <c r="C501" t="str">
        <f>IFERROR(__xludf.DUMMYFUNCTION("GOOGLETRANSLATE(B501,""es"", ""en"")"),"Softness and warmth at a reasonable price in a remarkable overall throughout.")</f>
        <v>Softness and warmth at a reasonable price in a remarkable overall throughout.</v>
      </c>
    </row>
  </sheetData>
  <drawing r:id="rId1"/>
</worksheet>
</file>