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es_to_translate_10" sheetId="1" r:id="rId3"/>
  </sheets>
  <definedNames/>
  <calcPr/>
</workbook>
</file>

<file path=xl/sharedStrings.xml><?xml version="1.0" encoding="utf-8"?>
<sst xmlns="http://schemas.openxmlformats.org/spreadsheetml/2006/main" count="1003" uniqueCount="1002">
  <si>
    <t>labels</t>
  </si>
  <si>
    <t>text</t>
  </si>
  <si>
    <t>translation</t>
  </si>
  <si>
    <t>Muy buena Corta perfectamente. La compre para cortar y hacer tarjetitas con cartulina y una maravilla. Una pasadaaaa. Excelenteeee</t>
  </si>
  <si>
    <t>Genial para no perder la voz &lt;div id="video-block-RBQOHUFT4Y2N8" class="a-section a-spacing-small a-spacing-top-mini video-block"&gt;&lt;/div&gt;&lt;input type="hidden" name="" value="https://images-eu.ssl-images-amazon.com/images/I/B1ps2EcBBKS.mp4" class="video-url"&gt;&lt;input type="hidden" name="" value="https://images-eu.ssl-images-amazon.com/images/I/91Zp9FKazxS.png" class="video-slate-img-url"&gt;&amp;nbsp;Contenido de la caja: - Instrucciones en español también, lo cual es muy útil. - Cargador y adaptador para el cargador. -Amplificador de voz.  -Correa para llevar colgado. - Auricular con micro y con cable para conexión. -Auricular con micro para conexión sin cable. Qué maravilla este invento! No pensaba yo que iba a ser efectivo. Me lo he llevado para las fiestas del pueblo y así organizar a los niños y no tan niños en los juegos populares. En vez de dar voces, este amplificador te facilita la vida. Tiene un volumen regulable o bien en el altavoz o bien en el auricular sin cable. Así subes el volumen de tu propia voz. Trae un colgador para el cinto o bien una cinta para llevarlo colgado. Pero como puedes hablar a distancia, de unos 10 metros; puedes dejar el altavoz en una mesa y tú ir andando entre las personas. Lleva un hueco para poner un USB, en él se puede poner música. A mí me ha venido bien para los juegos. Tenía todo en el mismo aparato, música y voz. El cargador el USB doble de distinto tipo para cargar al mismo tiempo el auricular-micrófono y el altavoz amplificador. Una pasada!!!  Genial, un gran invento.</t>
  </si>
  <si>
    <t>Muy linda Bastante bien, no me gustó la presentación. Pero bien :)</t>
  </si>
  <si>
    <t>Buen funcionamiento y agradable Practico y agradable de uso</t>
  </si>
  <si>
    <t>Muy bien Muy bien</t>
  </si>
  <si>
    <t>ABSOLUTAMENTE SATISFECHA. Voy a hacer un comentario somero sobre mi experiencia de compra porque es muy importante tener en cuenta varios aspectos. Yo compré estas zapatillas VENDIDAS Y GESTIONADAS POR AMAZON. Por tanto, este producto es ORIGINAL, puesto que Amazon no tiene permiso para comerciar con productos falsificados. Así pues, primer consejo:  COMPRAD PRODUCTOS DE MARCA SOLO VENDIDOS Y GESTIONADOS POR AMAZON. ¿Por qué comento esto? Pues bien, cuando decidí comprar estas zapatillas a través de Amazon en lugar de ir a una tienda física cualquiera, fue por el precio. Cual fue mi sorpresa cuando veo muchos comentarios favorables sobre el producto pero también otros comentarios que decían que las zapatillas eran una falsificación y que incluso añadían fotos. ¿Esto por qué pasa? Porque Amazon no separa los comentarios según sean de un vendedor u otro. Todos los comentarios que hacen referencia al mismo producto, aunque sean de vendedores diferentes, van a parar al mismo sitio. Incluso se mezclan con las opiniones en inglés. Así que NO OS ASUSTÉIS. YO HE COMPRADO DOS PARES, LOS PEDÍ AYER Y HOY POR LA MAÑANA ME HAN LLEGADO. AMAZON SE HA SUPERADO A SÍ MISMO EN TEMA RAPIDEZ. MUY SATISFECHA Y CONTENTA. PERO COMPRAD PRODUCTOS VENDIDOS Y GESTIONADOS POR AMAZON SIEMPRE QUE SEA POSIBLE. OS AHORRARÉIS PROBLEMAS.</t>
  </si>
  <si>
    <t>Diseño precioso y un sonido bueno La calidad del sonido es buena sin ser excelente. El diseño me parece precioso y es lo que más me empujó a comprarlos. La batería tras un uso ha aguantado 3 horas de música por spotify. Los he usado con un iPhone 11 pro max y me indica el nivel de la misma perfectamente.  Un detalle que me ha gustado mucho es que incluyen más almohadillas para cambiarlas cuando se estropeen las que trae. Actualizaré con el paso del tiempo a ver cómo se comportan.</t>
  </si>
  <si>
    <t>Cumple lo que promete. La crema cumple con su función, mi mujer tiene un esguince en el dedo y le calma mucho el dolor. Mi suegra tiene artrosis y se médica, cada dos meses debe tener uno de descanso y los dolores son bastante fuertes, la crema los alivia bastante. Tengo que decir que el bote me llegó roto a casa, tenía una raja en la base del bote pero no se salió la crema y pude traspasarlo a otros botes. La crema es bastante densa en frío así que a la época que estamos me puedo permitir dejar un poco en el bote original. También sirve para dar masajes.</t>
  </si>
  <si>
    <t>Algo incómodas pero bien Son bonitas pero a mí me hacen daño las gomas que tienen para sujetar el dedo. Siempre uso este tipo de chanclas y solo me ha pasado con estas la verdad. Las tallas son algo grandes, tenedlo en cuenta y pedir 1 o 2 números menos de lo que tengáis.</t>
  </si>
  <si>
    <t>Trini Es la segunda vez que compro este modelo, la primera vez me duraron unos años ( unos 6 )y dándoles mucha caña . Son comodisimas</t>
  </si>
  <si>
    <t>Muy util Da una nueva vida a los ordenadores más antiguos, uno de los mejores gastos que he hecho.  Muy fácil de instalar aunque hay que tener cuidado con los clonadores de discos, que pueden copiar el sistema operativo pero se dejan la partición de recuperación del sistema.</t>
  </si>
  <si>
    <t>Muy buena relación calidad - precio. Perfecta. Calienta bastante. La recomiendo</t>
  </si>
  <si>
    <t>Botas Las botas son muy bonitas las he devuelto porque me estaban muy justas</t>
  </si>
  <si>
    <t>Cadena de calidad y de tamaño excelente buena compra a buen precio Una cadena de excelente calidad y tamaño correcto como indican en las características funciona perfectamente sin duda una buena compra</t>
  </si>
  <si>
    <t>Justo lo que queria Un SSD M.2 encaja perfectamente en la ranura de mi portátil y me ha servido para aumentar la capacidad del SSD original que solo era de 25GB (insuficiente para instalar el sistema operativo) con este que me permite tener un arranque de sistema mucho mas rápido.</t>
  </si>
  <si>
    <t>Cómodos y buena sujeción. Se los compré a mi padre porque para su trabajo necesitaba unos auriculares que se adaptaran y sujetaran bien a la oreja. Aislan muy bien, y si pones música muy alta no escuchas nada de ruido exterior. Gracias a las almohadillas que tienen se sujetan mejor a la oreja y no se caen.</t>
  </si>
  <si>
    <t>Mas funciones para mi d7100 Miraba con cariño las funciones Wifi de equipos mas actuales, pero con esta opcion de toshiba desaparecieron por completo. Es posible pasar RAW (sin miniatura) y jpg.</t>
  </si>
  <si>
    <t>Buen reloj. Relación calidad - precio muy buena. Se ve buen reloj, funciona bien. Me gusta. Recomendado</t>
  </si>
  <si>
    <t>calidad aceptable, precio bien ok</t>
  </si>
  <si>
    <t>No lo uso Parecia que lo iba a usar bastante y lo que haces es dar golpes con un palo a las estanterias. Es mejor subir a la silla y hacerlo bien.</t>
  </si>
  <si>
    <t>No se puede hablar con el móvil Me gustan, se oyen de maravilla PERO!!!!!  1º Las instrucciones NO vienen en español, viene un código se barras que cuando lo Descargas sale en francés 2º al hablar con el móvil, tú oyes estupendamente pero el interlocutor no te oye a ti y como no entiendo las instrucciones no se que hacer, quizás lo devuelva porque tener una cosa que no entiendes no tiene sentido</t>
  </si>
  <si>
    <t>Regular No está mal pero la calidad es regular</t>
  </si>
  <si>
    <t>No son los originales No son como los que vienen con el teléfono No son los originales El cable de los originales no es redondo sino plano,  los mandos del volumen son diferentes y tienen más pinta se ser de atrezzo que de verdad</t>
  </si>
  <si>
    <t>Decepción total!,,, Fatal no va bien lo tendré que devolver URGENTE Es un engaño de reloj NO"O RECOMENDAROA PARA NADA Y A NADIE</t>
  </si>
  <si>
    <t>Venían usadas Gracias a los comentarios de la gente que venían usadas me fijé bien en las mías, efectivamente sucias y hasta en la suela había restos de haberlas usado, por supuesto las he descambiarlo y se las compraré a otro. Me imagino que irán probando hasta que se las cuelen a alguien</t>
  </si>
  <si>
    <t>Muy bien Difícil de pegar. Hay que encontrar el método específico.</t>
  </si>
  <si>
    <t>Está bien por el precio y realiza su función Tiene un precio adecuado y está bien, cumple su función. Sin embargo no funciona como las máquinas de los bares (obviamente, ya que su precio es mucho más elevado). Me parece que es buena idea para quien le gusten los zumos, puesto que es original. Para hacer el zumo hay que presionar con la mano sobre la tapa. Es más bonito que el exprimidor clásico pero me parece más engorroso para limpiar, por lo que yo sigo usando el que ya tenía jajaja</t>
  </si>
  <si>
    <t>Buena calidad de sonido y cómodo de transportar Buena cable, el tipo gomoso que tiene me ha gustado mucho, acostumbrado a los antiguos cables fue una novedad para mí.  Los anclajes que tiene y la sensación de resistencia me ha gustado mucho.  La calidad de sonido la esperada y tienen un buen precio.  Muy recomendable.</t>
  </si>
  <si>
    <t>Muy bien Bien</t>
  </si>
  <si>
    <t>Muy buen precio Muy buen producto , sobre todo el precio del producto es muy bueno comparativamente con otros sitios. Lo comentó porque le había echado el ojo en un supermercado y el precio era muy superior. Recomendable totalmente</t>
  </si>
  <si>
    <t>Muy bonita puesta Muy bonita , práctica y fácil de limpiar,por poner una pega , deberían de poner en qué lado va la toma del gas pues yo la tenía  en el derecho y en esta está en el izquierdo,los materiales se ven de buena calidad y el cristal muy grueso izquierdo</t>
  </si>
  <si>
    <t>Zapatillas cuña 37 Son perfectas, son súper cómodas, no se nota nada que llevan la cuña y son muy bonitas. La talla perfecta, como la que utilizo siempre. Las volveré a comprar en blancas, me han encantado, súper contenta con la compra.</t>
  </si>
  <si>
    <t>Recomendable 100% Lo uso muchisimo, es genial con unas gotitas huele fenomenal toda la casa estamos muy contentos con esta compra</t>
  </si>
  <si>
    <t>Buena calidad Buen álbum y buena calidad. Es muy facil personalizar la foto de la portada y tiene bastantes páginas para rellenar.</t>
  </si>
  <si>
    <t>Cuadros Ideales, una marca consolidada. Con muy buenos acabados. Suela cómoda. Solo cuando está el suelo mojado resbalan.</t>
  </si>
  <si>
    <t>Manejable y facil &lt;div id="video-block-R2D2G2IUZUYN04"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id="29" preload="auto" src="https://images-eu.ssl-images-amazon.com/images/I/A1vb5bNsnmS.mp4" style="position: absolute; left: 0px; top: 0px; overflow: hidden; height: 1px; width: 1px;"&gt;&lt;/video&gt;&lt;/div&gt;&lt;div id="airy-slate-preload" style="background-color: rgb(0, 0, 0); background-image: url(&amp;quot;https://images-eu.ssl-images-amazon.com/images/I/81kR6fqePfS.png&amp;quot;);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value="https://images-eu.ssl-images-amazon.com/images/I/A1vb5bNsnmS.mp4" class="video-url"&gt;&lt;input type="hidden" name="" value="https://images-eu.ssl-images-amazon.com/images/I/81kR6fqePfS.png" class="video-slate-img-url"&gt;&amp;nbsp;Esta batidora está genial, es pequeña y manejable, muy fácil de usar y tiene múltiples funciones, cómo para hacer zumos, picar carne, queso , café etc . Además muy fácil de desmontar y limpiar. Realmente práctica para el día a día.</t>
  </si>
  <si>
    <t>Queda ideal La use para una boda y se veía genial, muy fina</t>
  </si>
  <si>
    <t>buen ariculo buen ariculo</t>
  </si>
  <si>
    <t>Como lo esperaba. Es perfecta para ayudarte a sudar, la talla es la que esperaba y la verdad que es bastante cómoda. Buen producto es lo que esperaba.</t>
  </si>
  <si>
    <t>Son muy ligeras. Pesan muy poco. Son muy comodas Ideales para piscina</t>
  </si>
  <si>
    <t>Fantástico microfono Era para una niña de 6 años y la verdad que está genial. Buen sonido</t>
  </si>
  <si>
    <t>Tobillera Muy bonita,</t>
  </si>
  <si>
    <t>Efectiva Sin queja de nada. Hasta el momento perfecta en todo. Una gran compra</t>
  </si>
  <si>
    <t>Perfecto Muy bonito</t>
  </si>
  <si>
    <t>Bonito Algo muy original y emotivo para hacer un buen regalo a un ser querido. Me encanta, se queda súper chulo. Puedes poner un montón de fotos, decorarlo y una sorpresita en el medio. Luego cierras la caja y se queda todo dentro muy bien guardado.  Lo recomiendo</t>
  </si>
  <si>
    <t>Realza, la cara con Plata de Ley. Muy Cómodo para Abuelitas.</t>
  </si>
  <si>
    <t>Excelente Excelente producto, tal cual descrito en la descripcion. Moderno pero con estilo vintage y muy bien de precio. 100% recomendable.</t>
  </si>
  <si>
    <t>Muy bien Cumple muy bien su función he guardo toda la información q he querido.</t>
  </si>
  <si>
    <t>No estan plastificadas Las cintas llegaron a tiempo, no obstante a pesar de ser adhesivas como indica, la superficie es decir donde se inscribe la tinta es mate y no plastificada como en las originales por lo que la letra se difumina un poco. No repetire</t>
  </si>
  <si>
    <t>Bastante bueno La mochila es mucho más bonita y útil de lo que pensaba. Tiene buenas cremalleras, muchos bolsillos, es muy cómoda... Lo malo es que la compré para meter mi portátil pensando por las pulgadas que cabía y resulta que el bolsillo del mismo sí tiene cabida pero no cuadra su posición con el tamaño de la cremallera y... noooo hayyy maneeeeeeeraaaa . A pesar de eso, la seguiré usando metiendo mi portátil fuera de su funda dedicada a ello</t>
  </si>
  <si>
    <t>Calidad- precio ok Necesita muchas gotas para oler</t>
  </si>
  <si>
    <t>No son cómodas La zapatilla es muy bonita, su apariencia es buena. La parte interior es bastante floja no se le ve calidad. No la encuentro cómoda, quizás sea mi culpa ya que pedí el número que habitualmente calzo en deportivas y me queda amplio. Lo intenté solucionar con una buena plantilla, pero aun así, me resulta incómodo. Si volviese a comprarlo pediría una talla menos.</t>
  </si>
  <si>
    <t>Sintéticas Se ven muy de plastico</t>
  </si>
  <si>
    <t>Para llevar lo justo y necesario Este pendrive de la marca Kingston, destaca por su precio y tamaño reducido. Útil para llevar en un llavero, por ejemplo. A pesar de que tiene 32 GB, es cierto que tras un uso intensivo, disminuye notablemente la velocidad de escritura. A eso, hay que sumarle que también se calienta.  Ventajas: precio y tamaño reducido. Desventajas: velocidad y que tras un rato, se calienta.  Conclusión: es recomendable comprarlo, si nos hace falta un pendrive nuevo para llevarlo a mano.</t>
  </si>
  <si>
    <t>Recomendado Producto auténtico.  Las características coinciden con las reseñas del vendedor. Relación calidad-precio recomendado. La talla va en relación con el número  que se usa habitualmente, quedan como se esperaba.</t>
  </si>
  <si>
    <t>Necesaria Desde mi punti de vista es una Pieza necesaria y vital para el uso de la nueva surface pro 4.</t>
  </si>
  <si>
    <t>Mucha calidad en el sonido, contento con la compra Muy bueno, mucha calidad de sonido, recoge muy bien el sonido incluso de los acompañantes. Merece la pena adquirir este micro.</t>
  </si>
  <si>
    <t>Justo lo que esperaba Necesitaba unos cables para los pedales de la  guitarra, y esto era justo lo que buscaba</t>
  </si>
  <si>
    <t>Es lo que esperaba Estoy contento con las zapatillas</t>
  </si>
  <si>
    <t>Geniales Muy chulas y cómodas</t>
  </si>
  <si>
    <t>Muy bonito, regalo adecuado Realmente precioso He regalado 2 a dos veinte añeros y han quedado super contentos</t>
  </si>
  <si>
    <t>Creo que tienen un buen precio Después de unos días con mis nuevos cascos, tengo que decir que me han sorprendido gratamente. Se escuchan muy bien, tienen unos bajos formidables y se sincronizan muy fácil. No me ha gustado mucho la estética, pero he de decir que son muy cómodos. Los utilizo para salir a correr normalmente</t>
  </si>
  <si>
    <t>Preciosos Son ideales y súper bonitos</t>
  </si>
  <si>
    <t>Coqueto Coqueto</t>
  </si>
  <si>
    <t>Perfecto para PS4 Disco perfecto para la PS4, os dejo unas fotos para que veáis el modelo que están sirviendo ahora y que sirve para la PS4, disco pedido el 4 de octubre&amp;nbsp;&lt;a data-hook="product-link-linked" class="a-link-normal" href="/Seagate-Expansion-Portable-2TB-Disco-duro-externo-portátil-2-5-34-STEA2000400-USB-3-0-para-PC-XBOX-One-y-XBOX-360/dp/B00TKFEE5S/ref=cm_cr_getr_d_rvw_txt?ie=UTF8"&gt;Seagate Expansion Portable 2TB - Disco duro externo portátil 2,5" (STEA2000400) USB 3.0 para PC XBOX One y XBOX 360&lt;/a&gt;</t>
  </si>
  <si>
    <t>Magnific Magnific</t>
  </si>
  <si>
    <t>Calidad/precio inmejorable. Un clásico entre clásicos. Cómodo, sumergible y duro como ninguno. Si buscas un reloj todoterreno y que, además, sea bastante discreto...esta es tu elección. Técnicamente, está por encima del Casio F-91W.</t>
  </si>
  <si>
    <t>Contenta Perfecta, bien calentita... Lo único que es algo ancha y queda como grande</t>
  </si>
  <si>
    <t>Comodisimas Muy cómodas</t>
  </si>
  <si>
    <t>Adecuada Ya me la he llevado a varios festivales y estoy encantada.</t>
  </si>
  <si>
    <t>Batidora Aunque parezca de verdad, no lo es. Mis nietos están encantados con este aparato que completa una serie de electrodomésticos de juguete.</t>
  </si>
  <si>
    <t>Contentisimo Tengo un comercio y necesitaba renovar este articulo, pues el que tenia pedia la jubilacion. Genial, estoy muy contento con su utilidad, aunque para probar la falsedad de billetes tuve que dibujar uno en un papel. Los detecta en cualquier posicion, lo unico que NO me gusta es que algunas veces lo rechaza si lo detecta algo inclinado o con una punta doblada. Seria genial si planchase las arugas del billete... Muy recomendable.</t>
  </si>
  <si>
    <t>Es efectivo. Barre bien,normal,con mucha capacidad. El vendedor,son muy amables y me enviaron un palo nuevo,más un regalo,de ellos. Va muy bien. Gracias</t>
  </si>
  <si>
    <t>100 x 100 Recomendable Son justo lo describen,un sonido genial,con su fundita para guardar,el tamaño es el de cualquiera de este tipo,el enganche a la oreja es goma y nada molesto,lo he gastado corriendo 2 horas y ni se mueve ni molesta,yo voy con gorra y gafas y sin problema y el cable por detras no molesta,lo dicho 100x100 recomendable,por ese precio un CHOLLO 👍🏼</t>
  </si>
  <si>
    <t>Mejor compra jamás hecha 10/10.  Podría dejar la valoración así, sin añadir más contenido, pues es perfecta. Sin duda la mejor compra que haya podido realizar. Fácil de usar, de limpiar y pequeña, cabe en cualquier rincón, no como cualquier otro armatoste. Si no la tuviera, la compraría sin dudar.</t>
  </si>
  <si>
    <t>Excelente calidad precio valor. El producto es de muy buena calidad y la talla se ajusta a la perfección. Agradesco al personal de Amazon quienes me ofrecieron ayuda durante la elección de la talla.</t>
  </si>
  <si>
    <t>Envío lentísimo. Problemas en el formateo, no reconoce bien el tamaño. Envío lentísimo con una semana más de lo previsto porque al parecer viene de Alemania y conlleva problemas de aduanas. Posteriormente compré otra raspberry con otra tarjeta más de estas y de nuevo el problema, otra semana de retraso. Cuidado lo que compréis junto a esto porque puede conllevar retrasos. Problemas en el reconocimiento del tamaño al formatear, tengo que poner el tamaño de la partición a mano. No sé si será un problema del lector y la capacidad o de la tarjeta. Recomiendo de 16 gb a no ser que sea imprescindible.</t>
  </si>
  <si>
    <t>Muy cómodas Espero que duren de momento super cómodas</t>
  </si>
  <si>
    <t>CAPACIDAD Y PEQUEÑO TAMAÑO: EDITO.... FALLO INESPERADO Lo que mas me ha gustado es la sencillez del aparato. Es manejable y con una gran capacidad. Lo he conectado  y he realizado un BACKUP de un disco duro de mi ordenador de unos 1000G He conectado a un USB 3.1 C y le ha costado unas 4 horas de terminar de copiar datos. Hoy he realizado una actualización de datos y le ha costado solo 2 minutos. Creo que está bien. Lo que menos me ha gustado es el precio. Creo que es un poco caro. Seguro que dentro de un tiempo bajaran los precios. Edito A los dos dias de tener conectado el disco T5 resulta que al encender el ordenador me dice que el T5 no lo reconoce y que formatee. Despues que hayer por la noche hice un backup con el SYNCTOY de Microsoft. Por lo tanto estoy muy disgustado El SYNCTOY me ha funcionado perfectamente con el W7 i con este ordenador que tengo ahora W10 tambien. Lo tenia desde hace un año con un PIN USB de 128G pero se me habia quedado pequeño. Por eso lo cambie por este T5. Ahora lo he formateado con el sistema tradicional NTFS a ver que pasa. Buscaré tambien un programa de BACKUP mas moderno. EDITO 2º VEZ Lo del Backup al final lo he quitado porqué me resulta muy engorroso. Si quería hacer uno diferencial hay que pagar y no me valía la pena. Me resulta mucho mas practico el SINYTOY y ahora parece que con el nuevo formateo funciona correctamente. Ahora he dejado 3 estrellas . Si al cabo de unos meses sigue funcionando bien le pondré 4. Pero no le pondré 5 porque creo que deberían advertir de ese formato raro que lleva el disco que da problemas. Además no explican nada bien esa aplicación que trae el disco. El manual prácticamente no sirve para nada. EDITO Al final tuve que devolver el disco duro. No me funcionó.  Lo devolví el dia 23/01/2019. Tengo el resguardo de correos y en la misma WEB de AMAZON se puede ver que el mismo día 24 estaba en el transportista y el día 25 fue entregado a AMAZON. Pero no he recibido el reembolso ni me han comunicado nada. Estamos a día 10 de Febrero. Sigo confiando en AMAZON por el simple echo de que no me han fallado nunca. Espero que ahora tampoco EDITO Bueno ya he recibido el reembolso. Ha tardado un poco pero al final he sido atendido correctamente. Me puse en contacto con AMAZON en la WEB en el apartado : "CONTACTANOS"  y me llamaron y en dos días han solucionado el  tema.</t>
  </si>
  <si>
    <t>se estropeó el primer día Producto de baja calidad. Solamente he usado la picadora para picar perejil, solo pica la parte inferior, la parte superior queda intacta, los finos tallos quedan enteros.  Y lo peor es que se quedó acoplado el cuerpo del motor con la tapa de la picadora. A ver si me la cambian ya que se ha pasado el plazo de devolución. muy descontenta.</t>
  </si>
  <si>
    <t>No ha llegado De momento hay mas que no me gusta porque no ha llegado todavia.luego lo clasificare ssi llega</t>
  </si>
  <si>
    <t>Buena compra Son estupendos,  de hecho repito, ya tengo otros en negro.  Buen algodón,  muy cómodos,  el color más bonito que en la foto y a un precio estupendo.</t>
  </si>
  <si>
    <t>Laura Buscaba unos cascos bluetooth para escuchar la musica con el movil, llevo varias semanas usandolos y son muy comodos, a mi siempre se me caian los normales y con estos puedes hacer cualquier cosa que no caen, traen gomitas de diferentes tamaños pero con las que trae puestas a mi me sirvio perfectamente. La unica pega que le pongo es que la bateria podia durar mas pero relación calidad precio están muy bien.</t>
  </si>
  <si>
    <t>Hojas plastificar. Buena calidad.</t>
  </si>
  <si>
    <t>Opinión El producto bien, pero el envío fue caótico.</t>
  </si>
  <si>
    <t>Robusto Llegó perfectamente empaquetado. Se monta fácil y rápidamente, no hace falta ser un genio. Entran bastantes papeles, sobre todo en la parte de arriba. Queda un hueco bajo las "patas", donde se pueden meter otras cosas.</t>
  </si>
  <si>
    <t>Fisio en casa Es incleible, masajea muy bien. Mueve las contracturas de la espalda. Es como tener un fisio en casa.Su efecto de calor es perfecto.</t>
  </si>
  <si>
    <t>Todo correcto. Bueno, envío rápido en un día con amazon Premium. Venía muy bien protegido y funciona a la perfección. Es perfecto para quien esté empezando en la música, sea cantante o toque instrumentos, si no se tiene mucho dinero, con eso, te sobra. Muy satisfecho con la compra.</t>
  </si>
  <si>
    <t>Recomendable 100% Muy comodo y perfecto</t>
  </si>
  <si>
    <t>Fantástico Quedo muy satisfecho</t>
  </si>
  <si>
    <t>serum Serum para el contorno de ojos, antiedad para arrugas y bolsas para los ojos. Lo uso solo durante unos días y ya veo una diferencia, tengo menos bolsas de bajo de los ojos y parezco menos cansado.</t>
  </si>
  <si>
    <t>Muy bien de precio Las he comprado para guardar apuntes de la universidad, me gustardo porque venian varias de varios colores perfecto para clasificarlos. Lo mejor de todo es su precio cada una sale por unos 40 céntimos, en ninguna tienda física encontraba un precio tan competitivo y en cuanto a la calidad nada que envidiar a las mas caras.</t>
  </si>
  <si>
    <t>Que decir de las Vans? No se cómo no las había comprado antes Nunca había tenido unas Vans y la única duda que tenía erala talla, pero he acertado con el 44 que es la talla que llevo normalmente, super cómodas y muy bonitas.</t>
  </si>
  <si>
    <t>Rapidez Perfecto: mucho mejor que lo esperado! Muy aconsejado! Muchas gracias TCSunbow!</t>
  </si>
  <si>
    <t>cartera sobre lo esperado una cartera que ha superado las expectativas puestas en ella, ademas de barata aguanta muy bien el paso del tiempo.</t>
  </si>
  <si>
    <t>Relajacion y descarga &lt;div id="video-block-R1JRP8QS3W5WMG" class="a-section a-spacing-small a-spacing-top-mini video-block"&gt;&lt;/div&gt;&lt;input type="hidden" name="" value="https://images-eu.ssl-images-amazon.com/images/I/C1C8udyfj0S.mp4" class="video-url"&gt;&lt;input type="hidden" name="" value="https://images-eu.ssl-images-amazon.com/images/I/91ROABY6+PS.png" class="video-slate-img-url"&gt;&amp;nbsp;Me he llevado una grata sorpresa con este aparto, pensaba que iba a ser más pequeño y que para el auto uso no iba a ser útil, todo lo contrario. Dispone de un brazo bastante largo, similar al de un cepillo de espalda que te permite llegar a cualquier parte de tu cuerpo. En concreto para la espalda si te das tu solo el masaje es una auténtica pasada. Dispone de 5 cabezales diferentes, unos más dedicados a los brazos y piernas y otros más dedicados al resto del cuerpo. Los cabezales se pueden intercambiar fácilmente ya que van a rosca y dependiendo del tipo de masaje que te quieras dar pues usas uno u otro. En mi caso concreto me ha encantado el que es como una abrazadera que puedes ponértelo tanto en brazos como piernas y la sensación es increíble, en poco tiempo notas una relajación increíble y notas como te fluye la sangre por esa parte, de hecho es el cabezal que más he usado hasta ahora y el que más me ha gustado. El propio aparato dispone de 5 tipos de masajes, pulsando el botón mode puedes cambiar el tipo de masaje, tienes unos más continuos, otros que arranca y para y otros que mezcla un poco los anteriores. Además del modo puedes configurar la potencia del masaje, también dispone de 5 tipos de intensidad, yo uso los de menos intensidad si lo que quiero es relajarme y en cambio utilizo los de potencia para intentar descargar una zona que tenga tensa. El paquete además trae un transformador para su carga y una base donde el palo se coloca de forma vertical para su carga. Con la batería que traía ya he conseguido dar 5 masajes sin tener que recargarlo, una autentica virguería ☺</t>
  </si>
  <si>
    <t>Perfecta Es perfecta para ir al tenis para niños</t>
  </si>
  <si>
    <t>Perfectos para hacer deporte Parece sorprendente que unos auriculares tan pequeños y ligeros puedan tener tan buena calidad de sonido, los graves notables algo poco habitual en un modelo Bluetooth y un sonido tan limpio que es llamativo.  Los he comprado para escuchar música mientras entreno, según las características aguantan el sudor, espero que sea así en principio parecen muy bien aislados. En el oído se adaptan perfectamente y al ser tan ligeros no se mueven ni en los saltos. El rango de alcance es más que suficiente para dejar el móvil en un lado del gym y estar tranquilamente escuchando música hasta 10m.  La autonomía más que suficiente para pasar toda la semana entrenando sin tenerlos que cargar.  Estoy encantado con la compra, sin duda alguna volvería a comprar. Olvidarse de los cables es un lujazo.</t>
  </si>
  <si>
    <t>Rápido, silencioso y de gran capacidad. Muy recomendable como disco de escritorio de gran capacidad. Rápido y silencioso.</t>
  </si>
  <si>
    <t>Hermosas Bellas Económicas</t>
  </si>
  <si>
    <t>Guay Me ha gustado mucho</t>
  </si>
  <si>
    <t>Cumple con lo esperado No puedo opinar de otras de menor gramaje y si se ha probado con otras plastificadoras. A mí me va bastante bien con una plastificadora de la misma marca. Lo que me preocupaba de que la marca de agua siguiera una vez plastificado no es así, se elimina completamente a la primera pasada sin necesidad de más. He plastificado cartas de 300gr/m2 pegadas y en ese caso sí he necesitado un par de pasadas para que los bordes quedaran bien sellados. Los folios quedan bastante bien y lo bastante rígidos con este gramaje de fundas, se puede hacer cartelería y cogerse con bridas. El envío perfecto, al día siguiente como siempre.</t>
  </si>
  <si>
    <t>Precio Cumple su función, buen tamaño, cómodo y práctico.</t>
  </si>
  <si>
    <t>Me encanta este reloj un reloj sencillo pero muy bonito para los amantes de los 80s 90s, muy ligero y cómodo de llevar a diario. llevaba 4 años sin usar reloj  y este fue el culpable de que en estos momentos esté usando uno XD....</t>
  </si>
  <si>
    <t>Perfecto Perfecto. Era para mi hija y esta encantada con el</t>
  </si>
  <si>
    <t>Un fallo muy gordo tiene Lo he instalado sin problemas y funciona muy bien. El PROBLEMA es que, tras clonar el SSD m.2 que tenía de 256gb a este de 500gb, windows me lo identifica como disco de 256! Y encima pone en el manual que puede pasar, pero que no pasa nada, que el espacio que no muestra sigue estando .. pues yo quiero que aparezca! A ver si Crucial dice cómo hacerlo porque lo veo una tremenda chapuza.</t>
  </si>
  <si>
    <t>Elegir muy bien la talla Me gustaba mucho este chándal pero despues de haberlo recibido este me queda muy pequeño. Estoy muy agradecida por la atencion y la ayuda que he tenido por parte de amazon para darme una solucion. Muchas gracias</t>
  </si>
  <si>
    <t>Hay k mejorar un poco Estoy haciendo transición con las huaraches y las quiero prácticamente para pista. Buena sensación pero no son tan flexibles de la suela. La función de libertad en los dedos un 10. Lo de no llevar calcetines...mal 👎.  ..el refuerzo del talón me hizo heridas...hay k ponerse calcetin</t>
  </si>
  <si>
    <t>Carlos M. J. Respecto al envío, nada que objetar; llegó en el plazo establecido y en perfecto estado. Sin embargo al tener el reloj en la muñeca me dí cuenta de que es más pequeño de lo que esperaba. El gran punto negativo son los botones para la puesta en marcha y el lapso del cronómetro, son francamente malos, no resaltan prácticamente nada sobre el resto de la carcasa, se accionan muy mal, hay que hacer bastante fuerza lo que hace que no puedas parar/poner en marcha el cronómetro cuando quieras. En definitiva, estoy bastante decepcionado con el producto. No lo volvería a comprar por nada del mundo.</t>
  </si>
  <si>
    <t>No funcionaba Venía sin embalar, solo con la bolsa de amazon y la del disco duro. Como me temía directamente no funcionaba, hacía un ruido raro y nunca llegaba a detectarlo la placa base. He hecho mil pruebas cambiando cables, probando con disco duros antiguos y todos funcionaban menos este, claro.  Al menos en Amazon cuando ocurren este tipo de problemas, el servicio post-venta es muy bueno y me devuelven el dinero.</t>
  </si>
  <si>
    <t>Buenos auriculares con algún "pero". Muy bien en cuanto a sonido, ergonomía (se adaptan muy bien a las orejas) y aislamiento del exterior. El "pero" viene en el micrófono: está bien colocado pero tiene mucha menos ganancia que el micrófono externo que estaba utilizando. Una vez ajustada dicha ganancia, funciona perfectamente. Y está bien colocado, no molesta cuando lo recoges porque no lo necesitas. Por el tema de la ganancia del micrófono no le he puesto la nota máxima. Satisfecho con la compra. Recomendables</t>
  </si>
  <si>
    <t>Muy bueno A mi bebe le gusta mucho lo unico malo es que es un poco rollo para limpiar cada vez.</t>
  </si>
  <si>
    <t>Ligeras Bonitas buenas y baratas. Son posibles no pesan nada para poder llevar las todo el día. Pediré más de esta marca me han gustado mucho</t>
  </si>
  <si>
    <t>Genial El cable funciona de maravilla, está bien rematado para que sea resistente y además te envían un pequeño obsequio de puas para la guitarra o el bajo. Sin duda volveré a comprar.</t>
  </si>
  <si>
    <t>Buen producto facil de instalar, solo conectar y listo, buen rango de cobertura , buena compra y buenos materiales , recomiendo su compra</t>
  </si>
  <si>
    <t>Perfecto Perfecto... Como esperaba más barato que cualquier relojeria</t>
  </si>
  <si>
    <t>original y muy ponible diseño muy chulo, también son cómodos, sólo que tallan grandecitos, tengo mucho pecho y cogí una S y aún así me los he tenido que entrar de hombros</t>
  </si>
  <si>
    <t>Encantada Me han encantado y sorprendido, he probado otros y no olian nada, estos a parte de dejar un aroma es floral y me encantan.</t>
  </si>
  <si>
    <t>El mejor controlador relación calidad-precio Hasta la fecha la única pega que le pongo es que se me quedan cortos los bancos de 8 pads, pero seguro que se podrá configurar para añadirle más bancos. Por lo demás, es una de las mejores inversiones para la iniciación en la producción de beats. Además por su tamaño se hace super práctico llevárselo a cualquier lado, y como sólo necesita la alimentación USB del ordenador, pues ale, a maquinar. 100% recomendable</t>
  </si>
  <si>
    <t>Muy bonito Muy bonito</t>
  </si>
  <si>
    <t>Puma Muy buena calidad</t>
  </si>
  <si>
    <t>Muy buena calidad. Satisfecha. Muy buena calidad. Ya es el segundo vasito que compro, ya que en la guarderia me han pedido uno. La tetina es blandita y no es de plastico duro como los vasitos que se ven en el Mercadona, por ejemplo. Nos llegó el de Mickey negro como el de la foto. Muy bonito. Para los bebés es genias porque las asas son muy grandes y les resulta fácil de usar. Por cierto, las asas se puede quitar, lo que me parece estupendo ya que mas adelante pueden usarlo para beber agua sentados a la mesa (evitando que tiren el agua de un vasito normal).</t>
  </si>
  <si>
    <t>Nice Ha venido en buen estado i es lo que dice la descripcion del producto</t>
  </si>
  <si>
    <t>Perfecto  para los dibujos de mi niño Estupendo todo bien, pedido rápido y sin golpes aún que lo hubiese protegido  algo mejor.Mi niño pequeño disfruta de la pizarra colgando sus dibujos que trae del cole lo recomiendo  la pedí de 120x80 buena medida para poner de todo</t>
  </si>
  <si>
    <t>Mejor significativa en ruido de fondo Røde se ha superado con el Smartlav Plus. El ruido de este nuevo modelo es significativamente inferior al primer Smartlav. Estoy muy contento con la compra. Graba mejor con su propia aplicación y en sistema iOS (iPhone/iPad), con Android las grabaciones no han sido del todo buenas.</t>
  </si>
  <si>
    <t>Estupendo BUENO PARA CALENTAR ESA ESPALDAS DOLORIDAS</t>
  </si>
  <si>
    <t>Muy buen producto para regalo Se lo he regalado a mi hermano y está encantado. Tiene una dieta muy saludable y lo usa todos los días para hacer desayunos, y comidas, preparando todo muy casero.  Lo he comprado en black friday a 20 € por lo que fue un excelente precio para el tipo de producto y la cantidad de accesorios.  Llegó antes de lo esperado.</t>
  </si>
  <si>
    <t>Perfecto Muy buena calidad</t>
  </si>
  <si>
    <t>Perfecto Excelente es una lástima que haya pedido un número más grande me encanto todo pero no era mi talla. Pidan la talla q usan normalmente</t>
  </si>
  <si>
    <t>Bueno, bonito y muy barato Tal cómo se ven en la foto. Muy cómodos de llevar y el sonido es bueno. Por el precio que tienen creo que no se puede pedir más. El color es muy chulo. Ámazon como siempre inmejorablea</t>
  </si>
  <si>
    <t>Excelente Estoy contento con el producto. A veces me creo que estoy incluso trabajando con rollos de etiqueta no compatibles, la calidad es muy parecida al del material original.</t>
  </si>
  <si>
    <t>Perfecto para regalo Muy bonito parece de buena calidad</t>
  </si>
  <si>
    <t>Muy buenos! Muy cómodos, más de lo que esperaba, no tengo ninguna queja, al menos por ahora. Espero que duren. Además son muy bonitos.</t>
  </si>
  <si>
    <t>botas MERREL Las he probado durante jornadas largas varios días y no me han molestado en absoluto, cuando apenas las habia usado. Buena suela para andar por terrenos irregulares y empedrados</t>
  </si>
  <si>
    <t>Se han roto al poco de tenerlos &lt;div id="video-block-R1QI0BGVAZXD8C"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src="https://images-eu.ssl-images-amazon.com/images/I/91pUEXCIpaS.mp4" style="position: absolute; left: 0px; top: 0px; overflow: hidden; height: 1px; width: 1px;"&gt;&lt;/video&gt;&lt;/div&gt;&lt;div id="airy-slate-preload" style="background-color: rgb(0, 0, 0); background-image: url(&amp;quot;https://images-eu.ssl-images-amazon.com/images/I/B1eURy27HGS.png&amp;quot;);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value="https://images-eu.ssl-images-amazon.com/images/I/91pUEXCIpaS.mp4" class="video-url"&gt;&lt;input type="hidden" name="" value="https://images-eu.ssl-images-amazon.com/images/I/B1eURy27HGS.png" class="video-slate-img-url"&gt;&amp;nbsp;Son muy cómodos para usarlos durante mucho tiempo, y bonitos, pero a los meses de usarlos el micrófono no se sujeta, y contínuamente se cae. Hay que sujetarlo en la posición superior con una gomita si no quieres tenerlo delante de la cara cuando no lo uses para hablar. La calidad del micrófono para grabar la voz es mediocre, se oye muy metálico.</t>
  </si>
  <si>
    <t>Calidad mejorable pero buen precio Bastante ligeras y más o menos cómodas. Calidad mejorable pero por el precio están bien</t>
  </si>
  <si>
    <t>Mala calidad y sin enganche La calidad no es fina y no se sujetan en la oreja; Son muy grandes y se caen.</t>
  </si>
  <si>
    <t>Eva Estoy muy descontenta con este producto, a parte de ser caro, en dos meses ya se me han roto y me empiezan a hacer daño</t>
  </si>
  <si>
    <t>Barato pero muy malo Entiendo que al tener un precio tan bajo no se puede esperar mayor calidad, pero que me pusiera el collar un dia en la mañana y en la tarde ya estuviera negro me parece muy complicado. no lo recomiendo y no lo vuelvo a comprar.</t>
  </si>
  <si>
    <t>cumple utilizada en un Motorola g4, sin problemas de funcionamiento haciendo el uso habitual en un chaval de quince años: descarga de juegos, ver alguna peli a 720p.... buen producto</t>
  </si>
  <si>
    <t>Buen biberon Muy bueno. El material es más grueso que otros biberones, las tetinas son resistentes (nada que ver con las de suavinex). El único pero es que no marca todos los indicadores en modo. Alterna ml con número de onzas, no hay problemas al hacer el biberon pero acostumbrada a la versión de snnoopy se me hace un pelin más complicado.</t>
  </si>
  <si>
    <t>Pili Cómodas,buena calidad, tal y como dice en la descripción son buenas para caminar, cogí mi número y muy rápida la entrega.</t>
  </si>
  <si>
    <t>para lo que vale, bien. muy robusta no es, parece de juguete pero corta bien y para un uso ocasional esta perfecta. por ese precio no se puede pedir mas, a demas cabe en cualquier cajon</t>
  </si>
  <si>
    <t>Para mí los mejores Los usé con mi hija mayor y ahora con el pequeño vuelvo a usarlos. Fue el primero que usé ya que era el que venía con un sacaleches Avent que compré y mi hija ya no quiso otro. A mi hijo le pasa lo mismo, si le doy otro biberón con otro tipo de tetina no lo quiere. Los compré, los compro y los seguiré comprando mientras los necesite. Recomendables 100x100.</t>
  </si>
  <si>
    <t>Muy buena calidad Es un zapato muy cómodo. A tener en cuenta : pedir un número más de lo habitual para mayor comodidad.</t>
  </si>
  <si>
    <t>SUAVIDAD, COMODIDAD Y CONFORT 100% Suave, amplia, de poco peso y sobre todo muy calentita, incluso sin necesidad de encender!! Tiene diferentes programas e intensidad dependiendo la necesidad de calor que necesites y durante el tiempo que necesites. Acompañada del libro de instrucciones y se puede además desconectar el cable para limpiarla o si no se va a encender.</t>
  </si>
  <si>
    <t>Sorpresa y buena elección Es el mejor producto que he comprado para regalarse a persona mayor. Tiene diferentes modos, intensidad y produce el calor. Es fácil de manejar con los botos o con el mando, y relaja mucho los pies después de estar de pie en el trabajo todo el día. Ha sido de gran sorpresa y buena elección.</t>
  </si>
  <si>
    <t>Buena calidad - precio Es un reloj cómodo y resistente</t>
  </si>
  <si>
    <t>Muy cómodas Al tener el pié ancho al principio van justas, pero después de un par de usos se adaptan bien al pié y resultan muy cómodas.</t>
  </si>
  <si>
    <t>Genial Llego antes del plazo, todo muy bien, me encantan estos biberones.</t>
  </si>
  <si>
    <t>Son cómo se ven Muy bonitos</t>
  </si>
  <si>
    <t>Muy buena calidad Perfecto</t>
  </si>
  <si>
    <t>USB 3.0 de 32 GB USB ligero, con un sistema de deslizado para proteger la toma de entrada al ordenador. USB 3.0, se nota la velocidad de copia y lectura a diferencia del 2.0. 32GB vienen perfecto para el transporte puntual de documentos, fotos y videos, que es para lo que lo necesitaba.</t>
  </si>
  <si>
    <t>¡¡¡Es una bestia!!! Nada mas tenerla en casa le he hecho una prueba de velocidad, y me da los 90 MB/s de velocidad de lectura que dice (exactamente 89,38MB/s), pero es que de escritura me da ¡¡¡más de 50MB/s!!!. Lo dicho, una autentica bestia de tarjeta. Perfecta para cualquier dispositivo que necesite una alta velocidad de lectura y escritura. Y por supuesto es SanDisk, que es una marca de confianza. Por ahora encantado con ella.</t>
  </si>
  <si>
    <t>Estupendo Recoge muy bien, los pelos de mis gatos, tapicería, de la ropa no logro quitarlos muy bien, pero con el sofá, sillas y camas, estupendo</t>
  </si>
  <si>
    <t>Perfecta Es muy bonita, es para mi marido y le va perfecta, la quería pequeña, para cartera y móvil</t>
  </si>
  <si>
    <t>batidora hola, es mi primera batidora va super biem para batidos de fruta. No se calienta  y com bastante potencia. Eso sí.... no lollenes de frutas duras hasta arriba es normal q le cueste bastante batirlo. Los vasos de plastico duro estan bien, tamaño compacto ,para a batidos de fruta o proteinas  para eso funciona de maravilla, lo recomiendo</t>
  </si>
  <si>
    <t>MUY UTIL Actualmente solemos tener todo tipo de tarjetas: del banco y de tiendas. Cuando se acumulan varias, empiezan a ocupar mucho espacio en la cartera, dificultando su extracción. En este modelo, la extracción de las tarjetas, se realiza por la parte superior, lo que indudablemente aumentará la vida de los plásticos. La única pega que le encuentro es que, con todos los plásticos ocupados por una tarjeta, el tarjetero queda un poco abierto. Por lo demás, todo perfecto.</t>
  </si>
  <si>
    <t>Estupenda Estupenda</t>
  </si>
  <si>
    <t>FANTÁSTICO VINILO PARA PLASTIFICAR TELAS Llegó dentro del plazo de entrega previsto. Me encanta hacer manualidades, entre ellas está el bordado a punto de cruz, hice unos marcapáginas o puntos de libro y unos bordados para pequeños cojines decorativos, y me preocupaba mucho su conservación hasta que vi este genial producto que plastifica de forma permanente, de modo que con un paño húmedo puedo limpiar mis bordados fácil y rápido. Es muy sencillo de usar, se plancha sin vapor poniendo una tela fina entre el objeto que se quiere plastificar y la plancha. El planchado requiere un poco de paciencia para conseguir un plastificado perfecto, ya que se tardan unos minutos que pueden variar según el tamaño del objeto a plastificar. Después de plastificar solo hay que dejar enfriar y ya queda listo para recortar coser o lo que se quiera hacer con el objeto que se haya plastificado, como se puede ver en mis trabajos de momento solo plastifiqué, después coseré y pondré cintas a mis puntos de libro, que ahora lucirán increíbles. Producto muy recomendable que espero poder seguir comprando, porque lo peor que tiene es su precio.</t>
  </si>
  <si>
    <t>Perfectas, como se esperaba. Bien, mi hija no se ha quejado.</t>
  </si>
  <si>
    <t>Aroma Esque no entiendo la aroma nadaa le echo 3 o 4 gotitas y nada la olor no da para nada si te le acercas siii pero no megusta no se si lo estoy aciendo bien</t>
  </si>
  <si>
    <t>Buen producto Buen producto en relación calidad precio. Bien embalado y uso correcto en mi terminal movil.</t>
  </si>
  <si>
    <t>calidad buena pero muy baja el volumen de este micro tiene un problema y es que tienes que forzarlo para que se te escuche alto y eso con lleva un empobrecimiento de la calidad pero muy pequeño. Para hacer videos o simplemente hablar con tus amigos es un micro que viene muy bien para aquellos que no se quieran comprar un snowball o yeti.</t>
  </si>
  <si>
    <t>Este artículo me ha fallado pero lo he vuelto a comprar por si eran defectuosos La relación calidad precio es bastante buena. El sonido es bueno y aunque se ponga a tope no satura. Son algo incómodos para hacer deporte. El problema que he tenido es que haciendo spinning no se si de el sudor o del movimiento empezaron a producirse chasquidos alterándose el sonido, se perdían los graves, volvían a sonar, se bajaba el volumen, por momentos se perdía todo el sonido y más tarde volvía... la experiencia con este artículo ha sido mala. Pero he decidido comprar otros iguales tras el reembolso de Amazon y darles una segunda oportunidad, creo que se la merecen por el premio de 34€ aprox. Amazon muy bien, respondiendo rápidamente</t>
  </si>
  <si>
    <t>Mala calidad Las zapatillas, además de ser muy grandes, estaban mal confeccionadas y con una forma extraña y diferente en cada pie. Quedaban fatal. Era evidente que una no estaba cosida correctamente. Falló el control de calidad Aparte de eso parecían comodas y calientes, pero las devolví</t>
  </si>
  <si>
    <t>Es cómoda. Tiene mucha capacidad, para una cámara  y dos objetivos  con comodidad.</t>
  </si>
  <si>
    <t>La calidad Al principio me ajustaban mucho, a los dos días perfectamente</t>
  </si>
  <si>
    <t>Tal i com s'esperava Les sabatilles han trigat bastant (15-20 dies)  a arribar perquè venien de Lituània, però estaven molt bé de preu. Les vam comprar pel color, que ens agradava molt.</t>
  </si>
  <si>
    <t>De calidad Él cable blanco satinado, de calidad y buen tacto, a simple vista es b y se nota la calidad, con un pequeño reborde al en el empalme con la clavija que debe ser para reforzar las posibles tensiones diarias del cable, en cuanto a los conectores tan bien son de buen ver, parece estar hechos en aluminio. en general aparente un cable de mucha calidad que yo lo recomiendo</t>
  </si>
  <si>
    <t>El pred Muy bonitas, pedí unas 36 la talla que suele llevar mi hija y les quedan perfectas nada pequeñas, está encantada, son cómodas, y me gustaron por el precio, buena calidad</t>
  </si>
  <si>
    <t>Masajeador ajustable &lt;div id="video-block-RH85RW3MDDCW5"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id="55" preload="auto" src="https://images-eu.ssl-images-amazon.com/images/I/71xHERMutES.mp4" style="position: absolute; left: 0px; top: 0px; overflow: hidden; height: 1px; width: 1px;"&gt;&lt;/video&gt;&lt;/div&gt;&lt;div id="airy-slate-preload" style="background-color: rgb(0, 0, 0); background-image: url(&amp;quot;https://images-eu.ssl-images-amazon.com/images/I/71sELuoOllS.png&amp;quot;);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value="https://images-eu.ssl-images-amazon.com/images/I/71xHERMutES.mp4" class="video-url"&gt;&lt;input type="hidden" name="" value="https://images-eu.ssl-images-amazon.com/images/I/71sELuoOllS.png" class="video-slate-img-url"&gt;&amp;nbsp;Muy satisfecho con el producto, se adapta a cualquier parte del cuerpo. También lo uso para el coche ya que lleva una goma con la que se puede ajustar al asiento.</t>
  </si>
  <si>
    <t>Rafa Me comentaron de su eficacia y asesoro que así es. Lo unico malo es que no llega a los rincones donde no entra facilmente pero si se lo pones facil es mucho mejor. Ojalá pudiese tambien elevarse como un dron y pudiese limpiar por las alturas...</t>
  </si>
  <si>
    <t>Justo lo que necesitaba Este reloj es claro i bien visible (durante el dia) justo lo que necesitaba</t>
  </si>
  <si>
    <t>Zapatillas baratas No están mal para el precio, materiales sencillos y ligeros, no creo que me duren un año ya que peso bastante, en cuanto a las tallas, pedid una por encima, viene algo justa. Producto recomendable.</t>
  </si>
  <si>
    <t>Recomendable Es uns pasada. Lo tengo ya unos meses y es una maravilla. Ligero caben bastante cosas y tiene un toque vintage. Lo recomiendo</t>
  </si>
  <si>
    <t>De calidad Necesitaba una nueva carpeta este año para la universidad y sin duda con esta ha sido un acierto. Llevo usándola durante unos días y se mantiene intacta ya que es de un plástico de buena calidad. Además trae una especie de pegatinas para la organización de la propia carpeta. Relación calidad-precio increíble!</t>
  </si>
  <si>
    <t>Buena calidad y práctico para lavar Calidad excelente como siempre...nunk hemos tenido problema con la marca Bosch y ésta vez no iba a ser la excepción.. Es m muy fácil de extraer y lavarlo . Lo hemos comprado cuando nuestro bebé cumplió 6 meses ya tiene 8 y lo usamos muchísimo  y de momento como el primer día.</t>
  </si>
  <si>
    <t>EXCELENTE EXCELENTE CALIDAD</t>
  </si>
  <si>
    <t>Perfecta para la Universidad En ella llevo el portátil (con funda de neopreno) y está sujeto a la perfección. Además caben varios libros y tiene compartimentos para bolígrafos, etc. En la parte exterior, por detrás, tiene un compartimento con cierre muy útil, si no quieres abrir el maletín. Materiales muy buenos y con estilo. Solo tiene un 'pero': cuando caminas con ella, la hebilla de acero lateral, hace un poco de ruido por la fricción.</t>
  </si>
  <si>
    <t>😉 Geniales.... las de toda la vida, como cuando era pequeño y no las quitaba de los pies... siempre bonitas y actuales</t>
  </si>
  <si>
    <t>Articulo correcto Todo correcto. Las zapatillas quedan como se esperaban y la calidad es la esperada, de hecho no puede ser menos por su elevado precio.</t>
  </si>
  <si>
    <t>Igual que en la foto Muy bien, en todo, la talla, la descripción y La foto, todo correcto</t>
  </si>
  <si>
    <t>No puedo esperar nada mejor por 12 euros. Sonido algo enlatado pero son unos tws por 12 euros.  Los botones están programados para evitar rellamadas sin querer a diferencia de otros auriculares.  Se paran cuando me quito un caso y reanudan cuando los pongo.  Muy recomendables</t>
  </si>
  <si>
    <t>Zapatos ideales para baile latino Me quedan perfectos puestos y son cómodos.</t>
  </si>
  <si>
    <t>excelente Fue una buena compra ya que a mi bebé le encantó... Muy recomendable para complementar la lactancia materna y para los bebés...</t>
  </si>
  <si>
    <t>Idóneas las volvería ha comprar sin duda Muy buenas</t>
  </si>
  <si>
    <t>Atril muy útil. Este producto me parece fantástico. Por una parte, sujeta mis libros de oposiciones (tamaño A5) perfectamente y me facilita la lectura cuando estoy haciendo esquemas y demás. Eso sí, creo que este atril tendría dificultades para sujetar libros gordos de tamaño A4, para eso no lo recomiendo. Por otra parte, es muy fácil de plegar cuando no lo necesitas y se guarda genial, además de que tiene 3 alturas para adaptarlo a tus necesidades y la parte delantera (la que impide que las hojas se pasen) se desliza para que puedas adaptarlo a la gordura del libro. ¡Me encanta! No descarto, en el caso de que en un futuro necesite más, repetir con este producto.</t>
  </si>
  <si>
    <t>Bolso Un bolso</t>
  </si>
  <si>
    <t>Muy buena compra Muy buena compra. Mi padre está encantado y mira que es difícil de satisfacer</t>
  </si>
  <si>
    <t>No recomiendo Tengo el TP 60  y no es para nada precisó, el sensor de fuera me marca por lo menos 3 4 grados más y el de adentro también me arrepiento comprarlo!</t>
  </si>
  <si>
    <t>Mejorable La articulación cerca del micro no es correcta</t>
  </si>
  <si>
    <t>No funciona No funcionaba.  Cuando lo enchufaba daltaban las protecciones electricas de la casa (no por potencia insuficiente) y no calentaba el agua.</t>
  </si>
  <si>
    <t>Es más económico por algo... y no te va a gustar! No me ha gustado nada. Prometía mucho y en un uso ligero puede dar el pego, pero cuando le comienzas a exigir hace aguas por todas partes. Se nota desde el principio al intentar clonar el disco, el comienzo muy bien pero cuando ves que a los pocos minutos el rendimiento comienza a bajar en picado y cae hasta los 80MB/s (desde unos 800-1000 originales) te das cuenta de que hay gato encerrado, y el gato es una cache SLC de ¿1GB? que hace que el disco de el pego, pero no consigue que un uso sostenido sea razonablemente decente ni mucho menos. Copiando una pelicula o una maquina virtual o una copia de seguridad de varios GB? Buena suerte, a partir de los primeros maravillosos gigas vas a volver a las velocidades de los discos mecánicos, en mi equipo unos 80MB/s sostenidos pasado el pico inicial, lo cual es verdaderamente lamentable por muy "barato" que sea el disco para lo que uno esperaría de él, como mínimo.  En mi opinión mejor comprar un buen disco de marca fiable y conocida, si no te llega sacrifica capacidad (si puedes) pero no sacrifiques calidad del disco, lo vas a pagar caro en el uso diario y no va a ser nada satisfactorio.  Resumiendo, totalmente prescindible y no recomendado.</t>
  </si>
  <si>
    <t>Mala experiencia con WD y con Amazon Una vez recibido lo instalé en mi más. A cabo de unos meses empecé con algún problema pero no lo achacaba a un disco nuevo. A los 2 años y una semana deja de funcionar no ha tenido ni 100 ciclos de encendido dado que solo lo enciendo el fin de semana. El disco tiene 3 años de garantía según la web y ni Amazon (por pasar de 2 años) ni es (por ser producto oem) lo aceptan. Muy mala experiencia me pensaré si sigo siendo premium y mi próximo disco Hitachi.</t>
  </si>
  <si>
    <t>Facil Muy fácil de usar</t>
  </si>
  <si>
    <t>Hace bonita forma y no se marca adelante La tela es un poco delgada y la talla un poco grande, seguí las recomendaciones de la gente y no fue buena  idea, por suerte al lavarla y secarla seguro encoge un poco. Pero en general me ha gustado mucho, hace muuuy bonita forma por la costura que tiene en la cola, eso si, si no tienes culo no esperes magia😅 Pronto voy por los demas colores</t>
  </si>
  <si>
    <t>Cómodos Son unos pantalones muy cómodos para hacer deporte, quedan muy bien, ni justos ni grandes, perfectos</t>
  </si>
  <si>
    <t>Muy grandes, tallan de más. Pedí un 8,5 que equivale a un 43 y parecían un 45 de grandes. Yo he tenido otras botas de la marca, también de talla 8, 5 y me quedaban bien de talla y parecían de bastante más calidad, pero puede ser una apreciación mía debido a que no pesan nada y parecen algo frágiles. En cualquier caso no las he probado ya que las devolví por el tamaño, y que no me convenció la calidad de la bota en general.</t>
  </si>
  <si>
    <t>Bueno y recomendable Esta bien te saca de un apuro y no es caro lo recomiendo fue rápida la entrega y el material de construcción es robusto lo sirvieron rápido y bien</t>
  </si>
  <si>
    <t>que cumple con lo esperado para uso personal estoy contento con la compra</t>
  </si>
  <si>
    <t>La nitidez del audio Cómo gamer</t>
  </si>
  <si>
    <t>Perfecta No es fácil encontrar una buena cafetera de goteo pero la AEG es perfecta. No caen posos al café, no desborda, mantiene el aroma y se apaga sola a los 40 minutos; se pueden utilizar filtros de papel o permanente (no incluido). Eso sí, incluye una práctica cucharilla dosificadora. Además puedes hacer 15 tazas de café (un poco más que en el resto de cafeteras).</t>
  </si>
  <si>
    <t>Ajusta muy bien para el gym Queda fenomenal</t>
  </si>
  <si>
    <t>Calidad a buen precio Lo compré para mi pareja y estoy muy satisfecho de la calidad: la tela es bastante fina y ciñe bien. Cogí una talla L cuando ella usa una M y le va perfecto. Incorpora también un pequeño bolsillo trasero, con lo que por ese precio no puedo pedir más.</t>
  </si>
  <si>
    <t>ESTOY MUY CONTENTO CON LA COMPRA. MAGNIFICA CALIDAD PRECIO. HE COMPRADO DOS UNIDADES Y ESTOY PENSANDO REPETIR. PERFECTA EN TALLA. ES UNA PRENDA QUE SE RECOMIENDA COMPRAR.</t>
  </si>
  <si>
    <t>Muy bueno Para limpiar plata</t>
  </si>
  <si>
    <t>La rapidez de envio Todo perfecto como venia en la pagina</t>
  </si>
  <si>
    <t>RECOMENDABLE BUEN PRODUCTO, EXCELENTE RELACION CALIDAD PRECIO, TOTALMENTE RECOMENDABLE. OCUPA POCO ESPACIO Y TIENE UNA GRAN CAPACIDAD DE ALMACENAMIENTO DE TARJETAS DE TODO TIPO.</t>
  </si>
  <si>
    <t>Ok Todo lo como lo venden</t>
  </si>
  <si>
    <t>La mejor elección sin duda! Compré este hervidor porque en la descripción decía que calienta rápidamente el agua ，además de ser precioso！ También es muy útil para no cortar el punto de cocción cuando cocinas y necesitas más agua. Buena calidad y a buen precio. Funciona genial y sin duda, la volvería a comprar.</t>
  </si>
  <si>
    <t>Prácticas Todo correcto. Tal y como se ve en la foto</t>
  </si>
  <si>
    <t>Se ajusta a lo que buscaba Llevo usándolo un mes y no ha perdido ni una sola pluma</t>
  </si>
  <si>
    <t>Muy contenta Yo lo quería para folios y para eso es estupendo, estoy muy contenta. Además se pliega por completo, no pesa ni ocupa (ni plegado, ni en la mesa para estudiar). Pero es plástico, el soporte que tiene para la inclinación no creo que soporte un libro pesado. Para subrayar no me ha parecido cómodo, pero sin apoyarse demasiado se podría hacer. El tamaño del atril es el de un folio A4 en horizontal.</t>
  </si>
  <si>
    <t>Perfecto Va perfectamente, es pequeño y entra en cualquier parte. Es mucho mejor de lo que me esperaba, claro que si se buscan teclados maestros más profesionales, este no va a ser el que elijas seguramente.</t>
  </si>
  <si>
    <t>Sencillo y elegante Muy bonito! Brilla mucho  viene bien embalado. Es muy sencillo y elegante. Sirve como regalo tanto para mocitas como para adultas.</t>
  </si>
  <si>
    <t>Muy recomendado Mucho mejor en realidad que en las imágenes. Se ve robusto, bonito y calidad - precio imbatible. Recomendable 100%. Una buena compra. En Amazon más barato y envío rápido y sin problemas.</t>
  </si>
  <si>
    <t>Perfectas Perfectas</t>
  </si>
  <si>
    <t>Calidad precio insuperable... Extrairdinario.. Un Casio...</t>
  </si>
  <si>
    <t>Regular No me funcionaron como esperaba.</t>
  </si>
  <si>
    <t>Defraudado Es bonito, pero el tamaño es pequeño Solo lo he sacado 1 vez de la caja</t>
  </si>
  <si>
    <t>En la foto no se esplica lo que realmente es Cuando pedí el recambio creía que era la fregona completa y digamos que solo vienen los pelos de la fregona, nada de lo rojo, tienes que desmontar la otra y acoplar el recambio. Deberían de ser mas claros porque yo necesitaba una fregona completa para dar un uso a cada una.</t>
  </si>
  <si>
    <t>Mal sujección del talón. En la parte del talón apenas sujetan el pie, por lo que no son muy comodas. Además son peligrosas pues es fácil que se te escapen. Además llegarón en una bolsa abierta, Y sin ninguna etiqueta, por lo q deduzco q no eran nuevas. La calidad tampoco es su fuerte.</t>
  </si>
  <si>
    <t>La gomita del eje es muy facil que se salga de su sitio. Hay que insertar el eje a la base con sumo cuidado para evitar que la gomita que lleva el eje se salga de su sitio, si eso ocurre entonces el motor vibra bastante y hay que desmontarlo otra vez, poner la gomita en su sitio a mano, insertar el eje otra vez y esperar que esta vez si haya encajado bien.</t>
  </si>
  <si>
    <t>Relacion calidad-precio Lo mejor es su precio ya que son muy baratas y traen muchas hojas. Yo las he usado para plastificar relojes pintados por los niños y niñas de mi aula y de momento aguantan perfectamente a pesar de haberle hecho un agujero para las agujas.si tengo que destacar algo malo es que son muy finas pero por el precio es normal</t>
  </si>
  <si>
    <t>Todo correcto tiene un tacto agradable, en principio el cierre es correcto y no se sale nada, una lastima no poder elegir el color</t>
  </si>
  <si>
    <t>Me ha encantado pero... Me gusta mucho, es como la foto, pensaba que sería mas cuadrado pero el tamaño es perfecto para meterlo en la mochila, la única pega que le veo es que tiene como "rayones" que solo se ven si les da la luz de una cierta manera, creo que deberían gastar mas cuidado, por lo demás perfecto.</t>
  </si>
  <si>
    <t>HH Buen producto y buen servicio</t>
  </si>
  <si>
    <t>Básico a buen precio Buen compás básico para usos escolar. Buen precio. La caja con regla incorporada y el adaptador para lápices, bolígrafos, etc. son un un plus. Se echa de menos alguna mina más de recambio.</t>
  </si>
  <si>
    <t>Casio Casio, nuca defrauda!!!</t>
  </si>
  <si>
    <t>Pequeño y cómodo Tengo una batidora de mano en casa, pero es muy incómodo para hacer batidos de frutas, llevo usando ese licuadora portátil me resulta bastante cómodo, porque es pequeño y solo tengo que trocear unas frutas y pulsar un botón en muy pocos tiempos ya me preparo mi batido.  Hasta ahora no me resultaron ningún problema.</t>
  </si>
  <si>
    <t>Calidad!!! Siempre he tenido cables de goma por no darle importancia, resulta que ahora mi guitarra suena mejor y todo por comprar un cable bueno! 😂</t>
  </si>
  <si>
    <t>Buena compra. Muy buen biberón. De precio es más elevado que otros, pero tiene bastantes ventajas a su favor:  *Anticólicos. *Tiene dos aperturas: una por la boquilla como todos, y la otra en la base. Así que es facilísimo de limpiar. *Autoesterilizable: rellenas la base con 20 ml de agua, ahí pones la parte de la tetina y lo enroscas (quedará una abertura arriba del biberón)  lo dejas 3 minutos al microondas y listo. *Viene con unas instrucciones y también explica las medidas de las tetinas (con el biberón sólo viene una) La tetina 1 de nacimiento. La tetina 2 de más de dos meses. La tetina 3  para más de cuatro meses Y por último la tetina 4, que es la ultra rápida, para más de 6 meses.  Inconvenientes: *Su precio  La mamá a la que iba destinado el regalo, ha quedado encantada, de momento 0 cólicos y que se pueda esterilizar en 3 minutos al microondas le ahorra mucho tiempo. Recomendable.</t>
  </si>
  <si>
    <t>Philips PowerPro Compact FC9332/09 - Aspirador Etiqueta Energetica La aspiradora Phillips llego a tiempo y sin daños De momento funciona de maravilla. Muy manejable y con un buen tamaño Recomiendo la compra de ese producto</t>
  </si>
  <si>
    <t>Ideal como humidificador y ambientador. Produce una sensación muy agradable yo le echo aceite de citronela y sirve como ahuyentador de mosquitos.</t>
  </si>
  <si>
    <t>Calidad Precio 100% recomendable. Que decir de unos auriculares que para mí eran desconocidos, y que me recomendó un amigo en otra versión, los he comprado para mi hija, y está encantada con ellos, les hemos comprado un cordoncito como el de apple para llevárselos a entrenar y  que no se le caigan, la duración de la batería es muy buena llegan a las 3 horas sin problemas, y la caja en la que van es perfecta sobre todo con la indicación de carga, el sonido perfecto nada que envidiar a unos airpods, por lo menos los de primera generación que son los que tiene mi otra hija. Si quieres unos auriculares 100% calidad precio no lo dudes estos son los tuyos.</t>
  </si>
  <si>
    <t>Me encanta Me encanta esta marca y el color azul es precioso. Perfecto para gases y reflejos.</t>
  </si>
  <si>
    <t>Relación calidad/precio extraordinaria Son exactamente como esperaba. Relación calidad/precio extraordinaria. Son bonitas y funcionales. Si estás dudando en compararlas no lo hagas...</t>
  </si>
  <si>
    <t>Son auténticas, no lo dudéis. La compra es buena, son originales, el servicio de Amazon muy bueno, solo un problemilla y es la talla, pedir el N° que uséis yo estoy entre el 39 y 40 me decidí por el 40 y es grande tuve que ponerle plantillas deportivas por no andar con cambios.</t>
  </si>
  <si>
    <t>Muy buena Justo lo que esperaba. Mis padres tienen una de esta marca desde hace más de 20 años. Espero que me dé el mismo resultado!</t>
  </si>
  <si>
    <t>Brutal!! Buen producto aunque un poco caro. Suena de lujo. Muy cómodo para estudiar hasta altas horas de la madrugada sin molestar a nadie.</t>
  </si>
  <si>
    <t>Buena relación calidad-precio La relación calidad - precio está bien. Al ser un producto no demasiado "específico" la valoración que hago es la descrita al principio. Trae cuenta si estás suscrito a "AmazonPrime"</t>
  </si>
  <si>
    <t>Calidad precio inmejorable Son perfectos y se escuchan genial</t>
  </si>
  <si>
    <t>Protege, respira y lavable Perfecto. Protege el Pie, no te calienta el pie ya que es transpira y lo mejor, se puede lavar en la lavadora si más.</t>
  </si>
  <si>
    <t>Son cómodos Son precioso</t>
  </si>
  <si>
    <t>No fallan. No me fallan nunca y cuando se me rompen o se me pierden siempre pido los mismos. Muy útiles y resistentes.</t>
  </si>
  <si>
    <t>Para hablar por teléfono no sirven Si los quieres para escuchar música, podrían valer. Ahora bien, no se puede tener una conversación normal por teléfono, ya que el interlocutor no te entiende bien. Los devolví porque los quería de "manos libres", y para eso no sirven.</t>
  </si>
  <si>
    <t>Tamaño reducido El tamaño es muy reducido y la velocidad es muy rápida (si lo conectas a un USB3). El único problema que veo es la utilidad de encriptación que te exige ser administrador para poder ejecutarla</t>
  </si>
  <si>
    <t>No me convence para una marca de ese prestigio Pues de apariencia muy bien. Pero empieza escribiendo rápido y al momento se ralentiza y escribe lento.  No me ha convencido</t>
  </si>
  <si>
    <t>Suela muy dura para mi pie Las tuve que devolver. Para quien tenga problemas de pies, son muy duras. Suela 0% flexible ....</t>
  </si>
  <si>
    <t>No vale para nada de nada No hace nada de nada, diría que incluso lo raya más y eso que lo dilui para no dejarlo pasta por riesgo a provocar rayas</t>
  </si>
  <si>
    <t>Buen microfono Buen micro. Quizas, la conexion cable-micro tiene algo de juego y hace ruido.</t>
  </si>
  <si>
    <t>Capacidad Esta bien para el precio</t>
  </si>
  <si>
    <t>Bien Un poco corto de mangas pero bien!!</t>
  </si>
  <si>
    <t>Calzado tecnico muy discreto. Bota de gran calidad, muy comoda y sujeta muy bien el pie. Es de los modelos de bota "tecnica" mas discretos, se puede utilizar en ciudad. Recomendable para dias de lluvia, aunque tengo la impresion de que no transpira tanto como quisiera.</t>
  </si>
  <si>
    <t>Elegantes Son muy bonitos y quedan muy bien. Me llegaron mucho antes de lo previsto</t>
  </si>
  <si>
    <t>Cumple su función. Funciona bien, es compacta y fácil de limpiar y guardar.</t>
  </si>
  <si>
    <t>Muy cómodos Es perfecto.  Los uso para trabajar y van genial.  Entraron como un guante desde el primer día</t>
  </si>
  <si>
    <t>Muy bonitos Son preciosos, me han sorprendido para bien, tengo dos pares ya que he aprovechado una oferta de 2x1 y no me pueden gustar más. Brillan mucho y son discretos, justo lo que buscaba. Han llegado en el tiempo indicado.</t>
  </si>
  <si>
    <t>Simple, elegante. Me encanta.</t>
  </si>
  <si>
    <t>Muy buena compra Me a gustado muy buena compra muy comodas</t>
  </si>
  <si>
    <t>Tenis super cómodo Muy chulo</t>
  </si>
  <si>
    <t>Aspirado y fregado para una limpieza en profundidad &lt;div id="video-block-RLR9GHXFH9ZUQ"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src="https://images-eu.ssl-images-amazon.com/images/I/A1vHgvo84eS.mp4" style="position: absolute; left: 0px; top: 0px; overflow: hidden; height: 1px; width: 1px;"&gt;&lt;/video&gt;&lt;/div&gt;&lt;div id="airy-slate-preload" style="background-color: rgb(0, 0, 0); background-image: url(&amp;quot;https://images-eu.ssl-images-amazon.com/images/I/A1VJV6f8-sS.png&amp;quot;);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center;"&gt;0:25&lt;/div&gt;&lt;div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value="https://images-eu.ssl-images-amazon.com/images/I/A1vHgvo84eS.mp4" class="video-url"&gt;&lt;input type="hidden" name="" value="https://images-eu.ssl-images-amazon.com/images/I/A1VJV6f8-sS.png" class="video-slate-img-url"&gt;&amp;nbsp;Después de probar el deebot slim, el conga excellence y el roomba, este es sin duda el mejor que he probado.  Este robot cuenta con el sistema de navegación inteligente mediante láser. ¿Para qué es importante esto? La mayoría de los robots utilizan un sistema de aspiración aleatorio lo que implica que no siempre llegan a todos los rincones y además lo hacen de una forma ineficaz. Con la navegación inteligente, el deebot 900 limpia toda la zona sin dejarse nada porque sabe en todo momento donde está y lo que le falta por hacer.  Además tiene una opción de limpieza continua, lo que significa que si no terminara toda la zona con la limpieza, una vez cargado saldría a terminar lo que se había dejado.  Un punto interesante en la aspiración es que tiene dos modos de potencia. La estándar, que no hace nada de ruido, y la max con la que hace bastante más ruido pero limpia en profundidad. Esta última opción es muy interesante en alfombras.  Hablando de alfombras, puedes configurarlo para que trabaje en estándar y que en cuanto detecte una alfombra active el modo max. Es muy interesante ya que ahorra muchísima batería.  Como todos los robots modernos puedes programar horarios de limpieza para cada día de la semana.  Tiene un modo No molestar para que el robot no se active durante cierto horario. Es muy importante para que si una vez cargado realiza la limpieza de lo que se había dejado no lo haga en horas que tu no quieres, como por la noche por ejemplo. O, si tienes mascotas, no te pase lo que a mi y te despierten a las 3 de la madrugada porque han encendido el robot.  Una vez ha realizado algunas limpiezas puedes ponerle barreras virtuales en los sitios donde no quieres que pase. Él las recordará y en cada limpieza se saltará esas zonas.  Tanto este modelo como el 930 no permiten recordar varias plantas. El flamante nuevo modelo 950, sí lo permite.  El robot también te separará las diferencias estancias en zonas. Con lo cual puedes decirle que te limpie solo el comedor por ejemplo. Hay que decir que no siempre las delimita bien. En mi caso, por ejemplo, entiende que comedor y cocina son la misma estancia.  Y como no la función más interesante es la de fregar a la vez que aspira. Para ello solo tienes que llenar la bandeja de fregado y ponerle la plataforma que lleva la mopa. Él la detectará y hará la limpieza aspirando y fregando a la vez. No, no es lo mismo que fregar con la fregona aunque lo deja muy limpio. Es muy importante no ponerle más que agua en el depósito o podrían dañarse los sistemas de aspersión.  La primera vez que lo enchufes deberás retirar la banda protectora del parachoques delantero y abrir la cubierta de arriba. Allí deberás encender el botón de ON/OFF. Después solo tienes que descargar la aplicación ecovacs home y ya podrás vincular el robot con tu móvil a través de wifi.  Este modelo también es compatible con alexa y google home por lo tanto puedes activarlo con la voz. Los comandos básicos son los siguientes: Ok Google, empieza a aspirar Ok Google, deja de aspirar Ok Google, el robot a la base  Una opción interesante es crearte unas tareas en el asistente para que cuando te vayas limpie y cuando llegues lo recoja, si aún estuviera limpiando. Así tendrás siempre todo limpio y no te molestará.  Muy interesante la función que te mande notificaciones por cualquier incidente, como si se atasca por ejemplo o cuando ha terminado la limpieza. Aunque desde el móvil siempre puedes ver donde en tiempo real y lo que ha limpiado y lo que no.  Solo me falta añadir que si tienes mascotas puede quitar el rodillo central y dejarlo en aspiración directa para evitar enredos de pelos en el cepillo. Aún así no lo recomiendo ya que hay bastante diferencia a limpiar con o sin rodillo.</t>
  </si>
  <si>
    <t>Calidad de sonido Son muy buenos, dan una calidad de sonido perfecta tanto para musica como videos, tienen un alcance muy bueno puedes escucharlo y moverte entre habitaciones en la cas y no se cortan, ademas como son dos puedes usar uno solo y dejar cargando el otro , asi no paras. Viene con varias gomas de recambio y su estuche de carga y cable usb</t>
  </si>
  <si>
    <t>Regalazo Caja súper guai y regalo super original</t>
  </si>
  <si>
    <t>Pulsera Una pulsera muy bonita y fina. Sirve tanto para vestir como para diario. Fue un regalo y ha gustado mucho.</t>
  </si>
  <si>
    <t>El mejor pendrive que he tenido Me encanta que sea metálico y que no tenga tapa. Es muy pequeño, por lo que hay que tener cuidado para no perderlo. Incluso se ha lavado en la lavadora (por error, al estar dentro de unos vaqueros) y ha seguido funcionando sin problema alguno. De velocidad esta muy bien</t>
  </si>
  <si>
    <t>Muy practico Bonito diseño y cómoda, buena calidad.</t>
  </si>
  <si>
    <t>Original Preciosa</t>
  </si>
  <si>
    <t>La batería dura muchas horas. Lo he tenido 2 semanas y no lo he tenido que cargar ni una vez. So buenísimos. Tienen una pantalla LED que te dice la batería que queda.  Son my cómodos y no dejan entrar sonido del exterior.  Hay botones en ambos auriculares para poder cambiar de volumen u canción incluso hablar con Siri.  Son de muy buena calidad. Yo he usado auriculares que cuesta el triple de estos y de verdad el sonido de estos es mejor.</t>
  </si>
  <si>
    <t>Todo súper  Material/apariencia/función Un campo de cocción súper bonito en el que se pueden empujar las ollas de un lado a otro.</t>
  </si>
  <si>
    <t>Comodidad Un buen pantalón de chandal para ir por casa y bajar a comprar el pan.</t>
  </si>
  <si>
    <t>Perfecto Es precioso es la segunda que compro para regalo y viene perfecta con su caja y su sello original</t>
  </si>
  <si>
    <t>Biberón evolutivo Nos dejan de vez en cuando para cuidar a un sobrino y un día se le olvidó el biberón y se montó una buena, así que decidimos comprar uno. Este está fenomenal, es de muy buen material y con diferentes boquillas y asas que lo hacen evolutivo.</t>
  </si>
  <si>
    <t>Es perfecto para recoger los cables Compré uno para probar y ahora compraré otros dos más.</t>
  </si>
  <si>
    <t>Correcta Cumple con su función sin problemas</t>
  </si>
  <si>
    <t>No esta del todo mal No funcionan los botones, y el microfono funciona mal. De todos modos la calidad del sonido es especta</t>
  </si>
  <si>
    <t>NO HAY SOPORTE. Solo les mueve la avaricia. Como usuario de la conga 3090 me siento estafado por la evolución del software en el que las mejoras que todos esperabamos fueron aplicadas a la 3490. Es evidente que todo es una cuestión de aplicacion de software en app y  en el equipo que podriais realizar si quisieseis. Pero es más fácil dejarnos tirados y sacar un nuevo modelo y aprobechando el feedbaak para ganar más dinero en vez de labrarse una buena reputación. Como yo muchos. Hay foros llenos de gente que ya no confia en vosotros por no hacer alusión a comentarios fuera de lugar y mal sonantes. Yo mismo acabo de comprar una xiaomi mi vacoom 2 para mis padres y jamas recomendaría Conga a nadie. EL ROBOT SIGUE FUNCIONANDO DE FORMA ERRÁTICA SIN TERMINAR NINGUNA HABITACION ANTES DE IRSE A OTRA!!! Desperdicia tiempo y energía y aunque termine haciendo su trabajo la forma de hacerlo carece de lógica. Desquicia a cualquiera pues debes esperar si quieres hacer algo en concreto en una estancia. ESO NO PASA EN LA 3490. Entiendo que no aplicais las mejoras porque no quereis y tarde o temprano a los de la 3490 les pasará lo mismo con las mejoras meramente de software del siguiente modelo. SINCERAMENTE TENÍAS LA OPORTUNIDAD DE SER MUY GRANDES Y COMO SIEMPRE LA AVARICIA OS VA ARRASTRAR A LA NADA. Solo mirad los comentarios de la app de la conga 3490 en play store. Las críticas en amazon. Incluso buscad en forocoches. Estais al borde del abismo. Espero que recapaciteis y deis el soporte que como personas que confiamos en vosotros nos merecemos y actualicéis algoritmo de limpieza y la app Urgentemente. Cordiales saludos de un usuario que se niega a creer que vais a darnos la espalda y ver a otro lado.</t>
  </si>
  <si>
    <t>Tarjeta de altas prestaciones que no funciona bien La tarjeta llegó muy bien embalada y desde luego parece original, la compré en una oferta por 61€ y la cámara la reconoce y formatea sin problemas, imprescindible para cámaras con un sensor grande para tirar en ráfaga o grabar vídeo en alta resolución...  Tras unos pocos usos la tarjeta no parece funcionar bien, el ordenador no la reconoce correctamente y no puedo descargar las fotos desde mi DSLR directamente, no es reconocida por Bridge ni Lr, una buena faena porque imagino que ya no tendrá periodo de garantía, un fiasco total, he leído que corren por internet muchas falsas y creo que me ha tocado "la china"...</t>
  </si>
  <si>
    <t>Producto Producto y envío, perfecto. Relación calidad / precio, perfecta.</t>
  </si>
  <si>
    <t>Pantalón muy suave, cómodo y con estilo Es un pantalón de color negro de tela fina de tacto muy suave. Se adapta muy bien al cuerpo y al ser ligero y suave es muy cómodo y flexible tanto para realizar ejercicio como para estar en casa.  Es de talle ligeramente bajo (no en exceso) y se estrecha en la parte de la pierna y el tobillo, dándole un estilo moderno y más original con respecto al tradicional pantalón de corte recto.  Está confeccionado al 84% en poliéster y 16% elastano, por lo que también es elástico. La cintura se cierra con un cordón para un mejor ajuste. También incluye dos bolsillos en la parte delantera.</t>
  </si>
  <si>
    <t>Ok calidad-precio El tacto de la camiseta no es del todo agradable y es muy diferente a las camisetas Nike de 40-50 euros, de todas formas por precio, no se puede pedir más. Cumple con su función. Probablemente en un uso de 1 año, deba tirarlas a la basura</t>
  </si>
  <si>
    <t>Funciona correctamente Es un buen humidificador para empezar en el mundo de los aceites esenciales, porque es un arte... funciona correctamente para el precio que tiene, es decir una calidad precio buena, es un producto asequible. Cumple su función a la perfección, ya que quita la sequedad del ambiente, perfuma la estancia y si le pones los colores da un ambiente muy chulo, llegando a relajar antes de dormir.</t>
  </si>
  <si>
    <t>I love it Me gusta</t>
  </si>
  <si>
    <t>Buena compra La verdad yo estoy contento con el producto. Ya hace dos meses que lo tengo y funciona de maravilla. Es como en las fotos. Relación calidad-precio muy buena. Lo recomiendo</t>
  </si>
  <si>
    <t>Bien Regalo original para una gran fan de Garry Potter</t>
  </si>
  <si>
    <t>Pilas incluidas Es muy ligero. El cuerpo es de metal y parece bastante resistente. Incluye 2 pilas de Boston alcalinas para su funcionamiento, lo cual es de agradecer. Viene en una práctica funda negra que e smug cómoda para transportarlo. Por el precio que tiene los materiales son de bastante calidad.</t>
  </si>
  <si>
    <t>Geniales Quedan geniales puestas, producto y embalaje original. Pedí una talla menos de la habitual y me quedan bien, son cómodas y prácticas.</t>
  </si>
  <si>
    <t>la mejor compra Teníamos ganas de tener una aspiradora sin cables, ya que la nuestra es la Tasky Baby Bora, y para subir y bajar escaleras no era muy cómoda, en este caso la nueva estupenda, no pesa, se recarga fácilmente y su limpieza es igual de fácil. Si tuviera que recomendar a mis amigos se la recomendaría al 100%, muy buena relación calidad precio. Estoy segura de que cuando se nos estropee, volveremos a repetir con esta marca.</t>
  </si>
  <si>
    <t>Fue un buen regalo Cumplio con mis expectativas, pensaba que serían más pequeños pero a mi parecer tienen un tamaño la mar de majo... Creo que fué un buen regalo... A parte el diseño es bonito.</t>
  </si>
  <si>
    <t>Disco duro Justo lo que necesitaba para mi MAC.</t>
  </si>
  <si>
    <t>Muy buena sensación He de decir que al principio fui reacio a comprar este producto por las apariencias que tiene el mismo, pero al final lo acabé comprando como complemento de este producto:  https://www.amazon.es/gp/product/B072JYQ1TW/ref=ppx_yo_dt_b_asin_title_o01__o00_s00?ie=UTF8&amp;amp;psc=1  Y la verdad es que cumple su función a la perfección y va de maravilla,ya solo le faltaría ser sumergible en agua ;P CALIDAD/PRECIO= ADECUADA</t>
  </si>
  <si>
    <t>Calidad /precio Todo correcto</t>
  </si>
  <si>
    <t>Buen micrófono de solapa Buen micrófono de solapa para cámaras o móvil. La cálidad de sonido no es que sea profesional, pero para principiantes está más que bien. Mejora al conectarlo a una grabadora. Por su precio no se puede pedir mucho más.</t>
  </si>
  <si>
    <t>BUEN INVENTO Es un pelín grande y al principio no recogía bien pero luego funciona bien y recoge todas las migas en varias pasadas. Sólo se le escapan las migas más grandes. Pero está muy bien si no quieres que las migas acaben en el suelo</t>
  </si>
  <si>
    <t>Son bonitos. Me ha gustado mucho , es lo que esperaba.</t>
  </si>
  <si>
    <t>Elegante y bonito Sin duda un reloj que llama la atención por lo bonito que es. Destaca por su sencillez, completamente en negro, esfera, fondo, correa y las agujas del reloj en rojo. El diseño tan sencillo hace que quede muy muy elegante puesto. A veces menos es más  y sin duda en este reloj así es.  El sistema de la correa puede parecer a priori complicado para hacer más grande o más pequeña, pero para nada.hay que apoyar el reloj en la esponja que viene incluida para que no se raye (esfera hacia arriba) y levantar el seguro del broche con la herramienta que se acompaña. A partir de ahí, si nos fijamos, hay una especie de muescas en la correa para fijar ese broche y que se enganche con fuerza. Es tan fácil como ponerlo a medida de tu muñeca y ya está listo.  El cierre tiene su historia pero una vez le pillas el truquillo es muy sencillo y te da la seguridad de que no se va a desabrochar y perder a la primera de cambios.  El reloj es muy ligero y los materiales parecen resistentes. Sin duda alguna, el precio del reloj me parece alucinante para lo que es ene sí. Pone que es resistente al agua hasta 30m pero prefiero no probarlo para así alargar la vida del producto ya que me parece un reloj super bonito.  Excelente relación calidad-precio.</t>
  </si>
  <si>
    <t>Papel adhesivo Todo correcto</t>
  </si>
  <si>
    <t>TENSWALL  - Buen humidificador-difusor estilo vetas de madera, luminoso y con 4 modos de ajustes de tiempo. Es un dispositivo que emite un toque aromático, saludable y decorativo a mi hogar. Lo coloque en una habitación para purificar el aire. Su funcionamiento no es nada complicado, echamos agua en el humidificador sin pasarnos del nivel máximo y unas gotas del aceite de esencia (2 ó 3 gotas), lo conectamos y listo. Diseño compacto y portátil con una forma bonita y estilo especial. Tiene capacidad para 400 ml. de agua. Lleva 3 modos de funcionamiento: niebla con o sin luces, bruma continua y bruma intermitente (20 segundos emanando y 10 segundos parado). Lleva 4 modos de ajustes de temporización: 1 hora, 3 horas, 6 horas y modo constante. Cambia a 7 colores distintos su lámpara LED y esto hace aliviar la depresión, el estrés, la fatiga, dolores de cabeza. También facilita mucho la respiración y ayuda a dormir mejor. Produce una gran cantidad de aniones de oxígeno activo y ayuda a eliminar por completo el daño de formaldehído, benceno, amoníaco, TVOC. Se apaga automaticamente cuando el nivel del agua se agota. Se puede utilizar en multitud de sitios: dormitorios, salones de belleza, SPA, aseo, pasillos, hospitales, etc...  RECOMENDADO.</t>
  </si>
  <si>
    <t>Imane Son super lijeras me parece que casi no tengo nada en los pies. Super cómodas,  le doy 5 estrellas al vendedor ★★★★★</t>
  </si>
  <si>
    <t>FUNCIONA MUY BIEN, ES ESTÉTICO Y PRÁCTICO. Muy buen producto, simple, atractivo, no demasiado grande, eficaz.</t>
  </si>
  <si>
    <t>Muy cómodos Increíbles lo cómodos que son. Perfectos</t>
  </si>
  <si>
    <t>Tamaño compacto Compré este hervidor para mí, y tuve que comprar 3 más a compañeros de trabajo y familia. Tiene un tamaño muy práctico, no es un armatoste más en la cocina. Vierte bien el agua, sin derramarla. Fácil de limpiar y de guardar. Lo recomiendo.</t>
  </si>
  <si>
    <t>No como esperaba Tengo otros crocs también de Amazon y me van perfectos pero estos me quedan pequeños deben estar mal fabricados no lo sé.</t>
  </si>
  <si>
    <t>Lo compraria otra vez La correa es un poco larga para muñecas pequeñas como la mía</t>
  </si>
  <si>
    <t>SanDisk SDSDQ-032G-FFP El producto llego en los dias establecidos pero no era compatible con mis dispositivos no se siera un error de mi dispositivo o de la targeta de memoria.</t>
  </si>
  <si>
    <t>Capacidad de almacenamiento Perfecto, sin problemas, estoy almacenando música en HiRes, que ocupa bastante....</t>
  </si>
  <si>
    <t>Se ven de mala calidad ya se que es un producto super barato pero es que he pedido varios pendientes de precios parecidos y dan el pego, estos no, se ve demasiado que es una baratija</t>
  </si>
  <si>
    <t>Lentísimo Lentísimo. Da igual el puerto al que lo conectes. Lentísimo. Ya no puedo devolverlo, pero no vuelvo a comprarlo de tanta capacidad. Es absurdo perder tiempo por tener más hueco... que nunca llena</t>
  </si>
  <si>
    <t>Compatible con otros modelos de taurus Se me rompió mi batidora (tenía una taurus 600) y necesitaba otra que me sirvieran los mismos accesorios.  Me va perfecta.</t>
  </si>
  <si>
    <t>Ayuda a relajar la mente. Compré el artículo para regalárselo a mi madre. Según me comenta, al principio le costaba un poco saber lo que tenía que hacer.  Ahora parece que todo va mejor.</t>
  </si>
  <si>
    <t>Más pequeña de lo que pensaba, pero suficiente para llevar lo básico. El bolso es de los pequeños, aunque es más bien ancho de fondo. Buenos acabados y buen aspecto. Muchos bolsillos y departamentos, quizás demasiados, pero cabe bien lo básico, un móvil de buen tamaño, cartera, monedero, llaves, gafas de sol, pañuelos de papel, etcétera.</t>
  </si>
  <si>
    <t>Muy buena elección en relación calidad/precio Cascos muy cómodos de llevar puestos durante varias horas. Conectan y desconectan muy rápido con el iPad. La integración de voz que te indica en todo momento el estado de los auriculares es una solución perfecta para no tener que estar recordando los códigos de colores del led indicador de status. El sonido estéreo funciona muy bien. Los uso para ver películas y series, respondiendo estupendamente a los efectos especiales. A veces oyes a alguien hablando detrás de ti o a tu derecha o llegue un coche por la izquierda. Solo se hecha en falta que el sonido sea menos neutro y permita unos graves y agudos más definidos.</t>
  </si>
  <si>
    <t>Cómodas Tallan bien y son cómodas. Las utilizo para el gimnasio y perfectas</t>
  </si>
  <si>
    <t>Muy básico. Es un reloj básico. Solo tiene una alarma. El calendario  día y mes pero no año. El cronómetro solo hasta 1 hora. No tiene cuenta atrás. Sin embargo tiene una cosa que me gusta que es su iluminación. Además es bueno bonito y barato. Queda un poco pequeño para muñecas grandes.</t>
  </si>
  <si>
    <t>Son preciosos! La medida es perfecta,(la más pequeña) fueron para un regalo y le encantaron.</t>
  </si>
  <si>
    <t>64 GB por ese precio... Increíble Una tarjeta micro SD clase 10 de 64GB por menos de 10 € sin duda una compra perfecta. Además de Kingston</t>
  </si>
  <si>
    <t>Buen producto. Buena relación calidad precio, he notado mejoría en el sonido de mi equipo. En mi caso suficientes los 7,5m de cable para cada altavoz. Recomendable según mi opinión.</t>
  </si>
  <si>
    <t>Bueno calidad Viene muy bien terminado y es cómodo de utilizar y limpiar. Llegó pronto el pedido</t>
  </si>
  <si>
    <t>Funcional Buscaba un hervidor que no ocupara mucho espacio en la cocina, por lo que la jarra de 1 litro era ideal. Este hervidor ademas de ser bonito, hierve el agua muy rapido, tiene apagado automatico, capacidad suficiente, no quema al tacto externo y es libre de BPA. Es verdad que despues de varios usos el agua acumula cal, pero es normal porque la zona donde vivo el agua es muy dura. Esto se resuelve limpiandolo con agua y vinagre, hervir, rejar reposar toda la noche y listo. Estoy contenta con la compra</t>
  </si>
  <si>
    <t>Cómodos Tal y como se describe. Calzado cómodo y de buen material. Compré la talla 46 (es mi talla) y se ajusta a la perfección.</t>
  </si>
  <si>
    <t>muy bueno Funciona como un raton 3D, moviendolo por el aire, movemos el cursor, si presionas el boton de Lupa, pues oscurece toda la pantalla menos un circulo.  El mando es espectacular, sin lugar a dudas orientado a personas q hacen presentaciones como medio de vida ya que el precio es prohibitivo para cualquier otra cosa.  Los otros dos botones son para pasar diapositivas hacia adelante y hacia atras.  otra función que me gusta, es la ayuda en la gestión del tiempo, no es tan como me gustaría, pero se puede programar que avise x minutos antes de que termine el tiempo q tenemos puesto en nuestra presentación y cuando se termina el tiempo. Me hubiera gustado poder programar x minuto por diapositiva para saber si me estoy extendiendo mucho en un tema o no...  Como extra, El cargador es USB tipo C, y carga muy rápido, según especifica Logitech, un minuto de carga es suficiente para 3hs de presentación.</t>
  </si>
  <si>
    <t>Me han funcionado. Buen producto y el precio también.</t>
  </si>
  <si>
    <t>Potente y fácil de limpiar. Calidad precio cumple de sobra con las necesidades.En la caja viene la batidora y el vaso medidor. la batidora cuenta con regulador de velocidad y potencia suficiente 600W.</t>
  </si>
  <si>
    <t>Funcionan Lo he usado para limpiar unas zonas ennegrecidas del cuarto de baño y se ha quedado, perfecto. Como nuevo.  Tengo que seguir probando, pero me he quedado sorprendido.</t>
  </si>
  <si>
    <t>Correcto pero un poco caro Es un hervidor de agua muy bonito. Yo lo uso para las infusiones o para la botella de agua de la cama, en un minuto tienes el agua caliente.   El diseño es muy retro, de una tetera antigua en rosa y se usa sobre una base para calentarlo, por lo que la tetera en si no tiene cable y se puede separar de la base. Lo que veo en falta con respecto a otros modelos de la marca, es el nivel de calor. Tambien lo veo un poco caro por el diseño, hay modelos más baratos de la misma marca y mejores.</t>
  </si>
  <si>
    <t>Van a durar mucho Lo que mas me gusta son los colores vistosos de los sellos. Tiene mucha tinta.</t>
  </si>
  <si>
    <t>EXCELENTE MESA DE MASAJE Me ha encantado la mesa de masaje, resulta muy cómoda,se adapta muy bien para los masajes y es  fácil de transportar. La recomendaría a los masajistas tanto si tienen espacio como si no tienen y necesitan tenerla recogida</t>
  </si>
  <si>
    <t>Genial! Perfecta camiseta Nike para running o gimnasio. Precio muy asequible teniendo en cuenta la calidad. Da gusto ponerse la camiseta, tiene un tacto genial y sienta perfectamente al que se la ponga. Recomendable!</t>
  </si>
  <si>
    <t>Gran producto Estéticamente tiene un diseño muy atractivo. El funcionamiento sin problema. Muy fácil para seleccionar la temperatura deseada. Muy satisfecho con la compra</t>
  </si>
  <si>
    <t>veronica me encanta como queda, la talla perfecta, seguire comprando en un futuro esta marca de ropa, muy satisfecha con mi perdido y es tal y como se ve en la foto,</t>
  </si>
  <si>
    <t>Muy buena calidad precio Sí mides 1'70 talla M te queda entallado</t>
  </si>
  <si>
    <t>Ningún efecto Aunque sea homeopatía se supone que en humanos tiene efecto, y en gatos más, o en menor dosis. Pues a mi gato se lo doy y se pone más nervioso. Dinero literalmente tirado.</t>
  </si>
  <si>
    <t>Menos calidad dela esperada Se trata de un reloj sencillo, con un precio muy ajustado. Lo compré para el verano especialmente por ser sumergible 100m, el envío tardó en llegar. Cuando llegó me decepcionaron un poco las calidades, da sensación de plástico de menos calidad del que esperaba, además se quedó sin pila a las dos semanas...</t>
  </si>
  <si>
    <t>Mari Bastante cómodas y la talla es justo la que siempre uso, la unica pega es que del uso se han desteñido por la parte interior sin darle ningún lavado ni nada</t>
  </si>
  <si>
    <t>El producto viene defectuoso Me ha llegado el artículo manchado completamente, como si estuviera apulgarado. Pongo foto aún con su plástico porque ni si quiera lo he sacado aún. Ya había comprando con esta marca y con los demás no he tenido ningún problema con este si. El envoltorio estaba correcto.</t>
  </si>
  <si>
    <t>Una pérdida de tiempo No funciona. Estuve media hora esperando a que me transfiriese todos los archivos y cuando terminó dejó de funcionar. Lo he devuelto.</t>
  </si>
  <si>
    <t>Bueno si lo Compras de oferta La calidad/precio/capacidad está muy bien si lo pillas de oferta. Funciona de momento bien, no tengo contenido importante porque nunca te puedes fiar, para eso está el Raid. La desventaja que le veo es la rotación que es de 5400rpm pero las velocidades son buenas unos 110MB de escritura solo quedando corto en los tiempos de acceso por la rotación más lenta. Es bastante ruidoso y lo más molesto es la fuente AC que hace un zumbido insoportable si lo dejas encendido por la noche. Ya se me esta quedando corto y tendré que comprar otro en este caso interno de 6 u 8 TB.</t>
  </si>
  <si>
    <t>BONITAS BOTAS Se han cumplido el plazo de entrega, buen acabado, bonitas, coinciden con la descripción pero tallan poco.</t>
  </si>
  <si>
    <t>Correcto Es un regalo para mi padre, con los números bien grandes para que pueda ver la hora. Ningún problema con el envio.</t>
  </si>
  <si>
    <t>Potencia y calidad Lo tendré hace unos tres anos y cuando es temporada de naranja suele usarse bastante. Un exprimidor como mandan los cánones. Potencia de sobra, único sentido de giro. Se limpia y desmonta fácil. El único "pero" el enchufe que es un poco delicado y se ha torcido un poco una clavija. Nada que no pueda repararse fácilmente.</t>
  </si>
  <si>
    <t>Buen producto y buen servicio de entrega El producto cumple con las expectativas y el servicio de entrega rapidísimo.</t>
  </si>
  <si>
    <t>Ideales Realmente preciosos y tallaje autentico....comodisimos</t>
  </si>
  <si>
    <t>Muy buen producto Muy buen producto</t>
  </si>
  <si>
    <t>Buena compra Se ajustan bien al pie y son de la medida que indica. Al principio están un poco duras hasta que te las pones un par de veces. No se mojan los pies</t>
  </si>
  <si>
    <t>Adaptador fantástico Magnífico adaptador de cascos con una sola salida (generalmente usados para consolas) para convertirlo en cascos de dos salidas aptos para el PC. Funcionamiento y durabilidad perfectos. Visiblemente bonitos. Encarecida recomendación para quien lo necesite.</t>
  </si>
  <si>
    <t>Alivia el dolor y relaja Trabajo al ordenador todo el día y sufro dolores de espalda continuamente. Este aparato es gloria bendita para casos como el mio. Para la zona de la espalda me gusta ponermelo mientras trabajo, para la del cuello es más complicado, aún no le he cogido bien el truco, y para esta zona que yo la tengo peor lo noto más flojo, pero claro, esto no sustituye un buen ejercicio o un tratamiento de fisioterapia, así que le doy un 20, porque para aliviar el dolor y alargar las visitas al fisio funciona muy bien, y para relajarse también.</t>
  </si>
  <si>
    <t>Buena calidad Calidad/precio perfecta</t>
  </si>
  <si>
    <t>Todo bien Buen precio, es lo que necesitaba. Sin problemas, el envío rapidísimo. Estoy contenta!!!</t>
  </si>
  <si>
    <t>perfecto Ninguna queja, perfecto de talla y muy cómodos</t>
  </si>
  <si>
    <t>Adecuado para cama, no tanto para aliviar dolores Compre esta manta con la idea de utilizarla para contracturas de espalda, dolor de riñones...pero es demasiado grande y tuve que comprar otra más pequeña. Le doy 5 estrellas porque la manta cumple con lo descrito en el anuncio, el error fue mio. Considero que para utlizarla para dar calor en una cama si que es apropiado, no da excesiva temperatura pero utilizada entre la bajera y el colchón creo que es suficiente para caldear las sabanas.</t>
  </si>
  <si>
    <t>Gg Se despega un poco por los laterales pero va muy bien</t>
  </si>
  <si>
    <t>La calidad Me esperaba menos de ellas pero cuando las ves y las tocas ves q son de calidad, no me lo esperaba por un precio tan ajustado</t>
  </si>
  <si>
    <t>Perfecto Lo funciona perfectamente.... Pero lo tienes que saber como usar...</t>
  </si>
  <si>
    <t>Muy sorprendido Me han sorprendido para bien, baratos y fáciles de usar. Son cómodos. Pagué 2,7 € y se escuchan bastante bien</t>
  </si>
  <si>
    <t>Buen tamaño y muy comoda. El tamaño es muy comodo para guardar muchas cosas. El asa es grande. Parece de bastante calidad.</t>
  </si>
  <si>
    <t>Excelente relación calidad/precio Acabado perfecto muy util por los departamentos que tiene como defecto podria ser algo más grande, pero por ser piel el precio es de fabula.</t>
  </si>
  <si>
    <t>Muy bonito Me ha sorprendido gratamente. Buena calidad y grosor y muy bonito. Queda muy bien. Repetire la compra. La marca me ha sorprendido</t>
  </si>
  <si>
    <t>TARJETA Pues una tarjeta d memoria muy bien calidad precio y demás. Muy rapido todo y muy util para las cosas que lo necesitan</t>
  </si>
  <si>
    <t>Pequeño Pequeño</t>
  </si>
  <si>
    <t>Tuerca muy pequeña Muy bonitos y sencillos, el tamaño igual que se ve en imagen, pequeños. La tuerca es demasiado pequeña es el problema que les he encontrado,  la tuerca</t>
  </si>
  <si>
    <t>Aún no lo e probado No se puede conectar a mi móvil honor 10 e tenido que comprar un adaptador no me fue util</t>
  </si>
  <si>
    <t>No vuelvo a comprar otras En pocas palabras, creo que son una falsificación. Los primeros meses bien, cumplen, pero no tarda mucho en desgastarse por el lateral exterior, da igual que las cuides con crema o no. Se decoloran cogiendo un tono oscuro que quedan feisimas. Deberían devolverme el dinero. La suela por la parte del talón también se desgasta mucho en comparacion al resto, y tengo mas calzado donde no me pasa esto, no es que pise mal.</t>
  </si>
  <si>
    <t>No funcionan!!!!! No funcionan!!!!👎👎👎👎👎</t>
  </si>
  <si>
    <t>Es tal cual Es tal cual la foto,eso si los pinchitos,se las traen  primero probar con una camiseta porque aunque supongo q el efecto es ese para q se active circulación al principio cuesta acostumbrarse</t>
  </si>
  <si>
    <t>Correcto y con estilo + Rapido, hace muy poco ruido - el apago automático tarda unos segundos más que lo normal y además hay que tener cuidado cuando se abre la tapa para echar agua, que abre muy abruptamente.  En general recomendable, la tienda buena atención al cliente</t>
  </si>
  <si>
    <t>lo previsto bien</t>
  </si>
  <si>
    <t>M. J. Satisfecha con la compra. Por ponerle alguna pega, la piel tenia unas pequeñas arruguitas el una zona poco visible. Gracias.</t>
  </si>
  <si>
    <t>satisfecho regalo que cumple con las expectativas</t>
  </si>
  <si>
    <t>Precio competitivo. Que se puede decir a quien conoce la marca... pues es lo que esperas. Gran producto.</t>
  </si>
  <si>
    <t>Buen Sonido Buen sonido, pueden utilizarse un auricular solo mientras el otro lo tienes cargando en el estuche, cosa para mi muy util por la noche cuando quiero escuchar los podcast, o cuando estoy trabajando. El diseño de los cascos y la caja es chulo.</t>
  </si>
  <si>
    <t>Los compraría nuevamente La claridad y fidelidad en el sonido es lo que te esperarías de cascos de este precio. La aislación del ruido es algo completamente salvador en una oficina ruidosa, donde los uso muchas veces sin música para aislar el ruido exterior y poder trabajar de manera concentrada. Hay que denotar que la aislación sin música puesta no es perfecta, puedes escuchar qué dice alguien a dos metros, pero baja el volumen de todo un 75%.  Los cascos son espectaculares aislando el ruido constante (tren, avión, ruido de ventilador o así), y se puede disfrutar mucho más de música que sea de un instrumento sólo o que tenga más "silencios" sin que se estropee la canción.  Creo que para la gente exigente en el audio, que busque poder utilizarlos 5 horas seguidas sin que sea incómodo y que aprecie más silencio, estos cascos son la mejor opción.</t>
  </si>
  <si>
    <t>Buen diseño de malla para mujer. Pantalón largo del tipo malla de mujer para realizar actividades deportivas de cualquier tipo.  Ya había probado una malla con este tejido y del mismo fabricante, y os puedo asegurar que la prenda posee una magnífica confección, con remallados y pespunte firmes y rectos.  El diseño de la malla es bonito y además la hace cómoda.  La cintura elástica es ancha, y se ajusta a la perfección.  El tejido es una mezcla de poliéster y elastano que le dan una elasticidad excelente, que se ajusta al cuerpo de forma perfecta, por tal motivo hacen de esta prenda una malla muy cómoda, y suave, que no molesta en ninguna parte del tren inferior, todas sabéis que existen prendas deportivas que molestan en lugares tan puntuales como en las rodillas o en la unión del fémur con la cadera, que son las partes en las que más movimientos se generan.  Para que tengáis una referencia de las tallas, la modelo de las imágenes mide 1'70 metros, y pesa 61 kilos, la talla de la malla es una "S".  La experiencia con este producto ha sido muy positiva.</t>
  </si>
  <si>
    <t>Buen audio y material. Muy buenos auriculares, se adaptan perfectamente al oído y da la sensación de que no los llevas puestos. El material parece bastante resistente, ya que la zona del auricular es de metal. Además incluye micrófono de muy buena calidad y de botones de subir y bajar el volumen de los propios auriculares.</t>
  </si>
  <si>
    <t>Recomendable Después de llevar un buen tiempo con ellas están genial, buen material y muy cómodas, se nota que el producto es original</t>
  </si>
  <si>
    <t>rapidez recomendable</t>
  </si>
  <si>
    <t>Muy bien Muy bien cómodas ,en la medida exacta como esperaba</t>
  </si>
  <si>
    <t>Celeste El único biberon que acepto mi bebe cuando tenía 2 meses. Ahora tiene 6, y me quedo con esto. Lo recomiendo!</t>
  </si>
  <si>
    <t>Muy bonito Muy bonito, con bastante material para poner las fotos.</t>
  </si>
  <si>
    <t>Excelentes para correr Van muy bien , para correr perfectas</t>
  </si>
  <si>
    <t>Excelente zapato Llevo usando este zapato varios años, creo que esta es el 5to o 6to par que compro, normalmente los estoy reemplazando tras un año de uso diario, aunque podrian durar mas. Esta es la primera vez que encuentro la etiqueta con la talla y otras informaciones pegada en el lateral exterior del zapato, en lugar de la parte superior que es a lo que estoy acostumbrado, aunque esto no perjudica la comodidad de ninguna manera.  Muchas gracias.</t>
  </si>
  <si>
    <t>Excelente Es excelente. Tiene el peso adecuado, y es robusto. Tiene filo afilado y corta el celo estupendamente. Realmente merece la pena</t>
  </si>
  <si>
    <t>El mejor precio sin duda Es una zapatilla con muchos recuerdos, además de su gran calidad. Justo lo que buscaba. Sin duda la recomiendo a los amantes de lo clásico.</t>
  </si>
  <si>
    <t>Recomendable Buen producto y a buen precio.</t>
  </si>
  <si>
    <t>excelente El sistema de escurrido se puede mejorar pero en muy útil para fregar suelos de terrazo. En un par de pasadas queda limpio. El único problema es que tarda más en secar en el invierno.</t>
  </si>
  <si>
    <t>es la mejor es muy suave con la piel. No la reseca nada de nada. Los gránulos para el exfoliado son super finos, de manera que no daña la piel, por el contrario consigues una exfoliación perfecta. Elimina esos pequeños puntos blancos y negros. Para mí es la mejor de las tres arcillas. La negra tb está guay. Pero si tuviera que elegir una, me quedo con la roja sin dudarlo.</t>
  </si>
  <si>
    <t>Rapidez Rapido y fiable. Lo instale facilmente y sin problemas. Por el momento su funcionamiento es perfecto. Rapidisimo en escritura y lectura. Contentisimo.</t>
  </si>
  <si>
    <t>Disco duro &lt;div id="video-block-R2MQIAF7BF5AT6" class="a-section a-spacing-small a-spacing-top-mini video-block"&gt;&lt;/div&gt;&lt;input type="hidden" name="" value="https://images-eu.ssl-images-amazon.com/images/I/91-dhTLrQ8S.mp4" class="video-url"&gt;&lt;input type="hidden" name="" value="https://images-eu.ssl-images-amazon.com/images/I/81b7WUFDMzS.png" class="video-slate-img-url"&gt;&amp;nbsp;Estoy super contento con este sistema de almacenamiento que se conecta al dispositivo principal ordenador, portátil, tablet, etc, se descarga lo que se quiera y lo tienes ahí guardado para cuando se requiera fácil instalación por que se detecta solo al enchufarlo. Suave al tacto parte de arriba  y metálico abajo. Contento con el producto.</t>
  </si>
  <si>
    <t>Producto de baja calidad De ínfima calidad. Llegaron envueltos al vacío dentro de una bolsa de plástico, como unas playeras.... Por el mismo precio, hay marcas de ropa que te dan unos mínimos de calidad. La suela es MUY blanda.</t>
  </si>
  <si>
    <t>Tarda mucho en calentarse Pues he de decir que deja los pies muy calentitos pero desde que lo enciendes, tarda 1 hora en calentarse. Lo enchufo antes de comer y así cuando termino ya las tengo preparadas.</t>
  </si>
  <si>
    <t>Muy ajustados pero bien Estan bien bonitos, algún color chillón, se me quedan muy a gustado al pie, supongo que no estoy acostumbrado ya que lo calcetines que utilizaba tenían mucha olgura. Pero bueno si fueran un poco más grandes serían ideales.</t>
  </si>
  <si>
    <t>La cremallera se abre El tamaño bien y tiene buena sujeción pero uno de ellos se baja la cremallera y no lo puedo poner .</t>
  </si>
  <si>
    <t>Mala calidad Estábamos contentos, tiene funciones bastante útiles, hasta que a los 2 años y 2 meses ha empezado a funcionar sólo. Hay q sustituir la placa electrónica q cuesta 90€, así que no lo vamos a reparar</t>
  </si>
  <si>
    <t>cable basico cable sencillo de toda la vida ocupa  la mitad del libre de oxigeno ,yo he tenido cable libre de  oxigeno y tampoco mi oido estan fino como para notar las diferencias ,</t>
  </si>
  <si>
    <t>Buen estado Me a llegado en la fecha prevista. A my me gusta. Le e probado 5 minutos... Cuesta un poco sin camiseta.,, pincha,,en el futuro pienso utilizarlo a diario</t>
  </si>
  <si>
    <t>Útil. Se ven poco los números cuando no está encendida la luz, pero me parece bonito y práctico en relación al precio.</t>
  </si>
  <si>
    <t>Muy buen producto Llevo una sema casi utilizandolos y me gustan un monton . Cubren la oreja perfectamente y el sonido es fenomenal. Solo twngo una pega y es que el cable del auricular ea de plastico y me gustan mas de cordón  puea duran mas salvo esw detalle lo demas miy bien</t>
  </si>
  <si>
    <t>Buena zapatilla. Realmente cómodas y ligeras, muy recomendables. Buena imagen para el día a día, siempre que no vayas de traje ;)</t>
  </si>
  <si>
    <t>COMODIDAD Y CALIDAD DE MATERIALES LA VERDAD ES QUE NO TENGO NINGUNA QUEJA. LA RELACIÓN PRECIO CALIDAD ES INIGUALABLE. CUMPLE SOBRADAMENTE SU COMETIDO. LA USO EN EL MOSTRADOR DEL COMERCIO Y VA GENIAL.</t>
  </si>
  <si>
    <t>Van genial Compre estos auriculares para un regalo y no quería gastar demasiado, estuve mirando varios modelos. Y estos debido a las opiniones me convencieron.  PROS: Las gomas y los ganchos para las orejas son flexibles y suaves. El cable tiene un buen grosor. EL micrófono funciona bastante bien a pesar de tener ruido exterior. Vincularlo con el móvil es muy fácil. Suenan muy fuerte, e insonorizan bastante bien.  Mejorable: El sonido es bueno pero es mejorable.  Compra recomendada 8/10</t>
  </si>
  <si>
    <t>Perfecta Perfecta</t>
  </si>
  <si>
    <t>cómodas y ligeras El producto llego perfectamente, después de unas semanas de uso, son comodas y ligeras, perfecto para aguantar las horas de trabajo.</t>
  </si>
  <si>
    <t>Perfecto Preciosas, muy buena calidad. Entrega rapidísima. Recomiendo totalmente el producto. Comodidad de diez, se ve resistente y el logo viene perfectamente centrado.</t>
  </si>
  <si>
    <t>Buenas Muy comodas</t>
  </si>
  <si>
    <t>Buenos para la montaña Un poco pequeños pero he cogido un número más y me quedan bien</t>
  </si>
  <si>
    <t>Informacion util Deja un like 👍 El mejor exprimidor que he probado, fabricado en plasticos de alta calidad, con facil limpieza, un vaso de zumo en un gesto, sin usar la fuerza, compra recomendable y made in Spain</t>
  </si>
  <si>
    <t>Calor al momento La use con fines terapéuticos y me va muy bien. Suave y rápida.</t>
  </si>
  <si>
    <t>MICRO me ha encantado este micro en color, sonido, conectividada, luces ,muscia es altavoz micro lo tiene todo para mi es genial  con su funda protectora cables que hay dos, soporte,  entradas de tarjeta para cargar pero lo mejor es el sonido y tiene volumenes  para el eco, voz , o  music.... genial</t>
  </si>
  <si>
    <t>el masaje frío o caliente compre el masajeador porque sufro mucho de contracturas cervicales,estube buscando masajeadores y me decidí por este porque le vi buenos comentarios y por su precio,la verdad que lo esperaba más grande,al verlo me agradó porque vi que era de un tamaño que se ajusta bien,tiene dos modos de uso,puedes usarlo en modo calor o en modo frío,se desconecta sólo a los 15 minutos de uso,es una pena que vaya con batería,sería ideal si la llevará,pero aún así esta bien,es de buena calidad y esta a buen precio,el envío fue rápido y bien envalado</t>
  </si>
  <si>
    <t>Muy bueno tanto para voz como la guitarra El microfono muy bueno similar al berhinger xm8500., para grabación proporciona una buena relación calidad precio. A mi particularmente me gusta ahora mismo grabar más con dos microfonos dinámicos 1 para voz y otro para instrumento más que el de condensador ya que para un home estudio en una habitación si usamos el de condensador captaremos prácticamente todos los sonidos incluso sonidos que no queramos que aparezcan en nuestra grabación. Por el precio merece la pena creo yo. Lo único que se hecha en falta es alguna caja para guardarlo o n pequeño soporte para ponerlo dónde queramos. En mi caso ya tenía pero si no debereís de miraroslo aparte.</t>
  </si>
  <si>
    <t>Pequeño, portátil, con efectos, caja de ritmos... genial. Si te apasiona la música y además tocas la guitarra, seguro que tienes un millón de cosas por ahí en tu estudio. O quizás estás empezando y no te llega para tener amplificador, pedaleras, cajas de ritmos, afinador...  He descubierto este amplificador portátil y sólo tengo palabras positivas para él.  Voy a empezar diciendo que el tamaño sorprendentemente pequeño. No me lo esperaba tan pequeño y me ha sorprendido enormemente. Echa un ojo a las fotos y verás lo que te digo. Es totalmente portátil, tanto que puedes utilizarlo con pilas y llevártelo donde quieras y colgártelo con su pinza que lleva en la parte de detrás. También viene con su adaptador para red, por supuesto.  La calidad de acabados está muy, muy bien. Los potes van genial y suavemente. Tiene entrada para la guitarra y tambíen para un auxiliar. Además tiene una salida de auriculares muy práctica para tus ensayos sin tener que molestar demasiado.  Algo que me ha gustado mucho es los multiefectos, que van desde chorus, pasando por tremolo y reverb, que puedes ajustar. Además, tiene distorsionadores drive para que juguetées como overdrive, distorsión y metal, con lo que si no tienes pedalera, esta solución es perfecta.  Puedes controlar la ganancia, por si conectas un auxiliar o estás utilizando la caja de ritmos que viene incorporara, de la que te voy a hablar ahora.  La caja de ritmos está genial. ¡Vienen 80 ritmos! Vamos, te puedes volver loco buscando y ajustando jajaja. Puedes configurar la velocidad tanto con el pote de regulación como tapeando en el botón de play/pause de la caja. Todo ello lo puedes ver en el display LCD que viene en la parte de arriba.  Para que no te falte de nada, tiene un afinador que se utiliza con mucha facilidad. Sólo conectar tu guitarra, tocar la cuerda que necesites afinar y te aparece en el display la información de la nota que es y si está por encima, afinada o por debajo.  En cuanto al sonido, está muy bien para su tamaño. Para tus ensayos particulares está fenomenal.  Yo sin dudas lo recomiendo. Me ha gustado muchísimo y lo estoy disfrutando.</t>
  </si>
  <si>
    <t>Diseño muy elegante Antes que nada he decir que la presentación de reloj es excelente. El reloj tiene un diseño muy elegante, el material es muy cómodo, y el peso también es lo ideal. Viene con un tipo de destornillador para hacerlo mas pequeño quitando algunas piezas.</t>
  </si>
  <si>
    <t>Simple y efectivo Funciona muy biien, se limpia fácil y es de tamaño "recogifdo". Calienta rápido y bien... un hervidor que va fenomenal.</t>
  </si>
  <si>
    <t>Protector Muy bonito</t>
  </si>
  <si>
    <t>Auriculares para runners Solo con verlos se nota que son de calidad y resistentes. Los busqué para salir a correr y hacer deporte, y para mí estos son sus puntos fuertes: COMODIDAD: la semiluna se adapta perfectamente a la forma de la oreja. Es imposible que se salgan del oído. DISEÑO: Son muy bonitos y el botón de encendido pasa totalmente desapercibido, de hecho si no sabes dulce y está no lo encuentras SONIDO: Aún usándolo para fines deportivos todos queremos que suenen bien y tenga un buen equilibrio entre graves/agudos y en mi opinión cumple con ello. Llevaré con ellos con casi dos horas de uso y aún no los he cargado, así que la autonomía ha falta de darle un uso más intenso me parece correcta  *******************************************************************************************  Si te ha gustado la valoración agradecería que me dieras un voto útil. __________ || Gracias ||</t>
  </si>
  <si>
    <t>Muy divertido Tenía ya un micrófono de la mis a marca y me decidí por este para un regalo. Es el alma de toda reunión si lo que te gusta es el rollo karaoke. Hay muchísimas  canciones en Internet para poderlas cantar en modo karaoke, yo uso mi movil como pantalla. Y va genial. Gusta a cualquier edad.</t>
  </si>
  <si>
    <t>En estancias grandes/medianas o incluso pequeñas se nos queda "Corto" Ambientador Essential Mist Nenuco de la marca Air Wick. Me enviaron un difusor, este está formado por el ambientador (a pilas "AAA" ya incluidas), con tapa desmontable para colocar el envase de cristal con el recambio/perfume. Tiene una altura de 12 cm por 8 cm de ancho (max) y su peso a montado y listo para funcionar es de 250 gramos. El regulador permite que "expulse" aroma a diferentes tiempos  4, 5 y 6 segundos, con pausas que van de 10 minutos a 17minutos, hasta un máximo de 8 horas, apagándose hasta la misma hora del día siguiente. El fabricante dispone de pack de 6 unidades de recambios de diferentes aromas: &lt;a data-hook="product-link-linked" class="a-link-normal" href="/6-Recambios-Nenuco/dp/B07J5FJNZT/ref=cm_cr_getr_d_rvw_txt?ie=UTF8"&gt;6 Recambios Nenuco&lt;/a&gt;,&lt;a data-hook="product-link-linked" class="a-link-normal" href="/6-Recambios-Brisa-Marina/dp/B07967MXRK/ref=cm_cr_getr_d_rvw_txt?ie=UTF8"&gt;6 Recambios  Brisa Marina&lt;/a&gt;,&lt;a data-hook="product-link-linked" class="a-link-normal" href="/6-Recambios-Explosión-Cítrica/dp/B074JF3B32/ref=cm_cr_getr_d_rvw_txt?ie=UTF8"&gt;6 Recambios Explosión Cítrica&lt;/a&gt;,&lt;a data-hook="product-link-linked" class="a-link-normal" href="/6-Recambios-White-Bouquet/dp/B074JHR86X/ref=cm_cr_getr_d_rvw_txt?ie=UTF8"&gt;6 Recambios White Bouquet&lt;/a&gt;, etc......  _Conclusiones: No es especialmente "atractivo" aunque cuando vaporiza se enciende en la parte superior una luz led de color azul. El sistema es muy cómodo, ya que no tenemos que agacharnos (en caso de enchufes de suelo) o conectarlo a corriente. Dispone de 4 funciones, apagado y tres programas más, con lo que si no queremos usarlo, no es necesario desconectarlo (muchos que venden no lo permiten) simplemente movemos el botón a la izquierda y permanece apagado y sin ningún consumo.  _Conclusión final: Sinceramente, no dá una fragancia muy "fuerte", esta es suave (si lo comparo con otros eléctricos que tenemos en casa) lo único es que resulta cómodo de usar y hay gran variedad de recambios, pero nada más. La fragancia se vá muy rápido y solo la notas cuando la expulsa, en un minuto ya no se nota, esperaba más de este producto.  Saludos By Flype</t>
  </si>
  <si>
    <t>Calidad. Me gusta por que es cómodo , tiene un buen sonido..</t>
  </si>
  <si>
    <t>El hardware se despieza El iman que sujeta el usb, el usb sirve para sincronizar el mando con el ordenador, se ha desprendido de dentro al retirar el usb para hacer la primera prueba. Ahora el usb baila, no se sostiene y se ve que se puede perder con mucha facilidad. No lo he usado y ya está roto.... no veo dónde contactar con la tienda para buscar una solución...</t>
  </si>
  <si>
    <t>No la volvería a comprar No ha llegado a durar ni 45 días y no encuentro la manera de reclamar</t>
  </si>
  <si>
    <t>Falsos a más no poder. Tengo unos iguales originales que me venían con mi S8. Cuando los tienes al lados, puedes ver las grandes deficiencias que tiene, realmente no sé por que la gente lo recomienda. Puedo verificar 100% que son falsos completamente. Viene con pegatinas como para dar el pego de que son verdaderas, y estás venían movidas y mal pegadas. Una vergüenza de compra.</t>
  </si>
  <si>
    <t>Pures y batidos muy finos. Es perfecto para zumos y cremas de verduras. Se quedan finisimos, con otras batidoras la textura es diferente.  Lo que no he conseguido es hacer helados, picar bien los frutos secos...Yo lo recomiendo sobre todo para batidos de frutas y pures de verduras.</t>
  </si>
  <si>
    <t>Esta bien Están bastante bien, son cómodos y tamaño perfecto. La única pega es que la plantilla es demasiado delgada, un poco mas gruesa seria genial.</t>
  </si>
  <si>
    <t>Adidas Buena calidad precio,muy calentita, muy bien, entrega muy rápida</t>
  </si>
  <si>
    <t>Cumple perfectamente el objetivo para el que lo compré. Para oir la tele tarde y no molestar a nadie. Para esto el sonido es suficientemente bueno. La duración de la batería estupenda comparado con los inalámbricos de pinganillo, no resultan muy molestos.</t>
  </si>
  <si>
    <t>De moment perfecte De moment tot perfecte, complet  tot ell, haveure com va més endavant, el preu, si més no, podria ser més ajustat. Gràcies i Salutacions</t>
  </si>
  <si>
    <t>calidad servicio producto igual a su anuncio. Envio correcto. relacion calidad precio ok. cumple perfectamente Gracias</t>
  </si>
  <si>
    <t>Buen producto He comprado este producto en color blanco.Es muy elegante cumple con las espectativas.Recomiendo.Rapido seguro y buen producto.</t>
  </si>
  <si>
    <t>Vasil Para micma pantaya</t>
  </si>
  <si>
    <t>Perfecto Precioso!es como en la foto</t>
  </si>
  <si>
    <t>Perfectas Muy bonitas y muy comodas. He pedido un numero más  y perfectas</t>
  </si>
  <si>
    <t>Sorprendida Me ha sorprendido muy gratamente! Deja la piel suave y fina. Lo utilizo una vez a la semana y también para la cara! Me queda la piel fresca... la verdad es que no esperaba tan buenos resultados</t>
  </si>
  <si>
    <t>Producto excelente calidad/precio Pillé el producto con un descuento importante, y debo decir que es una compra fantástica. La primera semana os va a molestar en el pie, se va ablandando progresivamente, y una vez se amolde es comodísimo. Son unas botas extremadamente duraderas, una compra para muchísimo tiempo, que pueden ser usadas tanto para ciudad como para montaña sin ningún problema. Si las pilláis en rebajas son una compra obligada ;)</t>
  </si>
  <si>
    <t>Excelente Es una cinta adhesiva diferente a las demás,  pues no se pega a las manos y por el contrario se pega con firmeza a todo tipo de superficies; su color es transparente. Lo difícil es quitar al principio la capa roja de protección. Se ajusta correctamente a la descripción hecha en la web</t>
  </si>
  <si>
    <t>Fantástica calidad y tamaño Por fin un cepillo para limpiar barbacoas bien pensado. Su tamaño es perfecto para no quemarte al hacer la primera limpieza en caliente. Además, su ergonomía es también adecuada para evitar el calor residual. El mango es de buena calidad, sólido y resistente y permite coger el cepillo sin quemarte y de forma cómoda. En cuanto a la superficie de cepillado es resistente y cumple perfectamente su cometido. Simplemente fantástico.</t>
  </si>
  <si>
    <t>Comodas Como todo lo de esta marca son productos de calidad hechos para durar. Hay que comprar un número o número y medio más de tu talla habitual. Son muy cómodas una vez que las domas un poco.</t>
  </si>
  <si>
    <t>Super precio Quedan geniales y son super bonitas y baratas</t>
  </si>
  <si>
    <t>Genial Tengo 2,equipos el primero sin problema. El segundo al mes no carga,me han indicado que me enviaran nuevos. Estoy esperando, ya lo contaré. Me lo han enviado todo perfecto</t>
  </si>
  <si>
    <t>Preciosas Son preciosas.</t>
  </si>
  <si>
    <t>Buena sudadera Buena sudadera para ir al gimnasio, buenos acabados a muy buen precio</t>
  </si>
  <si>
    <t>Buen tarjeta para Nintendo switch Muy buena tarjeta a un buen precio la tengo puesta en mi Nintendo switch y sin problema si la de 512gb estuviera sobre 60€ también la compraría</t>
  </si>
  <si>
    <t>Excepcional relación calidad/precio Talla perfecto, llevo una 44 y pedí la Xl. Muy buen pantalón para su precio. Es el segundo que pido.</t>
  </si>
  <si>
    <t>Lo uso a diario Me gusta tanto que lo he comprado dos veces: una como regalo para mi madre y otro para mí. Tiene diferentes varillas que sirven para diferentes funciones. Funciona fenomenal.</t>
  </si>
  <si>
    <t>Olga Me a gustado muchísimo, lo que pasa que me queda algo apretado, pero no lo puedo devolver porque a mi hija le a encantado y se lo queda ella, pero volveré a comprar esta marca porque no sabía que los productos eran así, son buenos, tienen calidad</t>
  </si>
  <si>
    <t>regular Las zaztillas son bonita Las tallas no se correspondian con las españolas. He lavado las zapatillas por primera vez y el logo de convese con estrella se ha borrado un poco</t>
  </si>
  <si>
    <t>talla justita están muy bien pero la talla es tirando a justita. Si estás dudando entre dos tallas, coge la más grande...</t>
  </si>
  <si>
    <t>ENVIO MUY RAPIDO LAS TARJETAS DE MEMORIA LLEGARON EN SUSA BLISTER Y TODO MUY BONITO, OCURRE QUE UNA LLEGÓ MAL, NO FUNCIONA LA HE TENIDO QUE REPARAR NO SE LO QUE PASARÁ, LA OTRA NO LA HE PROBADO..QUE DIOS NOS AMPARE</t>
  </si>
  <si>
    <t>CINTURA NO ALTA La cintura no es muy alta, y al hacer ejercicio se baja, en cintura y cadera no se ajusta bien.</t>
  </si>
  <si>
    <t>Pequeños Son muy bonitos pero quedan pequeños. No son tallas europeas. He tenido que devolverlos. No se porque no lo especifican en la descripción antes de comprarlos</t>
  </si>
  <si>
    <t>Talla pequeña Muy pequeñas. Pedí mi número y me hacían daño. Las tuve que regalar.</t>
  </si>
  <si>
    <t>Cuidado con el tallaje! Si que es verdad que si calzas un 41/42 (en mi caso) escoge una talla mas (43/44) y aun así me va un pelin pequeño, imagino que es por el tema de calzado pues varia un poco el tipo de medidas...  Si no llego a leer las opiniones me hubiese llevado chasco ya que tendría que devolverlas y esperar mas tiempo por el producto...  Por lo demás son lo que prometen, calidad precio muy bueno y algo incomodas al principio pero luego se amoldan al pie y listo!</t>
  </si>
  <si>
    <t>Un nuevo modelo ha llegado Me compré estos auriculares porque (como podréis ver en una foto) tengo el modelo antiguo pero en color negro y pensé, que ahora para el verano, me vendrían bien unos de color blanco y que así no se me achicharre la diadema cuando salgo a pasear.  Los cascos, son bonitos y cómodos, tienen un buen precio por los materiales de construcción y buenos acabados. Pero si lo tengo que comparar con el modelo anterior, tendría que decir que aunque tienen un poco mas de presión sonora, me gusta más el sonido del modelo anterior. Cuando los pliegas, ocupan menos espacio que los antiguos, pero el nuevo sistema no es muy solido ni muy fluido, cumple con reticencias.También su portabilidad queda por debajo que el anterior, que si bien no importa si vas a pasear, si que tiene importancia si por ejemplo vas de compras y cuando entras en las tiendas te los acomodas en el cuello, no es lo mismo apoyarte estos nuevos en la posición de escucha original que con los antiguos que te los apoyas en "posición dj" y son más cómodos.  Si buscas una buena compra, te la recomiendo si le vas a dar un uso parecido al que os he comentado antes o para conectarse  cualquiera de los nuevos aparatos de streaming y no molestar es una buena opción. Pero si buscas alta calidad, tus primeros cascos para pinchar(aunque tienen más presión sonora que los anteriores, no llegan a la suela de los zapatos a unos senheiser hd 25 ni aíslan acústicamente igual) o ir de compras con ellos puestos, te diría que sería mejor que andases por otros derroteros.</t>
  </si>
  <si>
    <t>Bien hecho y terminado Los enganches de la correa hacen ruido cuando caminas y es un poco molesto, pero el bolso en sí está muy bien hecho y acabado.</t>
  </si>
  <si>
    <t>Sencillo y correcto Como caja con llave vale, de seguridad nada. Para lo que la necesito, va muy bien.</t>
  </si>
  <si>
    <t>Comodidad Cómoda tela fina</t>
  </si>
  <si>
    <t>Fantástico reloj Buscaba un reloj de calidad que no fuera caro. Y este cumplía las expectativas. Después de usarlo más de 6 meses puedo decir que es un buen reloj. Muy preciso y fiable. Es de agradecer la maquinaria Seiko que monta.</t>
  </si>
  <si>
    <t>Calidad de sonido, resistente y longitud más que necesaria. Vista mi experiencia con el resto de accesorios que había adquirido de la misma marca lo compré para conectar varios instrumentos y no me ha sorprendido.  Calidad esperada. Excelente sonido, longitud más que necesaria y construido para resistir muchas horas de buena música.</t>
  </si>
  <si>
    <t>Auriculares cómodos y con una buena autonomía Pues decir que tras una semana de uso estoy muy contento con estos auriculares, no pesan casi nada, son comodos y se escuchan bastante bien.  Primero de todo cabe destacar la calidad sonora que sin ser la mejor está bastante bien, languidece un poco en los bajos con el volumen muy bajo pero en volumenes medios se escucha muy bien.  Los auriculares son cómodos y vienen con un par de adaptadores más grandes y otro par más pequeños por si los que vienen de serie no te quedan bien. Yo que tengo unas orejotas uso los más grandes y son muy comodos.  El aislamiento acustico es aceptable y, con un volumen medio no oyes casi nada del exterior (hay que tenerlo en cuenta si vas por zonas donde deberías poder escuchar).  La sujección, en mi caso con los adaptadores mas grandes, es bastante buena y ni llendo al trote se me han movido de su sitio.  La duración de la batería está al nivel que prometen, o al menos con un volumen medio me han durado, en todas las cargas completas que le he echo, en torno a las 6 hora y cuarto, y la base da para 5 cargas completas y una más al 80%.  Cuando los pones a cargar se enciende la luz de los mismos y se apaga cuando termina, asimismo se enciende tambien el indicador de carga de la base, que es comodo para saber cuanta carga le queda. La carga completa le suele llevar en torno a una hora, más o menos.  Sobre los cascos una peculiaridad (he tenido varios similares y eran al revés) es que el casco que sincroniza como maestro en el modo estereo es el izquierdo, solo es necesario tenerlo en cuenta si quieres usar un solo auricular, pero siempre está bien saberlos.  Sobre la base cabe destacar que los cascos se pagan al ponerlos en la misma (y por consiguiente se ponen a cargar) y se activan al sacarlos, aunque de todas maneras manteniendo pulsado el boton puedes apagarlos o encenderlos manualmente.  Por lo demás solo puedo decier que estoy muy contento con el producto que ahora me acompaña al trabajo y cuando salgo de ruta.</t>
  </si>
  <si>
    <t>Muy bueno. Buen producto, cumple su función, es de buena calidad y por lo que cuesta está bastante bien, a mi me ha funcionado para pegar muchas cosas, gomas, plásticos etc..</t>
  </si>
  <si>
    <t>Muy contenta Muy buen zapato</t>
  </si>
  <si>
    <t>Que es muy buena zapatilla precio calidad Me ha gustado el color y el modelo de la zapatilla lo único malo los cordones que no hacen que el pie quede sujeto a la zapatilla y cuando bajo por cuestas y tal noto el roce de mis dedos con la punta de la zapatilla</t>
  </si>
  <si>
    <t>muy barato para su tiempo de respuesta funciona genial si quires inicarte en el mundo de la creacion de bases, aunque he notado que tienen un pelin de latencia para crear baterias via MIDI, pero por 50€ esta muy decente</t>
  </si>
  <si>
    <t>Muy bien Muy bien .... me hubiera gustado mas potencia pero para el precio estamuy bien</t>
  </si>
  <si>
    <t>Muy bonita Muy bonita. Buen precio</t>
  </si>
  <si>
    <t>Muy cómodas. Exactas a como aparece en la fotografía.</t>
  </si>
  <si>
    <t>Muy manejable, buena calidad y lo más limpio que puede haber Realmente impresionado, el mejor limpiacristales del mercado seguro, muy manejable y robusto, es de muy buena calidad, no me esperaba que fuera tan bueno. Lo recomiendo claramente para personas que tengan cristales altos, cristales grandes y pequeños, fundamental algo así. Se acabo el frotar con papel de periódico</t>
  </si>
  <si>
    <t>Qualidade/precio Produto mui Bueno! Gracias</t>
  </si>
  <si>
    <t>Buena opción de compra Se trata de un número de carpetas muy bueno al precio que lo compré  La calidad hasta ahora buena</t>
  </si>
  <si>
    <t>Cumple su función Lo he probado y es una gran ayuda cuando estas trabajando con piezas pequeñas. Lo he usado sin las pilas ya que con ellas el peso es mayor y molesta. Espero que saquen unas gafas con pilas de botón. En definitiva es un complemento que debemos de tener para algunos trabajos.</t>
  </si>
  <si>
    <t>Un imprescindible para sellos Tinta de calidad</t>
  </si>
  <si>
    <t>Laurs Fue para regalar. La persona q lo recibió era al principio dudaba de su eficacia. Ahora lo pone todos los dias</t>
  </si>
  <si>
    <t>Alta calidad Si necesitas auriculares solo para eschuchar musica, no compras esto. Pero si tienes que editar musica y audio, esto te servira muy bien.</t>
  </si>
  <si>
    <t>Originales, exactamente iguales a los que traía el móvil Todo correcto, envío dentro de la fecha propuesta, incluso llegó unos días antes. Los auriculares funcionan perfectamente y son iguales a los originales con los que venía en el móvil. Buena compra</t>
  </si>
  <si>
    <t>Comodidad Para mi padre</t>
  </si>
  <si>
    <t>Se ha roto enseguida La esponja azul de la punta del cepillo ha durado 3 semanas y unas vez rota esta ya el cepillo es inservible.</t>
  </si>
  <si>
    <t>Demasiado gordo el tejido El tejido es bastante gordo, eso hace que lo que te pones encima te quede un poco justo. Una camiseta interior no puede ser tan gorda</t>
  </si>
  <si>
    <t>Mala calidad. No son de buena calidad. A los 2 meses con poco uso, ya se rompio el empeine a la altura del pulgar. No recomiendo su compra.</t>
  </si>
  <si>
    <t>No es acuático Pone que es acuático. Me lo compré y fue entrar en la piscina un segundo y le entró agua y dejó de funcionar los botones. Así que si tenéis pensado mojarlo, ni lo compréis</t>
  </si>
  <si>
    <t>May El producto es estupendo y estaba buen precio. Los biberones no son autoesterilizables, son para bebés más  mayorcitos. Pero ojo, a mi me ha llegado con la tetina 2, que no vale para papilla.</t>
  </si>
  <si>
    <t>Buenas y bonitas Tengo 39 y pedí 39'5 perfectas. Muy cómodas y buen acabado. Si acaso aprietan un poco por los cordones pero supongo que será dependiendo de cómo tengas el empeine. Un fallo que les veo es que no encuentro cordones de respuesto en ese color rosa/coral. Asics solo los tiene en blanco o amarillo chillón...</t>
  </si>
  <si>
    <t>El numero no es real Lo que mas me gusta que es de piel , lo que no entiendo es porque siendo el numero que yo gasto de esta marca halla tenido que llevarlas al zapatero para ponerlas en la horma y agrandarlas , podían avisar que el numero no es real , gracias</t>
  </si>
  <si>
    <t>Funciona correctamente Funciona bien..pero no se bien cual es la función Tens o Ems dentro de los modos que hay. Me gustaría si me lo aclararan no sea que lo.este haciendo mal</t>
  </si>
  <si>
    <t>Un auricular casi perfecto Necesitaba renovar los auriculares de mi oficina y me decidí por precio y comentarios por estos. Compre 4 unidades, uno me vino quebrado, pero gracias a la garantía de Amazon se pudo devolver sin problema. Los otros 3 ahí están, usándose a diario. El único pero que les pongo, esque me comentan mis compañeras que aprietan mucho el oído, llegando a ser a veces molesto, pero muy buena calidad sonido</t>
  </si>
  <si>
    <t>Buen audio a precio low cost Lo mejor de este micrófono de corbata Boya es su relación calidad / precio. Pese a tener sus limitaciones, ofrece un buen audio (siempre regulable desde la cámara). Cuenta simplemente con dos opciones: ON (cameras) y OFF. El único fallo que le encuentro es que resulta bastante incómodo el cambiarle la pila de botón en su interior y, por otro lado, que no hay manera de identificar cuando la pila empieza a estar a punto de agotarse. Por ello siempre llevo conectados mis auriculares a la cámara y el monitor de audio siempre visible en el monitor. Aún así lo aconsejo a cualquier persona freelance, youtuber o influencer que necesite mejorar el audio de sus grabaciones.</t>
  </si>
  <si>
    <t>Son Converse Zapatillas de calidad y buen diseño. Lo que esperaba de la marca.</t>
  </si>
  <si>
    <t>Buena compra Muy bonitos, tal y cómo muestra la foto, parecen sólidos y con buen cierre. El envío rapidísimo.</t>
  </si>
  <si>
    <t>Buen producto. Estos cascos se escuchan perfectamente. Para escuchar música, tanto con uno como con los dos se escuchan muy bien. Sorprende que tienen bastantes bajos. Se emparejan casi instantaneos al sacarlos de la caja de carga y para usarlos como manos libres muy bien siempre que el ambiente sea silencioso. Si hay ruido al otro lado no te entienden bien. Vamos, en general muy bien todo y por el precio que tienen, bastante mejor de lo que se espera.</t>
  </si>
  <si>
    <t>Me encanta Me encanta. He tenido otras pero la verdad muy grandes y eran un latazo. Es genial cuando se apaga sola porque yo normalmente me la pongo en la noche.</t>
  </si>
  <si>
    <t>Rapido en la entrega es un buen producto y creo que cumple con creces lo que se dice de la misma, así que bien.</t>
  </si>
  <si>
    <t>perfectas eran un regalo para mi padre y está emocionado con ellas. además el precio espectacular.</t>
  </si>
  <si>
    <t>Excelentes Estos cascos son maravillosos. La calidad del sonido es impresionante se distingue hasta el último detalle. Además aísla muy bien del sonido exterior. Son muy cómodos y se ajustan muy bien a la cabeza.</t>
  </si>
  <si>
    <t>muy recomendable Va genial, es muy grande, en un principio echa para atras, había leído opiniones pero no me imaginé que tanto, pero genial, ya llevo unos meses con él y hay semanas que le doy bastante caña, ademas de silencioso</t>
  </si>
  <si>
    <t>Rapida y buen precio Necesitaba una tarjeta que pudiera almacenar el buffer tan rapido como disparaba y que ademas tuviera capacidad suficiente para videos</t>
  </si>
  <si>
    <t>Comodos Ya me ha llegado y la verdad q pedí el número que tengo y me esta bien, son cómodos y no resbalan, contenta con la compra.</t>
  </si>
  <si>
    <t>sustitución en 3 días Después de 8 meses de uso, hace tres días se me rompió una pieza y ahora el auricular derecho esta desenganchado. Les escribí el mismo día, al día siguiente me respondieron diciéndome si quería otro (les dije que si porque van geniales, son una súper compra, no hacen daño en las orejas aunque los tengas horas hay otros que te chafan las orejas y al cabo de un rato te los has de quitar, yo tengo la suerte que los puedo usar mientras trabajo) Y TACHA TACHAN!!! hoy ya tengo otros, completamente gratis (... bueno me han costado 0.50 céntimos que me ha puesto amazon después de poner su código de descuento). Indudablemente se los recomiendo a todo el mundo.</t>
  </si>
  <si>
    <t>Buen producto Muy buen producto , soporta bien el microfono ( el mio en concreto es el blue yeti) todo perfecto</t>
  </si>
  <si>
    <t>Muy bonita Ideal para hacer un regalo, se ajusta muy bien la talla a lo que se indica en la referencia De buena calidad y sienta fenomenal</t>
  </si>
  <si>
    <t>lujo a precio fantastico todo  pero el broche es muy delicado y se abre apenas le das a la pestaña  se abre  ,</t>
  </si>
  <si>
    <t>Suavidad y calidez a un  precio razonable En general un notable en todo.</t>
  </si>
  <si>
    <t>Olvidate de los airpods; para correr estos son los mejores Después de haber utilizado muchos modelos bluetoth para correr, este modelo es perfecto se puede utilizar individual no necesita los dos para funcionar; por lo tanto la autonomía de 15h se duplica; no necesitas estar cargandolos constantemente. Lleva un cable usb que se conecta a la estación de carga. Yo solo los utilizo para salir a correr y me han parecido un productazo a buen precio.  Se escuchan genial, no pensaba que iban a tener tanta calidad. Tienen una calidad de señal muy buena; se conectan enseguida con el dipositivo Ajustan perfectamente y no se caen, tiene tres tamaños de almohadilla diferente. La base de carga se conecta bluetoth. Te indica R y L en cada uno de los auriculares. Los dos, son iguales y tienen un botón principal desde el cual se puede gestionar totalmente el móvil, encender y apagar (hold 3 seg), recibir llamadas (1 seg); sin llamada entrante, te activa siri en un iphone X. Con dos clicks en el derecho (R) se pasa las canciones adelante, y con dos clicks al izquierdo (L) va para atrás la canción. Con un solo click en cualquiera de los dos se pone en pause. Merece la pena por el poco peso y el tamaño y la comodidad. Parece que no lleves nada.</t>
  </si>
  <si>
    <t>Era lo q esperaba Muy comodas</t>
  </si>
  <si>
    <t>Lento escribiendo He tenido otros dispositivos más pequeños de esta marca (iguales, al menos por fuera) por eso cuando vi a buen precio el de 64 GB lo compré. Una decepción, la velocidad de escritura es muy lenta, cosa que no me ha pasado con los otros. Sigo confiando en la marca, pero este modelo de 64 gb en concreto me ha decepcionado.</t>
  </si>
  <si>
    <t>No es del color que se indica ,en la descripción se indica negro y es verde. El reloj no es igual al que se indica en la descripción del producto , dice correa negra y el envío es de color verde,no corresponde al elegido, por lo demás no esta mal.</t>
  </si>
  <si>
    <t>No para uso continuado Tras dos meses de uso la almohada de silicona está deformada y no cumple su función. No es una alfombrilla para un uso continuo, más bien esporádico</t>
  </si>
  <si>
    <t>No sirve Trabajo en un instituto y la mayoría de ordenadores no reconocen el dispositivo, por lo que no me sirve para nada</t>
  </si>
  <si>
    <t>Se ha roto en menos de una semana Muy decepcionada. No hace ni una semana que tengo el collar que se me ha partido cuando me lo estaba quitando para ir a la ducha.  Es una pena. Era bonita, pero está claro que la calidad deja mucho que desear.</t>
  </si>
  <si>
    <t>Genial Buen artículo !! Envío rápido</t>
  </si>
  <si>
    <t>Bolso bandolera perfecto Es muy cómoda y amplío el interior, las cremalleras funcioan muy bien.  Ha cumplido con todas mis necesidades de llevar bastantes cosas</t>
  </si>
  <si>
    <t>No son chanclas Me encantaron por sus posibilidades y su comodidad pero no son chanclas!! La tira que sujeta el pie está acolchada, no es apta para playa o piscina puesto que no se puede mojar. Las devolví porque lo que yo quería eran unas chanclas que poder mojar.</t>
  </si>
  <si>
    <t>buena elección lo he comprado para mi hijo, lo está disfrutando muchísimo</t>
  </si>
  <si>
    <t>Parece resistente Es grande, parece durable pero no la he usado aun</t>
  </si>
  <si>
    <t>Súper bonitas Me encantan y llegaron en perfectas condiciones</t>
  </si>
  <si>
    <t>Las zapatillas más cómodas El producto llegó en buen estado y en la fecha estimada. Se nota que es de buena calidad. Desde que las recibí no me las he quitado. Sin duda repetiré cuando se estropeen aunque seguro que me duran mucho. Llevo 1 año con ellas poniendomelas todos los días y están sin ningún desperfecto. En cuanto a la talla yo tengo un 37 y un 38 cuando uso deportivas y el n° de las Crocs es M: 5 y W:7 que creo corresponde con el 38 porque no tuve que descambiarlas.</t>
  </si>
  <si>
    <t>Lo que queria Lo que queria</t>
  </si>
  <si>
    <t>Muy bien, como los originales. Muy bien, como los originales. Llevo una temporada con ellos y funcionan perfectamente.</t>
  </si>
  <si>
    <t>Producto idóneo para monte.Calidad-precio buenos Botas estupendas para monte.Repito producto por calidad-precio.</t>
  </si>
  <si>
    <t>Genial De momento todo perfecto, Mi hijo está encantado. El producto llegó al día siguiente de pedirlo.</t>
  </si>
  <si>
    <t>Muy contenta. Son originales ... precio calidad muy bueno. Compré  la 39 1/3 otros adidas tengo esta talla y en tienda probé esa también esas al ser nuevas sin probar vienen justas ya con el uso ensancharan un poco. Vienieron antes de tiempo.</t>
  </si>
  <si>
    <t>Muy bien Esta muy bien</t>
  </si>
  <si>
    <t>El mejor masajeador del mercado Me ha encantado de principio a fin. El mismo día que llegó me lo coloqué en la zona de los hombros y fue una delicia ver como iba bajando la contactura que tenía.  Por supuesto, no te va a curar ni una lumbalgia, ni un tirón, ni un traumatismo pero aliviará lentamente el dolor en la zona afectada. Puede servir tanto para cualquier zona de la espalda, como glúteos, piernas y pies. Al suministrar calor y tener muchas velocidades es mucho más cómodo. Lo único que no me gustó es que funciona enganchado pero eso se puede solucionar con un alargador.</t>
  </si>
  <si>
    <t>Calidad y Confianza Opte por Sandisk porque tengo mas tarjetas de Sandisk y nunca me han dado problemas. Tengo confianza en estas tarjetas.</t>
  </si>
  <si>
    <t>bota es lo que estaba buscando</t>
  </si>
  <si>
    <t>Perfectas para fan Si eres culé te parecen perfectas. Buen bordado, escudo y colores buenos y además son cómodas. Buena compra para los amantes del FCB.</t>
  </si>
  <si>
    <t>Impresionantes Genial</t>
  </si>
  <si>
    <t>Cocina solthermic Fantástica, preciosa, funcional, a muy buen precio y perfecta en su entrega</t>
  </si>
  <si>
    <t>Todo como es He recibido el pedido justamente en la fecha indicada, el producto era nuevo y está todo correctamente tal y como se describe en el artículo.</t>
  </si>
  <si>
    <t>Calidad precio bien Muy funcional</t>
  </si>
  <si>
    <t>Me gusta el diseño y su comodidas Es lo que quería. Todo ok</t>
  </si>
  <si>
    <t>Comodidad para casa Son de las zapatillas de estar por casa más cómodas que he tenido. Punto justo de calor y de amortiguación (ni excesiva ni demasiado poca).</t>
  </si>
  <si>
    <t>No es plata No es de plata, a las semanas se pone fea</t>
  </si>
  <si>
    <t>Bastante básico Producto bastante básico para ser de Bosh. Los materiales son muy normales tirando a malos y no tiene demasiada fuerza</t>
  </si>
  <si>
    <t>Buen micro pero con una mala bateria El micro eatá muy bien. Funciona a la perfeccion, la única pega es la bateria que dejó de cargar con 2 meses de uso y se oxidó. Por suerte lo vimos antes de que estropeara es mecanismo interno. Compramos una nueva más buena y genial.</t>
  </si>
  <si>
    <t>mal hecho Las costuras están hechas fatal... Dudo que sea North Face original... las Mangas eran cortas y los hombros estaban deformados</t>
  </si>
  <si>
    <t>Es un timo no lo compreis Esta súper mal echo.vamos que es de los chinos. No vale nada .directamente lo tire a la basura</t>
  </si>
  <si>
    <t>Bueno bonito y barato No se puede pedir más en el precio que está, para guardar documentos, algunos objetos valiosos que dificulten algo su robo, recomendado si no quieres gastar mucho</t>
  </si>
  <si>
    <t>Funcional Como todo casio nada que decir en cuanto a precisión. Muy ligero y fácil de ver la hora, tengo otro con la esfera en negro y manillas plateadas y resulta difícil consultarla, sobre todo cuando estamos en penumbras. Sencillo y bonito a la vez. Contento con la compra.</t>
  </si>
  <si>
    <t>Muy bien para hacer batidos Muy útil para hacer batidos. Tiene un inconveniente que es la fragilidad los recipientes, por lo demás todo perfecto.</t>
  </si>
  <si>
    <t>una maravilla pues la verdad calidad precio muy bien ademas son bastantes esteticas mas de lo que me esperaba y el precio muy bien gracias</t>
  </si>
  <si>
    <t>Regalo Ha sido un acierto. Lo regale, y lo.utilizan muchisimo. Es aparente para colocarlo sobre la encimera</t>
  </si>
  <si>
    <t>dvd perfecto todo como siempre con amazon con mucha rapides y eficacia el producto el que queria perfecto a lo que decia el vendedor  ademas los verbatim como siempre lo mejor en dvd lo volveria a comprar</t>
  </si>
  <si>
    <t>brooks glycerin 16 perfectas, brooks compra acertada</t>
  </si>
  <si>
    <t>Micrófono Estoy muy contento con el micrófono mi hijo que le gusta cantar de lo pasa genial buena conectividad, opciones tara tarjeta y usb , el volumen del altavoz es independiente al del micrófono. Muy buen compra</t>
  </si>
  <si>
    <t>Buena calidad Las utilizo con la mopa fregona porque sólo tenía una y estaba siempre lavándola. Misma calidad que la mopa Vorfreude  pero a un precio mucho más  económico.</t>
  </si>
  <si>
    <t>El tipico modelo cromado de Casio Brazalete de acero, caja de resina cromada. Cómodo y liviano, tamaño contenido si se desea un reloj para que la manga se pueda deslizar por encima. El módulo más sencillo de Casio, que cumple a las mil maravillas con sus funciones básicas.</t>
  </si>
  <si>
    <t>La recomiendo 100% la cambie por la rotura del vaso de mi batidora anterior que no tenia recambio, esta tiene mayor capacidad en el vaso que ademas es de plastico y facil de quitar las cuchillas para su limpieza aunque no es necesario quitarlas cada vez que se usa como esplica en las instrucciones, tiene un motor muy potente que tritura de todo y distintos progamas para las distintas elavoraciones. hasta el momento me va muy bien, no es de marca muy reconocida pero cumple de sobra con lo que vende.</t>
  </si>
  <si>
    <t>Perfectly &lt;div id="video-block-R3II0BJFKS4ZXW" class="a-section a-spacing-small a-spacing-top-mini video-block"&gt;&lt;/div&gt;&lt;input type="hidden" name="" value="https://images-eu.ssl-images-amazon.com/images/I/C121GBh4viS.mp4" class="video-url"&gt;&lt;input type="hidden" name="" value="https://images-eu.ssl-images-amazon.com/images/I/61OXYhaPgpS.png" class="video-slate-img-url"&gt;&amp;nbsp;Alles perfect!</t>
  </si>
  <si>
    <t>Bonito llamador de ángeles! Es tal cual aparece en la foto, sí es cierto que la única pega es que el cordón queda corto, un poco por encima del ombligo, pero todo lo demás muy bien.</t>
  </si>
  <si>
    <t>Buena relación calidad precio. le da a tus videos un sonido un poco mas profesional que el sonido directo de cámara. Tampoco es una maravilla pero muy correcto por el precio que tiene.</t>
  </si>
  <si>
    <t>Bueno y barato. Mejor apoyarlo un poco elevado Muy contento con la compra. Lo compré para descargar el PC de trabajo, por lo que no lo tengo encendido todo el rato ni de lejos. Si un opinador comentaba que estando encendido todo el día le duraba 2 años, espero que el mío se haga eterno.  La capacidad es algo menor de 2 TB, como es habitual en unidades de almacenamiento. Un opinador comentó que si se coloca simplemente apoyado se calienta demasiado, por lo que directamente lo he apoyado en sus extremos dejando unos 2,5 cm de aire por debajo, y la verdad es que no se recalienta.  No tiene botón de encendido, sino que se enciende directamente al enchufarlo a la corriente.  El precio es absolutamente el mejor a día de hoy, vale la pena.</t>
  </si>
  <si>
    <t>Saber bien cual es el numero Kedan estupendas a mi marido les encantó</t>
  </si>
  <si>
    <t>Bandolera con múltiples bolsillos, espaciosa y tacto agradable El producto vino perfectamente embalado y dentro de una bolsa de plástico recio, que lo protegía bastante bien. Nada más abrirlo, nos encontramos con un producto fabricado en nylon, con un tamaño moderado, en la que cabe perfectamente un libro electrónico o una tableta de dimensiones moderadas. Cabe perfectamente una tableta de 10.1” sin funda, quedando un pequeño espacio, por lo que sinceramente creo que con su funda también entrará. La bolsa dispone de un total de tres bolsillos principales, uno en la parte delantera, otro en la trasera y el último el superior y principal, que alberga un bolsillo con cremallera y otro acolchado en el que se puede poner el aparato electrónico que deseemos. En definitiva un producto robusto y espacioso, que te permitirá llevar tú tableta y todos sus accesorios, ya que bolsillos y espacio tendrás de sobra.</t>
  </si>
  <si>
    <t>Encantado con la sudadera Como siempre esta marca te saca de un apuro, me llegó en 24 horas y la sudadera genial, cómoda, queda muy bien y el diseño es muy chulo. Siempre quedo estupendamente cuando tengo que regalar.</t>
  </si>
  <si>
    <t>Para contracturas. La funda es de color rojo Termostato con auto-apagado programable (varias opciones), y con varias temperaturas de trabajo, muy útil. Aunque en la web de amazon especifica que es de color blanco, la funda es roja.</t>
  </si>
  <si>
    <t>BUENOS AURICULARES AURICULARES QUE CANCELAN EL RUIDO MUY BIEN Y SE ESCUCHAN PERFECTAMENTE, NO TIENEN NADA QUE ENVIDIAR A LOS MAS CAROS.</t>
  </si>
  <si>
    <t>Práctico, ligero y sencillo Este presentador es tal y como se describe, con un diseño elegante y básico. Funciona perfectamente para dar clases</t>
  </si>
  <si>
    <t>No produce gases y es suficientemente cómodo! Un biberón fantástico, 100% recomendable. Súper grande pra que dure hasta que tu bebé lo deje de usar, además de comodo, no le produce muchos gases a mi bebe a diferencias de otros!!! ¡Comprobado! ¡Compradlo sera muy buena elección!</t>
  </si>
  <si>
    <t>Genial Los mejores que he tenido</t>
  </si>
  <si>
    <t>Regalo de cumple de mi hija para mi Me ha sorprendido muchísimo</t>
  </si>
  <si>
    <t>Pesan mucho Son muy pesadas y la parte posterior que rodea al talón es tan baja y tan fina que acabas chafándola con la parte trasera del pie y siempre tienes que estar subiéndola porque pierde su posición inicial. Son cálidas, pero no cómodas por el peso que tienen.</t>
  </si>
  <si>
    <t>Cómpralo solamente si es por capricho, no te autoconvenzas de que lo necesitas ¿Lo necesitas? NO ¿Es útil? NO ¿Te simplifica la vida? Al contrario, te la complica innecesariamente Vaaaale, pero me lo quiero comprar igualmente. Entonces, sigue leyendo ;-) La conectividad bluetooth no es tan fiable como en otros dispositivos que tengo. En este reloj, a veces hay que "toquetear" cosas para que vuelva a conectarse. Dejémoslo en que va tirando. A día de hoy, enero de 2019, se ha quedado muy corto de potencia, por lo que una vez actualizado a la última versión del sistema operativo.... pse pse. A veces el simple hecho de mirar la hora es un suplicio. Es bonito, tiene muy buenos acabados, y muchas funciones (cuya utilidad es discutible). Yo lo definiría como un juguetito que nos deja "probar" el sabor del futuro pero que está muy muy verde. Cuando salió a la venta costaba entre 350 y 400 euros, una completa aberración. Yo he pagado por él 189 y como es bonito y tal, me lo quedaré, pero jamás lo recomendaría salvo que como yo lo quieras por capricho. Más cosas que se me ocurren, probé de usarlo como manos libres y el altavoz se oye bastante mal. Puedes mantener una conversación, pero cualquier manos libres suena mejor. Una cosa que me gusta es poder cambiar las carátulas del reloj. Las hay gratuitas de muy buena calidad. Otra cosa interesante es la gran cantidad de ejercicios que reconoce, aunque en la práctica lo único que consigues es enredarte durante los entrenos, por lo que con el tiempo puede que dejes de usar esas funciones. De la recepción de whatsapps por ejemplo... si, ves que has recibido algo, pero solo te muestra el último mensaje de cada conversación, por lo que si o si tienes que sacar el móvil y mirar lo que te han dicho. Hay aplicaciones de terceros (de pago, creo) para solucionarlo, pero ya es complicarse, como siempre. A veces he tenido que reiniciar el reloj porque se atrancaba. Los primeros días la batería me duraba unas 7 horas. Luego se actualizó el sistema y ahora me dura dos o tres días, pero a cambio todo va más lento. Por ejemplo, con la versión antigua, era mover la muñeca y ya aparecía la hora en pantalla. Ahora tengo que exagerar el movimiento y a veces acabo hasta pulsando los botones para que se encienda. Y aun así tarda. Vamos, espero que os resulte útil la opinión, ya que de sus bondades ya se ha hablado mucho.</t>
  </si>
  <si>
    <t>Fidel fernandez vizoso Es un engaño manifiesto, la cadena es excesivamente fina y de mala calidad, el cierre es muy malo sin seguridad ninguna</t>
  </si>
  <si>
    <t>Muy mala calidad En menos de un año se han roto la correa y las dos sujeciones de su extremo libre.  Por poco pierdo el reloj.  Estos productos no deben estar a la venta, engañan al cliente.</t>
  </si>
  <si>
    <t>Muy pequeña Super pequeño para hacer una XXL</t>
  </si>
  <si>
    <t>Para copias de seguridad, bien Aunque hace bien poco que lo utilizo, y a estos cacharros hay que darles cierto tiempo de uso para saber cómo van de funcionalidad y fiabilidad, si es verdad que el tiempo que llevo usándolo de momento ningún problema. Una gozada para tenerlo montado y configurarlo para back-ups automáticamente. Para llevarlo y traerlo, un poco engorroso por necesitar de fuente de alimentación externa. La tasa de transferencia corresponde con la indicada por el fabricante. No es el primer Seagate que tengo y si me funciona como el resto no será el último. Una pegas que le he encontrado: - Se agradecería un interruptor de encendido - apagado por si quieres tenerlo desconectado. - Pensaba que entraba en modo stand-by solo y, al menos el mío, no entra. Eso no me hace mucha gracia que esté todo el día funcionando. - Comparado con un toshiba que tengo de la misma capacidad, hace más ruído. Hace poco, pero hace. - La luz de funcionamineto debería estar al lado contrario al lado donde se conectan los cables.  Por lo demás tiene un diseño austero pero elegante y funciona bien. Excelente relación calidad - precio. Si no me da fallos con el tiempo, lo recomiendo.</t>
  </si>
  <si>
    <t>Estuche Tal como lo describe el vendedor 👍🏼</t>
  </si>
  <si>
    <t>Geniales Quedan muy bien y son muy comodas</t>
  </si>
  <si>
    <t>Calidad / precio Me gustó pero me llego sin bolsa</t>
  </si>
  <si>
    <t>Sin cólicos y tetina muy suave Mi bebé tiene mes y poco y usábamos otro de otra marca, pero demandaba más cantidad al succionar y este tiene la tetina para bebés de más de un mes. No ha tenido ni un cólico</t>
  </si>
  <si>
    <t>Perfectas Son perfectas para estar muchas horas de pie trabajando, estoy encantada con ellas! Son comodísimas, sin duda las recomiendo para la hostelería</t>
  </si>
  <si>
    <t>Reloj despertador con luz , radio , sonidos naturaleza , toma USB. &lt;div id="video-block-R36ERYZN77OPIB"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id="93" preload="auto" src="https://images-eu.ssl-images-amazon.com/images/I/D1xc3fjnIuS.mp4" style="position: absolute; left: 0px; top: 0px; overflow: hidden; height: 1px; width: 1px;"&gt;&lt;/video&gt;&lt;/div&gt;&lt;div id="airy-slate-preload" style="background-color: rgb(0, 0, 0); background-image: url(&amp;quot;https://images-eu.ssl-images-amazon.com/images/I/21C-73XtpcS.png&amp;quot;);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value="https://images-eu.ssl-images-amazon.com/images/I/D1xc3fjnIuS.mp4" class="video-url"&gt;&lt;input type="hidden" name="" value="https://images-eu.ssl-images-amazon.com/images/I/21C-73XtpcS.png" class="video-slate-img-url"&gt;&amp;nbsp;Reloj despertador con luz (regulable en intensidad) , radio , sonidos , toma USB trasera. Incluye  el cable de USB a micro USB y cargador USB . Tiene por detrás el cable de antena . Manuales en varios idiomas entre ellos el Español . Indica la hora .</t>
  </si>
  <si>
    <t>Muy potente y estéticamente muy bonito. La batidora es una máquina increíble, nunca había visto un vaso batidora con tanta potencia. El vaso es muy grande, tiene una capacidad de más de dos litros. Es facilísimo poner quitar el vaso, y su mango muy cómodo de sujetar. La tapa del vaso es robusta y se queda bien hermético cuando la pones, tiene dos pestañas que la dejan bien sujeta. Tiene otro tapón transparente arriba que con media rosca se quita para ir añadiendo los alimentos, trae un accesorio que es un palo de plástico para ir removiendo o aparentando los alimentos que metes. También trae un cepillo para la limpieza.  La rueda de mando tiene varias funciones, que al seleccionar una opción te marca el tiempo automático de batido. Las opciones son para moler fruta, hielo, hacer mooties, etc. La otra opción es la molienda manual, que tú elijes a la velocidad que quieras usar. La estética es perfecta, negra brillante y un acero oscuro muy chulo. Tiene un diseño moderno y la pantalla digital le da un toque especial. En resumen que la recomiendo totalmente por la relación calidad precio y por el diseño.</t>
  </si>
  <si>
    <t>Diversión El Micro funciona perfectamente, el altavoz incorporado suena bastante bien y con volumen, trae distintos tonos de voz, se enlaza perfectamente por Bluetooth para la función de karaoke. Muy contenta con la compra y todos encantados, desde los pequeños hasta los mayores.</t>
  </si>
  <si>
    <t>Lo esperado Útil y sin problemas</t>
  </si>
  <si>
    <t>Me ha encantado El tamaño es perfecto y con muy buena capacidad. La correa para colgar es fucientemente larga para poder ponerla cruzada. La tela es impermeable.</t>
  </si>
  <si>
    <t>Nike Air force 1 talla 43 Perfectas y la talla habitual de nike uso un 43 en todas mis nike y nigun problema con estas me entra el dedo justo y a un precio increible para ser el modelo blanco</t>
  </si>
  <si>
    <t>mui bien siempre uso para correr salomon i me van genal . Son mui duraderas i comodas os las recomiendo a todos los que corrais</t>
  </si>
  <si>
    <t>Un lujo Bonita,gustó mucho a la persona que la regalé</t>
  </si>
  <si>
    <t>Reloj buenísimo Me ha encantado</t>
  </si>
  <si>
    <t>Calidad, comodidad y precio Calidad muy buena</t>
  </si>
  <si>
    <t>muy util Es perfecta para lo que queriamos en la oficina. Mantener el agua caliente!, tomamos unas 4 infusiones y cuando llegamos por la mañana la ponemos a calentar y siempre tenemos agua caliente disponible. Ademas, cuando se nos estropeo una cafetera que teniamos, la pedimos y al dia siguiente ya estaba aqui. Genial!</t>
  </si>
  <si>
    <t>Alfombrilla fantástica Fantástico super grande</t>
  </si>
  <si>
    <t>Calidad Son muy cómodas, las segundas que compro</t>
  </si>
  <si>
    <t>Funciona bien Funciona correctsmente</t>
  </si>
  <si>
    <t>Muy buen reloj Reloj muy bueno y bastante robusto , un poco grande , pero tampoco excesivo.  La alarma con vibracion , no es suficiente para despertarte , pero si para avisarte</t>
  </si>
  <si>
    <t>Buen sujetador para deportes de alto impacto Para las chicas que hacemos deporte de alto impacto con bastante pecho es realmente cómodo. No se ha deformado con los lavados ni con el uso. Puedes ponértelo con los tirantes cruzados o sin cruzar.</t>
  </si>
  <si>
    <t>Buenisimo Perfecto. Usado en un campo de futbol, buen sonido, potente, y buena autonomía. Excelente precio. No trae pilas para el micro, y los cascos remotos</t>
  </si>
  <si>
    <t>Peor de lo que esperaba, se fueron de vuelta. Tienen una horma rara, no sentaban bien, misma talla que otras merrell, pero estas me quedaba pequeñas.</t>
  </si>
  <si>
    <t>Recomendable Lo que esperábamos pero pensábamos que eran 3 y solo es un biberon</t>
  </si>
  <si>
    <t>Botas Bellota Producto aparentemente de bastante calidad. Tened en cuenta que hay que pedir un numero menos, asi me lo indicaron y acertaron.</t>
  </si>
  <si>
    <t>no lo se un poco incomodo al hacer deporte</t>
  </si>
  <si>
    <t>No valen la pena Pesan muchisimo y comodidad igual que otros zapatos mas economicos.</t>
  </si>
  <si>
    <t>No sirve Funcionó en mi Apple Macintosh. En vista de eso, tiré el empaque. Dos días después, dejó de funcionar. Espero que Amazon acepte la devolución. Es la primera vez que me falla una memoria flash USB.</t>
  </si>
  <si>
    <t>Buena estética Es precioso pero la cadena en seguida se pone fea.</t>
  </si>
  <si>
    <t>Buena relación calidad precio. Un buen presentador a buen precio. Anteriormente había tenido otro más sencillo pero el láser era menos potente y le duraban poco las pilas. Con este presentador estoy muy contento de momento.</t>
  </si>
  <si>
    <t>Precio incomparable, velocidad de escritura ajustada y un pequeño problema de sobrecalentamiento. La verdad es que el acabado y el tamaño de este pendrive, al igual que su capacidad son impresionantes dado su precio. No presenta ningún problema en su funcionamiento, aún siendo este intenso, pero si tengo que ponerle algún defecto es quizás una velocidad de escritura que no destaca por lo alto ( pero es más que suficiente en la mayoría de casos ) y un sobrecalentamiento que hace a veces incluso se haga difícil cogerlo justo después de haberlo utilizado. No lo he utilizado aún para grabación ni reproducción multimedia, pero creo haber leído que no es del todo adecuado en este campo. En cualquier caso una compra muy recomendada si quieres trasladar grandes volúmenes de datos por un precio genial.</t>
  </si>
  <si>
    <t>Carolina Bastante bueno. Lo único malo es la tapa, que no es practica a la hora de abrir y cerrar (va con rosca). Todo lo demas muy bien</t>
  </si>
  <si>
    <t>correcto correcto</t>
  </si>
  <si>
    <t>perfectas, sin ir a la tienda Buen precio, buena calidad son las autenticas, asi que me ahorre ir a la tienda a por ellas</t>
  </si>
  <si>
    <t>Relación calidad precio buena Para lo que necesitaba la batidora (hacer purés, cremas, pasar algún potaje, etc.) tiene suficiente potencia y funciona muy bien. El poder quitar el brazo para lavarlo en el lavavajillas es genial porque su limpieza es mejor. Buena compra.</t>
  </si>
  <si>
    <t>clasico sencillo y original muy bien, como todos los casio, tacto suave, y original con su calculadora me encanta. y muy buen precio. genial</t>
  </si>
  <si>
    <t>Compacta y eficiente Su diseño me ha encantado, me parece muy cómoda e intuitiva y al ser tan pequeña no ocupa tanto espacio!!</t>
  </si>
  <si>
    <t>Muy chulas Muy chulas</t>
  </si>
  <si>
    <t>Excelente calidad No es la primera vez que compramos productos de esta marca, ya que son de una alta calidad, a buenos precios. Quizás por la elección de color se suba de precio un poco más de lo normal, comparándolo con modelos iguales pero de color blanco, pero bueno, estos en concreto los cogimos por capricho.  Supongo que será debido al tamaño, pero la tetina que viene, son de las que vienen con 4 agujeros, algo que nos viene perfecto para el tiempo que tiene la pequeña.</t>
  </si>
  <si>
    <t>Colgante copo nieve. Igual que en la foto. Muy bonito.</t>
  </si>
  <si>
    <t>Comodidad Muy cómodas</t>
  </si>
  <si>
    <t>Biena calidad y sujeción Llevo tiempo usando esta cinta adhesiva de doble capa, varios rollos ya usados y entre todas es de las que mejor me ha funcionado. Sujeta bastante bien, aguanta el calor y si no es capaz de sujetar el objeto, no se cae el objeto de golpe, se va separando poco a poco y te da tiempo a poner remedio.  Como punto negatico, no es para exterior y las superficies asperas no sujeta bien.  Si te ha parecido útil, pulsa el botón. Gracias</t>
  </si>
  <si>
    <t>Producto Muy bien</t>
  </si>
  <si>
    <t>Cómodos Quedan muy bien, compré una talla más, la 44 (uso de normal una 43)</t>
  </si>
  <si>
    <t>perfecto simplemente perfeto y lo que necesitaba, con buenos acabados y espacioso. Cumple con lo que promete y es muy comodo</t>
  </si>
  <si>
    <t>Y Me han encantado son exactamente igual que en la foto. Quedan genial y son ligeros.</t>
  </si>
  <si>
    <t>Recomendable Si tienes mascotas como gatos o perros va genial, es de lo mejor que he probado. Quita mucho pelo de forma rápida. Lo único es que a la hora de quitar hojas se hace un poco complicado quitarla, pero todo es cogerle el truco. Recomendable por el precio que tiene.</t>
  </si>
  <si>
    <t>Excelente Articulo Excelente zapatos, gusto mucho</t>
  </si>
  <si>
    <t>Genial Buen producto. Fue un regalo y están encantados.</t>
  </si>
  <si>
    <t>muy util me encanta</t>
  </si>
  <si>
    <t>Sencillo de usar Sobretodo destacaría su facilidad de uso, ya que simplemente con conectarlo al puerto USB ya empieza a funcionar. Yo tengo un MacBook Pro de 2018 y o suelo usar tanto con Keynote como con PowerPoint y la verdad es que funciona a la perfección. El láser es verde y de una potencia más que suficiente para señalar cosas en la pantalla a una distancia de 4-5 metros.</t>
  </si>
  <si>
    <t>No me ha servido No le doy más estrellas pq no me ha valido para mi tablet huewei... He tenido q usarlo en mi Móvil.</t>
  </si>
  <si>
    <t>Buena potencia, poca duración de la goma de la tapa. Iba fantásticamente hasta que un día la goma de la tapa empezó a ceder y si lo llenas en exceso se derrama líquido incluso la tapa se levanta del todo. Una pena porque estábamos muy contento. No la metemos en lavavajillas con lo que no entendemos que haya cedido.</t>
  </si>
  <si>
    <t>Ruidosos Devolución de 2 discos WD Red NAS de 8TB (WD80EFZX) por excesivo ruido. Uno de ellos claramente con defecto de fábrica (o de transporte), ya que hacía un ruido nada normal (como un dice metálico). El otro, aún siendo más silencioso (el ruido normal del disco, supongo) no era aconsejable para uso en una NAS como media center.</t>
  </si>
  <si>
    <t>SON IMITACION Son una imitacion, la goma se cae en la primera puesta, no hay compresion. No recomiendo su compra,  no tienen nada que ver con los originales.</t>
  </si>
  <si>
    <t>Bolsa bastante práctica Práctica bolsa, la cremallera anterior es poco práctica ya que abre de abajo hacia arriba</t>
  </si>
  <si>
    <t>Chuli A mi hija le encantaaaa</t>
  </si>
  <si>
    <t>Es muy comodo Es cómodo para el ejercicio</t>
  </si>
  <si>
    <t>Eficaz Cumple su función perfectamente. BUENO, BONITO Y BARATO</t>
  </si>
  <si>
    <t>Muy asequible Es un producto muy asequible para su capacidad de almacenaje y de marca muy conocida. Le doy un uso general y cumple bien con su cometido. Envío rápido.</t>
  </si>
  <si>
    <t>Increíbles!!!! Máxima calidad de fabricación, estetica, un sonido excelente! muy cómodos, pero sobre todo con un precio increíble!!! merece la pena comprar unos simplemente para hacer la prueba. Almohadillas de recambio. Buena calidad, no son de esponja. Muy contento con la compra. Totalmente recomendable.</t>
  </si>
  <si>
    <t>Perfecto Muy buena calidad precio, el producto cumple con creces su función, ideal para preparar la espuma de leche para el cafe.</t>
  </si>
  <si>
    <t>Muy bonitos Excelente amortiguador de sonido para quitar el eco y en  mni habitacion que es pequeña he quitado el eco en los stremings, que se me habia quejao algún seguidor</t>
  </si>
  <si>
    <t>Bonitas Muy comodas, el unico problema es la suela, no es muy comoda y duelen los pies despues de estar mucho rato andando La estetica es muy bonita</t>
  </si>
  <si>
    <t>Elegante y muy útil La compré como regalo y al final soy yo el que le da más uso en casa. Genial para hacer infusiones, tarda menos de 40 segundos en calentar medio litro aproximadamente.</t>
  </si>
  <si>
    <t>Comodas Marca segura.Bonitas para verano</t>
  </si>
  <si>
    <t>Útil para según qué tratamientos Usado para liberar tejido adherido por una cicatriz tras intervención quirúrgica. En algunas zonas (tobillos, muñecas) es de difícil acceso pero se puede hacer alguna chapuza para solucionarlo</t>
  </si>
  <si>
    <t>Muy cómoda La mantita es un gran producto, se adapta bien a diferentes tamaños y formas de espaldas y realiza a la perfección su función. Es mucho más cómoda de lo que pueda parecer en un principio.</t>
  </si>
  <si>
    <t>Encantada con la tetera Calienta rápido y muchísimo. Perfecta para hacer tés e infusiones. La recomiendo. El diseño tal cual se ve en la foto. La entrega de Amazon hasta ahora ha sido PERFECTA en todo sentido. He comprado muchos productos y todos han llegado en el plazo y en excelente estado</t>
  </si>
  <si>
    <t>Gran volumen para tan poco tamaño A primera vista sorprenden el pequeño tamaño que tienen, siendo pequeños en comparación con otros. Al ponerlos el sonido a máximo volumen es muy alto sin llegar a distorsionar. Buen balance entre graves y agudos. Se emparejan muy rapido con el smartphone. Funcionan durante 3-4 horas (dependiendo del volumen) y luego se cargan en la caja en una hora aproximadamente. La caja recarga enteramente los auriculares 5 veces. La caja tiene de especial que se ve en un pequeño panel el porcentaje en numero de la bateria restante de la caja.</t>
  </si>
  <si>
    <t>Que preciosa. Es muy bonita y cómoda .</t>
  </si>
  <si>
    <t>Muy practico ante el viento Es lo mejor que podemos tener para proteger nuestro microfono del ruido que provoca el viento. Un complemento ideal</t>
  </si>
  <si>
    <t>Es excatactamete lo que se espera. Es exactamente lo que necesitaba. Se ve de un buen material. El tamaño es modulable, puedes hacerlo grande o pequeño segun quieras o segun el uso que le des. Vienen unas etiquetas para ordenarlo alfabeticamente o por meses. Me encanta!</t>
  </si>
  <si>
    <t>Comodas a buen precio Súper cómodas a buen precio, surtido de colores variado. Geniales para el uso cotidiano. Lo recomiendo sin duda alguna tanto para trabajo como para casa.</t>
  </si>
  <si>
    <t>Calidad y rapidez Las botas de calidad como era de esperar de panama jack, el vendedor de primera, llegaron antes de tiempo y todo muy bien. Repetiría sin problema. La talla es la adecuada.</t>
  </si>
  <si>
    <t>Compacta, elegante, juvenil. Juvenil y elegante, muy bonita.</t>
  </si>
  <si>
    <t>Perfecto Todo correcto</t>
  </si>
  <si>
    <t>funcion funciona perfectamente y calienta super rapido.</t>
  </si>
  <si>
    <t>Buen sonido y practicos para hacer deporte &lt;div id="video-block-R2KUMITSJP4977"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id="38" preload="auto" src="https://images-eu.ssl-images-amazon.com/images/I/B1HEBKLaARS.mp4" style="position: absolute; left: 0px; top: 0px; overflow: hidden; height: 1px; width: 1px;"&gt;&lt;/video&gt;&lt;/div&gt;&lt;div id="airy-slate-preload" style="background-color: rgb(0, 0, 0); background-image: url(&amp;quot;https://images-eu.ssl-images-amazon.com/images/I/81UwS8P77oS.png&amp;quot;);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value="https://images-eu.ssl-images-amazon.com/images/I/B1HEBKLaARS.mp4" class="video-url"&gt;&lt;input type="hidden" name="" value="https://images-eu.ssl-images-amazon.com/images/I/81UwS8P77oS.png" class="video-slate-img-url"&gt;&amp;nbsp;Compre estos cascos para mi hija mayor que quería unos para hacer deporte y que no se le cayeran, teníamos otros de los pequeños pero no se le adaptaban bien y se le caían asi que decidimos comprar unos de palo que se colocan alreves en la oreja.  El resultado ha sido buenisimo, se le quedan en la oreja bien sujetos sin necesidad de estar recolocandolos todo el rato.  Con la caja vienen los cascos, un cable de carga y la caja donde podemos cargarlos y a la vez guardarlos.  La caja marca con unos led verdes el estado de carga de la caja, una vez cargada puedes recargarlos cascos al menos 3 veces.  Los cascos se pueden cargar en poco tiempo y la bateria les dura a pleno uso entre 3 y 4 horas con lo que estamos muy satifechos.  Al acercar el casco a la caja abierta estos se agarran rapidamente debido al iman que tienen.  Por poner alguna pega quiza la caja es un poco grande y para guardarla en un bolsillo quiza es un poco incomoda.  Por el contrario la calidad de sonido es muy buena y al usarlos en llamada se escucha perfectamente.  Los cascos aunque no tienen botones como tal si que llevan el controlador para pasar o volver a la cancion anterior.  Buena compra a precio muy asequible.</t>
  </si>
  <si>
    <t>Se ralla con mirarlo El reloj en sí ni un problema, resistente, bonito, sumergible. Le doy todo tipo de trote, pero se ralla con una uña incluso. El mismo día de estrenarlo ya lo había rallado.</t>
  </si>
  <si>
    <t>3er mundista y util Deberia ser una resistència radiante y no elèctrica. Calentaria sin Electricidad. Patente de tesla de antes de 1900. Y gastaria la mitad</t>
  </si>
  <si>
    <t>lo esperado no los he usado lo suficiente como para saber si dentro de un tiempo estarán los 3 del mismo color (negro) de momento son bonitos</t>
  </si>
  <si>
    <t>no me gusto Es muy muy fina y delgada la tela. yo compre la talla S  pero es más una L. me queda muy grande. Se lo ha probado  una amiga q es muy alta y a ella le quedo bien.</t>
  </si>
  <si>
    <t>Falla un auricular Desde el primer uso el auricular derecho suena mas fuerte que el auricular izquierdo. Es muy molesto. No se pueden utilizar.</t>
  </si>
  <si>
    <t>Versátil Buen producto, muy versátil. Hecha de buen material. Viene sin pilas. Tiene una buena adaptación a la cara. Tiene también una cinta para la cabeza.</t>
  </si>
  <si>
    <t>Cumple las expectativas Pensé que iban a durar menos de un mes y por el momento resisten al llevar una vida normal, no se si aguantará utilizarlos para correr. En caso de comprar como sustitutivo de cordones para discapacidad se necesita que alguien se los coloque ya que se precisa de una buena manipulación para dejarlos puestos</t>
  </si>
  <si>
    <t>Da poca talla Es muy comodo pero queda muy ajustado. Yo soy de complexión delgada, uso una 85 de sujetador y la talla M me apretaba bastante. Decidí comprar la L</t>
  </si>
  <si>
    <t>Buen sonido a buen precio Sennheiser asegura un buen sonido. Quizá no el mejor, y menos en gamas tan poco ambiciosas como estas, pero uno decente, y en ese sentido estos cascos no defraudan: es un sonido increíblemente limpio en el que incluso sin modificar la ecualización podemos distinguir unas voces muy nítidas, unos graves bien definidos y unos agudos con buena presencia. Para los más exigentes con el sonido, seguramente se os queden un poco cortos; pero para el común de los mortales se trata de un buen sonido. Además, la espuma del auricular, aunque suave, es bastante densa y amortigua de maravilla el sonido exterior. De verdad, me parece un aislamiento sorprendente para lo básico del sistema.  Los cascos funcionan con BT y con cable jack, así que también podéis usarlos con vuestro ordenador de sobremesa, por ejemplo, que para mí era algo imprescindible. La calidad con el BT es igualmente buena y la sincronización es envidiable, según pude comprobar viendo Dark en Netflix con sonido BT desde el televisor.  En general creo que han sido una compra acertada, y por 62 € me parecen unos cascos estupendos.  Como aspectos negativos, la diadema no es demasiado cómoda. Tras un rato largo (y me refiero a tres o cuatro horas) hace que me duela un poco la coronilla superficialmente. A veces hay que ecualizar cosas a mano, y con bastante exactitud, para disfrutar el sonido de un disco o de un juego (y no tengo tan buen oído como para ser realmente pejiguero con ello, así que debe de ser una impresión bastante extendida). Por último, la espuma da un calor de mil demonios, lo que los hace unos cascos muy poco apropiados para el verano (salvo que tengáis aire acondicionado o viváis en un sitio muy fresco).</t>
  </si>
  <si>
    <t>Buena sudadera Bonita sudadera Lonsdale a buen precio,pedi una M queda un poco larga pero bien.buena calidad y para uso diario.envio y demas perfecto</t>
  </si>
  <si>
    <t>El servicio que hace es importante En general todo es adecuado</t>
  </si>
  <si>
    <t>Excelente Tal como lo describen</t>
  </si>
  <si>
    <t>Tacto muy agradable Estoy satisfecho con la compra, es muy cómoda y funciona muy bien. Destacaría el agradable tacto y sus dimensiones que la hacen perfecta para lo que necesitaba. El pedido llegó muy rápido y en perfectas condiciones. Buena relación calidad - precio. Recomendable.</t>
  </si>
  <si>
    <t>Geniales Me ha gustado todo!</t>
  </si>
  <si>
    <t>Muy bonitas Bonitas y elegantes. Tienen una purpurina sutil que queda muy bonita</t>
  </si>
  <si>
    <t>Perfecto Muy cómodo  para los que usamos mucho el ordenador</t>
  </si>
  <si>
    <t>Buena relación calidad/precio Me gusta el aspecto y la calidad percibida. Es justito, es decir, si pides tu número exacto no le puedes meter una plantilla porque ya no te entra el pie. O sea, si piensas meterle plantilla, compra un número más.</t>
  </si>
  <si>
    <t>Increíbles en su tamaño Son pequeños pero muy potentes. Tienen unos graves con pegada, y el sonido es cristalino. No soporto la mayoría de auriculares intraurales, pero estos son con diferencia los más cómodos que probado nunca. Los recomiendo muchísimo. Usos en los que los pruebo: Switch, móvil/tablet, llamadas, música.</t>
  </si>
  <si>
    <t>Genial Muy facil</t>
  </si>
  <si>
    <t>Toñi Las sudaderas joma a parte del buen precio q tienen quedan muy bien puestas y la calidad de la tela se superan cada año .A mi marido le ha encantado se la regale para papa Noel y ya la he lavado y se queda nueva. La recomiendo</t>
  </si>
  <si>
    <t>Buen producto Buena calidad</t>
  </si>
  <si>
    <t>perfecto Mi padre había reventado la edición anterior de lo mucho que las usaba porque estaba muy agusto, se las regalé por Reyes y ya no se las quita</t>
  </si>
  <si>
    <t>Muy buena Estupenda, muy potente el gazpacho quedan triturado muy fino, es toda de acero y jarra de cristal, resulta bonita con una potente luz azul en la ruleta de mando.</t>
  </si>
  <si>
    <t>MUCHA CALIDAD Auriculares de una calidad muy buena, lo que mas destaco porque andaba buscando unos, es que funcionan perfectamente como manos libres, habia probado bastantes, porque por mi trabajo necesito manos libres que me oigan y oir perfectamente, y estos lo cumplen con solvencia, ademas para hacer runing tambnien los utilizo y no se mueven apenas. Con un sonido muy bueno.</t>
  </si>
  <si>
    <t>Buena relación calidad-precio. Buen acabado y conectividad rápida. Buena compra.</t>
  </si>
  <si>
    <t>Buen calzado Buenas pero el numero es un pelin pequeño en comparación con otras zapatilla</t>
  </si>
  <si>
    <t>Buena calidad precio Me ha gustado la calidad precio del Producto. Tiene múltiples uso como por ejemplo elaboración de champus</t>
  </si>
  <si>
    <t>Muy aromaticos. Los he comprado para el humificador y comparado con otros que habia comprado antes estos tienen mejor aroma a muy buen precio.Bienen seis botes y los he probado todos y todos me han gustado mucho.</t>
  </si>
  <si>
    <t>Únicamente que es barato Se suelta la unión con la parte metálica</t>
  </si>
  <si>
    <t>Muy pequeñas No están mal, originales son; aunque una versión económica de las autenticas 574, el bordado trasero no existe y la plantilla no es ni por asomo la buena, lo peor es que ya puedes coger un numero más o fijo son pequeñas.</t>
  </si>
  <si>
    <t>Poco potente La pedimos básicamente para hacer potitos para nuestro bebé y la verdad es que quedaban demasiado grumosos y con hilos. Algo incómoda la limpieza, ya que no puede desmontarse.</t>
  </si>
  <si>
    <t>No me gusto los olores nada de nada No me gusto nada, son casi todos con olor mentolados o similares, yo mo lo vuelo a comprar</t>
  </si>
  <si>
    <t>La imagen que aparece al realizar el pedido no corresponde con el producto Al solicitar el calzado nos fiamos de la foto que aparece, no se parece al calzado que recibimos. En la foto del pedido el zapato es marrón oscuro y la suela también es oscura. Como se puede ver en la foto, el que recibimos es un marrón claro y la suela blanca.</t>
  </si>
  <si>
    <t>Total relax Un lujo poder disfrutar de nueve olores diferentes, cada una con su especifico. Lo usamos exclusivo para el humidificador del salon. No lo usamos en la piel ya que no sabemos seguro si vale para el contacto con la piel. Lo compraria otra vez.</t>
  </si>
  <si>
    <t>Cuesta mucho calzarlo La calidad de la pelusa es buena. El tacto es muy agradable... se me ocurren más usos... Cuesta un poco enfundarlo... la goma está demasiado apretada y me la cargué un poco intentando deslizarla... por el micro, mal pensados!! En cuanto a prestaciones, cumple bien con su función.</t>
  </si>
  <si>
    <t>Me encanta Calidad precio...genial Tal cuál se describe, tela impermeable forrada y color tal cuál se demuestra.</t>
  </si>
  <si>
    <t>Buenos biberones Buen biberon, sin más. Esta marca tiene muchas velocidades de tetinas.</t>
  </si>
  <si>
    <t>Miriam Me parece cómodo ya que la arcilla viene preparada. Para aplicarlo recomiendo hacerlo con una brocha porque al final acabas toda manchada. En el bote pone que sirve para unas 10 aplicaciones y yo llevo 5 y tengo el bote casi entero. El olor me resulta agradable y la textura es bastante densa. Yo lo dejo sólo 10 minutos porque me noto la piel reseca. Creo que irá en función del tipo de piel de cada persona.</t>
  </si>
  <si>
    <t>Gran calidad Estoy encantado, mejor que los últimos que compré, además con el plus de que aguantan el agua. Se oyen de maravilla y la bateria aguanta muy bien. Los materiales para buenos</t>
  </si>
  <si>
    <t>Genial Va super bien esta bolsa de agua</t>
  </si>
  <si>
    <t>muy contento mejor de lo que esperaba</t>
  </si>
  <si>
    <t>Comodisimas Quedan un poco más grandes de lo esperado, pero así puedes ponerte un calcetín de nieve. Perfectas y comodisimas</t>
  </si>
  <si>
    <t>Auriculares BBB Geniales para mi hija de 4 años, para cuando vayamos de viaje,  y para mi, que también los usaré de vez en cuando. La diadema ajustable da para que sea apto para niños a partir de 4, y adultos. Estéticamente son bonitos; ocupan muy poco plegados. Súper suaves. Sonido nítido. Muy buena adquisición.</t>
  </si>
  <si>
    <t>Excelente Excelente</t>
  </si>
  <si>
    <t>Es un Toshiba. Llevo mucho tiempo usando discos Toshiba tanto internos como externos sin problemas. Lo que he notado en estos años es la reducción de peso y altura en los discos externos, ahora parecen de plástico. Sigo teniendo un disco externo rojo de 500GB Toshiba con más años que Matusalén y en el que confio más que en estos nuevos de "plástico".</t>
  </si>
  <si>
    <t>Genial si no quieres llevae tablet Me encanta. Es pekeña.para no ser pesada pero cabem muchas cosas bien organizadas. Eso si, si la quieras para tablet no xq no cabe. Solo un i-pad mini una normal no</t>
  </si>
  <si>
    <t>Perfecto 4×4 para el día a día. Sencillo y bonito reloj Mi impresión al recibirlo fue mejor de la que esperaba. Tiene un tamaño perfecto y se ve la calidad de los materiales. La iluminación muy buena. El manejo muy intuitivo. Quería un modelo digital para mi trabajo y porque práctico bastante deporte. Es perfecto. Los botones están protegidos pero se pulsan sin problema. Y ese estilo que recuerda a los 80/90. Y al primer G Shock que salió. Muy contento con la compra. En la web de Casio cuesta casi el doble. Muy Buen precio en Amazon y rápida entrega</t>
  </si>
  <si>
    <t>el mejor reloj del mundo el mitico casio de currito, siempre he usado este tipo de reloj casio para trabajar, una vez le fui infiel con otro reloj deportivo, por que no encontraba este producto, pero gracias a amazon he vuelto al redil, duro hasta decir basta, normalmente pasa a mejor vida por temas de correa, o por que se le acaba la bateria y es mas caro cambiarsela que comprar otro, pero por su precio para trabajar es el mejor producto del mundo.</t>
  </si>
  <si>
    <t>Muy recomendado Me encanta, la verdad es que el masaje que da es muy agradable. Tiene diferentes intensidades para adaptarse a lo que te apetezca en ese momento, y varios cabezales para hacer más cómodo el masaje. Lo recomiendo completamente, yo lo uso principalmente para mi espalda, que siempre me duele mucho por problemas de columna y la verdad es que me está aliviando bastante. Sobre todo el cabezal que tiene la bola pequeñita, es genial para los nudos de la espalda.</t>
  </si>
  <si>
    <t>Perfecta para el día dia Mochiña versátil y resistente para el día a día, el diseño me encanta</t>
  </si>
  <si>
    <t>Fantásticos !! Como siempre esta marca es fantástica estos zapatos eran para un señor con mal formaciones en los dedos y se le adaptan perfectamente. Sin apretar por ningún sitio súper cómodas y ligeras estamos encantados! El tallaje perfecto.</t>
  </si>
  <si>
    <t>Bueno Son unos separadores normales y corrientes. Su calidad buena y precio aceptable para lo que he podido ver en busquedas</t>
  </si>
  <si>
    <t>Son perfectas! Estas zapatillas son perfectas para ir por montaña. Hago senderismo desde hace años y ningunas me han gustado tanto como estas. Recomiendo mucho su compra!</t>
  </si>
  <si>
    <t>Lo que buscaba Buen cable buen precio</t>
  </si>
  <si>
    <t>Bonitos Son bastante bonitos y son de buena calidad para el precio que tienen.</t>
  </si>
  <si>
    <t>Muy util Perfecta!!! La uso todos los dias</t>
  </si>
  <si>
    <t>Buen serum de ojos Hola. Mi mujer ha decidido probar este producto por los ingredientes naturales de la composición... y su precio. Ha probado otros serum para ojos y la diferencia es notable. Se absorbe muy rápido y la sensación es como si se estirara la piel: palabras textuales... Por eso, he decidido a probarlo yo también y corroboro su mensaje, en el momento de la aplicación se nota la piel más tersa y despejada y aunque parece dejar una película, se reabsorbe rápido y no deja rastro graso ni brillos. A pesar de que a estos productos hay que darles tiempo para lucir resultados, está contenta con la compra.</t>
  </si>
  <si>
    <t>Defectuosos??? La batería no dura nada. El derecho se descarga antes. Voy a intentar cambiarlos para ver si es un defecto puntual....</t>
  </si>
  <si>
    <t>Con enchufe inglés Yo no puedo pasar ningún invierno sin manta eléctrica. Lo que pasa, podían haber avisado que necesitas enchufe inglés. Bueno, aún la tengo y sigue funcionando.</t>
  </si>
  <si>
    <t>Papel de fumar Papel de fumar. Finísimas, endebles, y las hojas entran justisimas. Las peores fundas que he tenido. Cualquier otra iría mejor que estas</t>
  </si>
  <si>
    <t>Defectuoso Uno me llego roto</t>
  </si>
  <si>
    <t>Un ZALEO Un zaleo hablando claro, recien abierto lo formateo le meto algun video para reproducirlo en la tele, y no me lo reconoce, me dice que esta dañado, lo he formateado varias veces y sigue igual, una manera de tirar el Dinero Gratuitamente, solo se lo recomiendo a la gente que no sepa que hacer con su dinero.</t>
  </si>
  <si>
    <t>Tal y co.como esperaba Muy bien. Tal y como esperaba. Cómodas, auténticas y en su caja.</t>
  </si>
  <si>
    <t>Perfecto, es lo que buscaba Perfecto envío, calidad del producto perfecta.</t>
  </si>
  <si>
    <t>Buena compra El reloj cumple, me pedi un artículo de 2º mano que supuestamente presentaba desperfectos en el envoltorio, pero estaba perfecto, eso si el reloj me hubiera gustado que hubiera sido mas grande.</t>
  </si>
  <si>
    <t>Fàcil de usar La batidora funciona perfectamente. Quizas podria tener mas potencia, però la usamos casi a diario y funciona muy bien. La relacion calidad precio es adecuada y ademas tiene las funciones adecuados para su uso. Las puedes usar todas.</t>
  </si>
  <si>
    <t>increible mejor de lo que esperaba pedí este bolso por que necesitaba uno pero que no fuera tan escandaloso y quedara pegado al cuerpo. mi sorpresa fue tal que es mejor producto de lo que esperaba, me a gustado mucho y a un gran precio a mi parecer. recomiendo totalmente.</t>
  </si>
  <si>
    <t>Tamaño mediano y muy bonitos Son muy bonitos. Brillantes y se ven muy finos.</t>
  </si>
  <si>
    <t>Muy relajante. Estupendo rodillo de jade para masajear la cara. Viene también con una piedra para masaje con la técnica gua sha. El rodillo es muy simple de usar y deja la cara muy relajada y descansada. Lo noto sobre todo en los ojos después de pasar muchas horas frente al ordenador. El tema anti_arrugas aún no lo he notado, pero sí algo menos de bolsas en los ojos al provocar el drenaje linfático. Me ha servido también para masajear me las sienes ante un dolor de cabeza. Lo guardo en la nevera y el poder refrescante y relajante es genial.</t>
  </si>
  <si>
    <t>son muy cómodas pille la 44/45 pero dan menos talla, osea yo uso un 42, por lo cual pillaros como 2 tallas por encima. Son calentitas y muy muy comodas. La plantilla es blanda y por dentro tienen pelito por lo cual son geniales para l@s que tenemos los pies siempre frios</t>
  </si>
  <si>
    <t>De calidad Estos auriculares con cable me ha sorprendido gratamente por su buen funcionamiento. Su sonido es muy bueno y el manejo de los mandos es muy sencillo. Su diseño me gusta y posee muy buen precio. Son auriculares inalámbricos de calidad. Recomendable</t>
  </si>
  <si>
    <t>seleccionar El color no era como esperaba ya que parecía amarillo y cuando lo recibí era de otro color, un color amarillo verdoso.</t>
  </si>
  <si>
    <t>Excelente producto por un precio ajustado No se le puede pedir mucho más a un producto bueno, bonito y barato. Tiene una calidad más que aceptable para ser un monoauricular. Una vez conectado al dispositivo no se desconecta ni hace ruidos extraños. Es posible tener más de un dispositivo conectado al auricular a la vez, con lo que esto también es una ventaja. No es para nada incómodo y es bastante discreto. Por unos 11€, es una compra realmente acertada</t>
  </si>
  <si>
    <t>Bien La compré para regalo. La persona quedó encantada. Habla maravillas</t>
  </si>
  <si>
    <t>Verdaderas Cómodas y bonitas, son verdaderas!</t>
  </si>
  <si>
    <t>Maravilloso Increible, ha cumplido con creces todas las expectativas que tenia depositadas en este producto. No se puede pedir mucho mas.</t>
  </si>
  <si>
    <t>todo bien todo bien</t>
  </si>
  <si>
    <t>Comodidad sin renunciar a estilismo actual. Calzado muy cómodo de mujer, con diseño funcional y actual.</t>
  </si>
  <si>
    <t>Perfecto para regalo Lo compré para un amigo invisible para una amiga y le encantó. Por lo que me cuenta está muy contenta con el aparato por la gran variedad de velocidades que tiene y lo divertido que es jugar con su pareja y el juguetito.</t>
  </si>
  <si>
    <t>Recomendable A mí me van de lujo.  Trae diferentes tamaños de gomas para una perfecta adaptación al oído.  Calidad de sonido... Brutal.  Duración de la batería: para el tamaño de batería que tiene, más que suficiente.</t>
  </si>
  <si>
    <t>Calidad y comodidad. Super cómodos. Un acierto.</t>
  </si>
  <si>
    <t>Muy muy bueno¡¡¡ Escuchando a quien tanto quiero "mi abuelita" hablar del campo, sus sonidos y olores... estaba deseando encontrar una fragancia que me permitiese combinar con la necesidad de humedecer el ambiente y el recuerdo de esos aromas. Ahora cada vez que le cambio el aroma la veo sonreír... No sé si estos aceites esenciales serán los mejores o no, pero lo cierto es que a mí me encantan y me hacen muy feliz. Lo que procuro es cambiarlos a diario y así no dejar que se acostumbre a ninguno, de esta manera cada día tenemos un reto, una risa y una nueva fragancia. La verdad es que huelen solo al abrir la caja y el humidificador los está difuminando muy bien con el consiguiente buen olor que dejan. Para mí son un éxito y lo recomiendo porque son geniales. ¡Espero haberte ayudado, saludos¡</t>
  </si>
  <si>
    <t>Sientan muy bien. Después de probarme varios modelos, he acertado con este. Es muy cómodo. calentito ( de invierno) pero sin llegar a ser excesivamente gordos. el único fallito que pueden tener es que son muy largos. Uso una 44 y pedí la L.  Me quedan bien.</t>
  </si>
  <si>
    <t>Perfecta Perfecto calidad precio. Plastifica a la perfección pero hay que introducir el plástico muy cuidadosamente ya que se puede torcer y estropear el trabajo.</t>
  </si>
  <si>
    <t>Muy buena relación calidad precio Por este precio son muy buenos auriculares el sonido se escucha limpio. Aquellos que buscan unos graves amplificados mejor que busquen una alternativa.</t>
  </si>
  <si>
    <t>2 veces lavada y ha perdido color. La camiseta de nueva muy bien, en la segunda lavada se estropea mucho.</t>
  </si>
  <si>
    <t>Diseño chulo El reloj es tal cual el de la foto, realmente es un diseño que me ha gustado mucho. Todo y que en teoría es sencillo de poner en hora, conseguí poner bien la hora pero los minutos no, y ahora ya no me deja cambiar ni la hora ni los minutos. No se si es que este ha venido defectuoso o todos son así. Gracias</t>
  </si>
  <si>
    <t>Para bonitos recuerdos El albúm está  bien, pero las pegatinas que lleva se sueltan con facilidad. El tamaño es adecuado. En mi casa lo hemos utilizado para esas fotos en papel que se van quedando por ahí sueltas.</t>
  </si>
  <si>
    <t>Está a prueba... Formateada nada más llegar, tiene de 64 unos 56 gb libres, no está mal, lo esperado más o menos. La uso en un lg q6 que soporta de sobra esa capacidad (254gb de máx. aprox.). Parece que le cuesta cargar los datos al principio y un día parecía que se había borrado todo, reseteé y de nuevo andando con todos los datos, pero me tiene algo mosca... Veremos con el tiempo, ojalá sea algo puntual.</t>
  </si>
  <si>
    <t>Hay que pedir una talla más Las compré porque estéticamente son chulas pero vienen pequeñas, así que recomiendo pidáis una talla más. Luego os podéis encontrar con dificultades de cara a la devolución y/o el reembolso.</t>
  </si>
  <si>
    <t>Opinión No vale para nada este producto ya que el resultado de la calidad no vale para nada y no os lo recomiendo.</t>
  </si>
  <si>
    <t>Calidad-Precio buena Tal y cómo esperaba, aunque por delante es como de rejilla y se ve el pie. Por lo general ha sido buena compra.</t>
  </si>
  <si>
    <t>muy comodas buena bamba las new balanca son muy comodas son las mejores para el dia a dia ,</t>
  </si>
  <si>
    <t>Su versatilidad Esta bien respecto a mi pedido solo me parece un poco incómodo el ponérselo ( creo debería tener doble cremallera)</t>
  </si>
  <si>
    <t>Calidad-Precio imbatible Las zapatillas son preciosas y muy comodas  Aunque la suela sea lisa la plantilla tiene una curvatura con la forma del pie. Puede que cause alguna molestia al principio por lo que es conveniente tenerlo en cuenta  La tela exterior es suave aunque según el color se puede manchar facilmente pero es limpiable con un cepillo sin problemas No da tanta calor como puedas imaginar de un principio  Las he pillado a 31,95 con una oferta en la que no podia elegir el color ni el número, pero ambas coincidían por lo que he triunfado</t>
  </si>
  <si>
    <t>Recomendable Esta marca nunca falla, todos los productos que hemos adquirido de avent dan buenos resultados y este es uno de ellos</t>
  </si>
  <si>
    <t>Buena tarjeta para reflex Buena tarjeta para cámara, la tengo en la reflex y va perfecta.</t>
  </si>
  <si>
    <t>Bonito diseño , cómodos,  gran autonomía. He estado probando éstos cascos para escuchar música por bluetooth a través del móvil así que mi reseña la haré en relación a mi experiencia,  primero comentar la autonomía, me ha sorprendido para bien que es una de las cosas que andaba buscando , el diseño de los cascos es muy bonito,  así como la comodidad,  los he usado durante largos tiempos mientras hacia bici estática en casa y no me han molestado , el único contra que le he encontrado es la calidad de sonido,  yo soy muy de graves y agudos y éste sonido me parece muy plano después de haber probado otros auriculares,  claro que también hay que tener en cuenta el precio,  éstos no son unos cascos de 300 euros , así que por el precio te hace el apaño sobradamente.</t>
  </si>
  <si>
    <t>Despertador El diseño es muy bonito, aunque más grande de lo que me esperaba. Tiene varias funciones, puedes regular la intensidad y el tono de la luz. También hay varias funciones para configurar la alarma, puedes elegir el sonido, el volumen, posponerlo... etc. Posee también radio, la verdad es que es un aparato bastante completo. Lo recomiendo!</t>
  </si>
  <si>
    <t>Bonitos A mí me mujer le encantó. Calidad bastante aceptable.</t>
  </si>
  <si>
    <t>Buena calidad La calidad es buena y la talla justo la que necesitaba. El envío llegó rápido y sin ninguna incidencia.</t>
  </si>
  <si>
    <t>Perfecto Lo uso para dar clase y mi experiencia es totalmente positiva. Liviano y de facil uso. En una jornada uso varios ordenadores con sistemas operativo distintos y no me ha dado ningún problema.</t>
  </si>
  <si>
    <t>Geniales El funcionamiento y calidad están fuera de toda duda, pero el precio podría ser un poco más ajustado. Bueno pero caro.</t>
  </si>
  <si>
    <t>Preciosos Era un regalo, Le encanto</t>
  </si>
  <si>
    <t>Buena marca Excelente calidad de batidora, se nota que se buen producto. Muy buena potencia capaz de triturar todo en la cocina. Llevamos usándola mucho tiempo y funciona perfectamente.</t>
  </si>
  <si>
    <t>muy bonita Son tal cual la.foto de descripción , para este verano estupendas , muy elegantes , espero que no se pongan feas</t>
  </si>
  <si>
    <t>Tamaño genial Pequeñito y manejable</t>
  </si>
  <si>
    <t>Llego en su tiempo me parece perfecto Producto bastante bonito y barato queda muy bien</t>
  </si>
  <si>
    <t>Por este precio no se puede pedir más Me han sorprendido mucho, la calidad de sonido es muy aceptable y la sincronización excelente, cómodos y prácticos, por el precio no se puede pedir mas.</t>
  </si>
  <si>
    <t>Fran La camiseta es como figura en el dibujo,perfecta para entrenar y cómoda, ajustada al cuerpo pero no molesta para entrenar,práctico fitness y la recomiendo.</t>
  </si>
  <si>
    <t>Es moderno y elegante El anillo es precioso, el tamaño ideal. Ha sido un caprichito que me he dado</t>
  </si>
  <si>
    <t>Buena calidad y color Están muy chulos, son de buena calidad,muy calentitos. Los que mas me hangustado son los azules y amarillos, tienen un color precioso.</t>
  </si>
  <si>
    <t>Comodidad Super cómodas</t>
  </si>
  <si>
    <t>Todo correcto Los velcros son buenos y parece que están bien cosidos. Son grandes y resistentes. Ideal para sujetar baterias a coches de RC.</t>
  </si>
  <si>
    <t>Defectuoso En cuanto le hice dos formateos empezó a dar fallos. Llamé a Amazon y me van a devolver el dinero y por lo visto han retirado la oferta pues no sólo me ha pasado a mí. Es raro porque kingston es una buena marca y da buen resultado pero... siempre hay partidas defectuosas. Eso si, el equipo de atención al cliente de Amazon es de lo mejor, amables y eficientes, me encantan.</t>
  </si>
  <si>
    <t>Bueno... El palo no queda muy estable.</t>
  </si>
  <si>
    <t>No funciona El micrófono no me funciona: hay mucho ruido y la voz casi no se oye. Lo he probado con un software de sonido y no lo detecta bien, no graba. Me parece una estafa.</t>
  </si>
  <si>
    <t>Muy bueno o no tanto a final Buenos auriculares, tienen buen sonido y no falla el Bluetooth. Quizás la única pega sea el poco tiempo que dura la batería. Tres horas seguida. No es que esté mal, pero podía durar algo más. Lo anterior lo escribí hace unos días, pero mira tu por donde hoy resulta que han muerto los auriculares. Estaba escuchando música y cuando he ido a apagarlos, no he oído el mensaje que siempre tiene y se han apagado. Cuando he ido a cargarlos me he dado cuenta de que no cargaban y tampoco se encendían, vamos que han muerto sin remedio. una pena por que iban muy bien. Un año y pico han durado. Me he fijado que ya no los venden. Bueno, me he comprado otros a ver si tengo mejor suerte. LE QUITARE DOS ESTRELLAS.</t>
  </si>
  <si>
    <t>Buena batidora Gran poder de trituración. Hace excelentes purés y salsas sin necesidad después de pasarlos por el pasapuré para quitarles pieles o biznas.  Solamente tiene dos velocidades y ninguna otra función, por lo que la relación precio-funcionalidad me parece excesiva. He tenido otra batidora anterior de la misma marca durante quince años y tenía más velocidades y programas. Es la única pega.</t>
  </si>
  <si>
    <t>Genia Perfecta</t>
  </si>
  <si>
    <t>AJUSTAR TALLAS EN DEPORTIVOS Hay que pedir una talla más grande , me queda en pie derecho apretado .</t>
  </si>
  <si>
    <t>Calidad alta De muy buena calidad</t>
  </si>
  <si>
    <t>Todo bien Buena crema , le pongo 4 estrellas por el precio.</t>
  </si>
  <si>
    <t>MUY BUENO Buenisimo y útil. Yo lo utilizo todos los días varias veces para calentar el agua de mis infusiones. Tambien cuando tengo que calentar agua para cocer cualquier alimento.</t>
  </si>
  <si>
    <t>Mejor de lo esperado Lo compré por 4.90, me parece un precio excelente para un pendrive de 32 GB aunque no sea USB 3.0. La velocidad es muy decente para ser 2.0. No tiene indicador LED para ver si se están leyendo o escribiendo datos, lo cual puede ser una ventaja o un inconveniente.</t>
  </si>
  <si>
    <t>Apreciarás matices en el audio que con otros auriculares no escuchas Son auriculaes abiertos y el sonido es muy bueno. Se requiere que la fuente de sonido sea de calidad y que el amplificador sea suficiente. Habitualmente los utilizo para escuchar música en formato flac o MP3 a 320. El sonido se toma de una Yamaha AG06 o de una Scarlett 2i2 que van bien. Pero cuando se usan con un amplificador NAD el audio mejora. Necesitan rodaje para apreciar todos los matices, y también para que tu oído se acostumbre a no tener el exceso de graves que otros dan. Si los escuchas con cierto volumen las demás personas que comparten la sala lo pueden escuchar y les puede molestar. No sirven para usarlos en un lugar de trabajo compartido. Los he utilizado para editar audio, y para eso si son adecuados, ya que sobre todo los agudos se escuchan donde creías que no había. No sirven para monitorizar una grabación mientras hablas ante un micrófono de estudio. Según otros, existen auriculares que pueden mejorar estos pero los que lo hacen es a costa de un incremento de precio muy grande y no me resultan viables porque son muy exigentes en amplificación. Los AKG K702 con sus 62 ohmios de impedancia se pueden escuchar con dispositivos no excesivamente dedicados, pero si te vas a otros con 300 o 600 ohomios, no podrás escucharlos en todos los dispositivos que tengas en casa.</t>
  </si>
  <si>
    <t>Buen producto Barato, comodo y util</t>
  </si>
  <si>
    <t>Todo estupendo El diseño es muy moderno</t>
  </si>
  <si>
    <t>Buena calidad a buen precio El producto vino en perfecto estado, me gustaría que siguieran trayendo este modelo 220 en más colores ya que en Gran Canaria es difícil conseguirlas.</t>
  </si>
  <si>
    <t>cordones ideales Totalmente de acurdo con el producto recibido y satisfecha</t>
  </si>
  <si>
    <t>Envío rápido. Artículo perfecto. Realicé la compra un miércoles y ha llegado un viernes. En su caja original, papel protector de Vans, etiqueta original. Auténticas y al mejor precio que he encontrado. Uso un 39-40 y pedí un 39, van perfectas.</t>
  </si>
  <si>
    <t>cumple con su cometido para trabajar perfecto</t>
  </si>
  <si>
    <t>Pinta muy práctico El biberón es estupendo, tacto, material... pero la descripción de Amazon es incorrecta, no vale para prematuros, de hecho en el envase pone para más de 3 meses. Aún no lo he probado pero seguro que lo hago cuando ya tome papilla. El vendedor genial, puso un montón de muestras, es un detalle.</t>
  </si>
  <si>
    <t>Loctite Super Glue-3 Profesional Perfecto</t>
  </si>
  <si>
    <t>Contento con la compra Cumplen su función, ademas el largo del cable es como esperaba (no demasiado largos), de momento no hacen ruidos y parecen de bastante buena calidad para el precio que tienen</t>
  </si>
  <si>
    <t>Fantastic quality from this well designed radio mic - Fantástica calidad de este micrófono inalámbrico bien diseñado Very happy with this little mic; the quality is gorgeous and setting it up for shooting is quick and easy - has never failed to get a good link.  Muy feliz con este pequeño micrófono; la calidad es magnífica y configurarla para disparar es rápida y fácil, nunca ha fallado en obtener un buen enlace.</t>
  </si>
  <si>
    <t>Bonito Todo lo que puedes esperar de un Casio. Bonito, colorido, práctico. Todo goma y con la hebilla de color negro, eso sí. Lo recomiendo.</t>
  </si>
  <si>
    <t>Conforme Fáciles de usar y sincroniza con el móvil, estos auriculares son un buen complemento para el día a día y para el deporte. El sonido es más que correcto para lo que valen. El peso de los auriculares es ideal porque no son ni muy pesados ni tan livianos. La verdad es que la estética es muy acertada, tanto los cascos como la caja en la que se transportan y cargan es muy elegante y da muy buena sensación de calidad.</t>
  </si>
  <si>
    <t>Hola me va muy bien y da mucha calor yo tengo mucho dolor y me va bien. Hola yo tengo problemas en las articulaciones por un accidente de coche y me quede parapléjico, tengo mucho dolor en el brazo derecho y estoy tomando morfina, el gel da mucho calor y me alivia yo el dolor lo tengo continuo y lo que me ayuda ha tener más bien molestias o un dolor, que puedo soportar y descansar pues me duelen mucho las muñecas y los hombros así como las cervicales, que es donde tengo la fractura de la C5, C6, C7 que en el accidente se aplastaron y la C6 y se desplazo hacia adelante cortando parte de la medula, por eso puedo recomendarla ya hace meses que la uso y la verdad me ayuda ha que calor me calme el dolor hay quien le va mejor el frío yo la quiero probar ahora en verano y ya daré mi opinión para, que deseo que le sirva ha alguien un saludo.</t>
  </si>
  <si>
    <t>Perfecto Este biberon es perfecto para su inicio de beber agua. A parte de ser bastante ergonomico es gracioso porque tiene serigrafiado a mickey mouse, cosa que chifla a los pequeños.</t>
  </si>
  <si>
    <t>Calorcito instantáneo para pies fríos ¿Sueles tener los pies como témpanos de hielo? Pues estas zapatillas te van a encantar. Se calientan rápidamente en el micro, el pie se adapta perfectamente a ellas por la suela de pequeñas bolitas y al momento tienes tus pies calentiiitos. Si no tienes prisa, las puedes dejar encima del radiador que vayan cogiendo calor y ponértelas cuando te apetezca. Fue un regalo para una mujer con una talla 37 de pie, pero yo que tengo un 39 me las he probado y también me valen (dan talla)</t>
  </si>
  <si>
    <t>Buena calidad Es muy finita pero de buena calidad y queda muy bonita con un colgante, no da nada de alergia, muy buena compra</t>
  </si>
  <si>
    <t>Es una loteria Compro este producto regularmente y depende de la suerte que tengas funciona adecuadamente o tienes que devolverlo porque no pega. Supongo que serán partidas que dependiendo del fabricante serán buenas o malas. Lo que me parece increible es que Amazon no obligue a sus proveedores a mantener la calidad ya que es muy incomodo tener que esperar a ver como te llega el producto para quedártelo o devolverlo.</t>
  </si>
  <si>
    <t>Me gusta pero no para mí Me ha gustado mucho , pero me ha salido una reacción alérgica :((</t>
  </si>
  <si>
    <t>Buenas zapatillas pero que dan muy poca talla Todo perfecto salvo el tallaje, pedí la talla superior por estar seguro y es pequeña. La zapatilla por lo demás está muy bien</t>
  </si>
  <si>
    <t>Le ha salido cola blanca en la unión de la suela y la piel Estas botas reemplazan a otras iguales, ya que con muy poco uso  se  pusieron como si la piel hubiera envejecido y por la unión de las suelas le salió cola blanca, dejando manchas de cola en la unión de la suela con la piel de las botas. He tenido botas “panamá” durante mucho tiempo y siempre me han ido bien , esperaba que estas me dieran el mismo resultado, pero ha vuelto a ocurrir, con casi dos semanas de uso les sale cola blanca por la unión de las suelas. En este modelo han tenido que tener algún problema con los controles de calidad, que no son propios de una marca de estas características.</t>
  </si>
  <si>
    <t>Por qué mentir con la capacidad real? Los devolví por no leer los comentarios y saber que los 64Gb eran ficción. Necesitaba tener en un pen esa cantidad de almacenamiento y evidentemente estos pen dirve no me lo han dado. Al final me compré un disco duro de 250 Gb y ya está.</t>
  </si>
  <si>
    <t>Compra acertada Lo tengo y me gusta su diseño retro-militar-aventura muy apropiado para vestir casual. Tiene múltiples funciones básicas de la firma Casio. Un peso muy cómodo y un tamaño ideal para caballero. Lo que no me resulta tan agradable es la caja de resina, hubiera sido mejor de acero o latón. Por su precio, marca, diseño y calidad cubre notablemente mis necesidades de compra. Casio es siempre una garantía de inversión.</t>
  </si>
  <si>
    <t>Bien Llego muy rápido, pero noto que no calienta demasiado por lo demás es tal cual La foto , es de buena calidad y muy cálida.</t>
  </si>
  <si>
    <t>Buen producto Se escucha bien en ambos sentidos y se adapta correctamente en el oído. Tiene varias almohadillas para ajustar. Buen producto por calidad precio.</t>
  </si>
  <si>
    <t>En principio, muy bien Muy bien</t>
  </si>
  <si>
    <t>Todo bien Hace su función</t>
  </si>
  <si>
    <t>Ideales Muy modernos, bonito color y muy ligeros. Mi hija de 10 años encantada Muy suaves en las orejas y queda muy mono.</t>
  </si>
  <si>
    <t>Cómodos, no se me caen! Muy satisfecho con el producto. Es la primera vez que usaba unos auriculares Bluetooth y era bastante producto sobre si cumpliría mis expectativas. El sonido es limpio y claro, también me gustó mucho que viene con un estuche para guardarlos que a la vez es una batería donde los auriculares se cargan. Y lo mejor, son los únicos auriculares que no se me caen!</t>
  </si>
  <si>
    <t>Nueces Esta bien</t>
  </si>
  <si>
    <t>Servicio rápido y eficiente El producto está muy bien, tal como es mostrado en la información y ha sido servido en un corto espacio de tiempo y muy buena la atención del repartidor. Todo perfecto</t>
  </si>
  <si>
    <t>Están bien Buena presentación, la cajita en la que venía me pareció un buen detalle, también trae pinzas para en la ropa por si necesitas usar el micrófono. Son cómodos, y tienen control de volumen y manos libres. La calidad de sonido no es nada del otro mundo pero tiene graves y se escucha lo suficientemente bien para su precio, osea que en general bien.</t>
  </si>
  <si>
    <t>Muy bueno Me gusta mucho este disco duro.Antes de comprarlo estaba utilizando un disco duro más grande y que pesaba mucho más que este y lo malo es que tenía enchufarlo al corriente.Pero este está perfecto,es muy ligero esta pequeño(lo puedes coger fácilmente por donde quieres)y no hace ruido.Se conecta rápido y  para subir y bajar los photos,video,juegos,etc...no tienes que esperar mucho porque es muy rapido.Está hecho de un plástico de calidad.</t>
  </si>
  <si>
    <t>Buen servicio al cliente En principio estaba contento, con sonido nuevo y gran duración de la batería, pero a los diez días me ha dejado de funcionar el micrófono y no me escuchan cuando me llaman. Edito: hablé con el vendedor y sin ningún problema me envió otros auriculares que funcionan perfectamente. Un 10 al servicio al cliente</t>
  </si>
  <si>
    <t>son de plata Son de plata, son del tamaño correcto. no hacer caso a otros comentarios. yo ya pensaba que en ese precio, me traerían basura, pero para mi grata sorpresa, Son pendientes bonitos y de plata. Mi niña esta encantada</t>
  </si>
  <si>
    <t>EXCELENTE RELACIÓN CALIDAD-PRECIO SON MUY CÓMODAS, SE ADAPTAN MUY BIEN Y NO APRIETAN</t>
  </si>
  <si>
    <t>Cancelación de sonido mágica ¡Me encantan! Aunque son algo caros son una grandísima inversión, la calidad de sonido es buenísima y la cancelación de sonido parece mágica. La duración de la batería es buenísima y en caso que se agote, con la carga rápida vuelves a tenerlos disponibles en solo 5min.</t>
  </si>
  <si>
    <t>me extraña k este bien muy bien</t>
  </si>
  <si>
    <t>Funciona muy bien La he probado con cremas y postres. Consigue batir muy bien todo, aunque con la verdura más fuerte (ya lo avisa en las instrucciones) le cuesta un poco. No le he notado problemas con la temperatura, funciona muy bien tanto con contenidos tibios como calientes. La limpieza es razonablemente fácil, también con la tapa, pero aclaro que evito meter ningún componente en el lavavajillas.</t>
  </si>
  <si>
    <t>Las de siempre Txulisimas</t>
  </si>
  <si>
    <t>Bonito Me ha encantado,!es bonito</t>
  </si>
  <si>
    <t>parece de buen material Me ha llegado a tiempo y me encanta, pedí el A5 para ponerlo en mi agenda con marcadores y sticknote, parece de buen material, resistente y el cierre se desliza con facilidad y se nota que cierra con seguridad, no como otros que parece que se va a desprender. Definitivamente encantada, incluso pediré otro A6 a ver que tal..</t>
  </si>
  <si>
    <t>Bien Todo según lo acordado</t>
  </si>
  <si>
    <t>La zapatilla más cómoda Preciosas , aún más bonitas k en la foto</t>
  </si>
  <si>
    <t>Comodo y agradable. Cómodo y agradable. Buen tejido y buen precio</t>
  </si>
  <si>
    <t>No me parece de calidad Talla algo pequeña y la calidad no me parece muy buena. De momento tiene poco uso pero tengo la sensación de que hace algo de bolitas. A ver qué pasa con el tiempo...</t>
  </si>
  <si>
    <t>Bien Me gusto porque tiene muy buen precio y es tal cual esta en la foto pero, si la llevas todo el día,  se oxida pronto y te mancha la piel.</t>
  </si>
  <si>
    <t>Malo malo Tienen muy poca tinta y a la hora de sellar, marcan la mitad del dibujo (dando gracias). Además de eso, es muy difícil conseguir que no salgan también las esquinas cuando se usan los sellos. Malos. No merecen la pena.</t>
  </si>
  <si>
    <t>Que tallan un número más  grande. Yo tengo un 40 y me quedaron  grandes, cambio a 39 y geniales. Primero pedi  mi número y tallaban grandes. Pero solicité el cambio a un número  menos y perfecto. De un día  a otro en casa. Lo que si que a la segunda vez de ponérmela se descocieron de un costado de punta a punta. Es la primera vez que me pasa con esta marca que es buenísima (dudo que sean originales). Así  que por cuestiones de tiempo las use así  y se fueron desconociendo aún  más,  las lleve a un zapatero y me las reparó.</t>
  </si>
  <si>
    <t>Comodidad Es cómodo. Lo uso para el trabajo</t>
  </si>
  <si>
    <t>Divertido La tela es super suavecita, es cierto que pasa algo de frío depende con que ropa base se lleve, pero está genial, me gustó mucho, llegó en antes de la fecha límite y la talla me quedó como la esperaba</t>
  </si>
  <si>
    <t>Buena calidad y precio tiene una calidad ajustada al precio que tiene. no ofrece la mejor calidad de sonido del mercado, pero tampoco es el micrófono más caro. tiene la ventaja de que no necesita pila, con lo cual nunca te quedarás sin sonido por culpa de que se haya acabado la pila.  la construcción es robusta, y el soporte amortigua bastante bien de los posibles golpes.</t>
  </si>
  <si>
    <t>Cepillo De Limpieza Un poco tarde por lo demás correcto</t>
  </si>
  <si>
    <t>Correcto Una opción más que correcta si lo que quieres es revitalizar un ordenador antiguo (SATA-1) y lo pillas a buen precio. Mi portátil lo identificó adecuadamente, la instalación del sistema no dio problemas y el arranque y el uso del sistema, comparado con un disco duro mecánico, es significativamente más rápido.  Si la interfaz de tu equipo es posterior a SATA-1, hay opciones mejores.</t>
  </si>
  <si>
    <t>Súper cómodo Tremendamente cómodo. Apenas notas que lo llevas puesto y, sin embargo, cumple genial su función.</t>
  </si>
  <si>
    <t>Pepelu Buen producto, se ajusta perfectamente a la descripción expresada por el fabricante . Permite batir a la vez verduras y hielo</t>
  </si>
  <si>
    <t>Todo un acierto. A pesar del riesgo que supone comprar calzado por Internet, me lancé a probar. Y en mi caso, la experiencia no ha podido ser más satisfactoria. Se adaptan perfectamente a mi número habitual, son muy ligeras, flexibles y transpirables. Pero sobre todo son tremendamente cómodas. Ojalá también sean duraderas…</t>
  </si>
  <si>
    <t>Rapidez de transmisión. Producto entregado a tiempo. Excelente diseño y el color es muy bonito. Cumple a satisfacción, recomendable 100%</t>
  </si>
  <si>
    <t>Acierto Compre estos aceites para regalar con un humidificador , ya que hay tantos elegí estos por que me gusto mucho la caja que llevaba que es muy bonita y la verdad es que ha sido un acierto total, no solo por la caja si no por el aroma que deja, los estuvimos probando y se quedó encantada con los aromas que tiene, ya que lleva 6 diferentes y con unas pocas gotas es suficiente para dejar un olor estupendo en la habitación.</t>
  </si>
  <si>
    <t>Su diseño y el fácil manejo Es muy fácil de usar..Me gusta su diseño y lo fina que es ..Me la llevo a mis entrenamientos y estoy encantado.El color es muy bonito no me la esperaba así y me sorprendí la verdad a sido una compra fantastica</t>
  </si>
  <si>
    <t>Aparentemente bueno, al tiempo... Aparentemente bueno, el tiempo dirá si funciona bien o no, pero la velocidad de transferencia es buena y el peso ligero.  Problemas... Tengo Mac, y con la Utilidad de Disco no me dejó hacer partición del mismo, no había manera (sé de lo que hablo porque llevo haciendo esto más de diez años en Mac, y veinticinco en Windows).  Prefiero tener dos particiones para darles diferentes usos, pero como digo era imposible, así que tuve que recurrir a Terminal y dar la orden a mano. Ha funcionado pero te deja un poco intranquilo, porque esto mismo lo hice con un USB de gran capacidad y dejó de funcionar. En este caso todo parece que va bien. Pero si quieres hacer lo mismo, por lo menos en Mac tienes que ir a dar las instrucciones con código (es fácil, en Internet lo explican bien, sólo seguir bien los pasos).</t>
  </si>
  <si>
    <t>Me quedo muy satisfecho con mi compra Lo cierto es que probé con una que costaba la mitad y en cuestión de 2 días la devolví, esta es de buena calidad, buenas cremalleras, espaciosa y con muchos bolsillos para ordenar tus cosas. En mi caso me viene genial par ir en bici, puedo llevar los dos candados y una sudadera ademas del móvil en un bolsillo delantero, es transpirable e impermeable. Ademas se puede cambiar de hombro al colgarla ya que trae enganches a ambos lados. Me quedo muy contento con al compra</t>
  </si>
  <si>
    <t>Exactamente lo que buscaba Una vez que han pasado varias semanas de uso, puedo decir que lo recomiendo totalmente. Bien terminado y con el tamaño que necesitaba.</t>
  </si>
  <si>
    <t>genial! Me encanta estos zapatos !! muy comodas :) es lo que esperaba</t>
  </si>
  <si>
    <t>Genial Ningún problema, tal como se ve en la foto, bien de precio, de una marca reconocida y ahora solo queda elegir una buena frutería.</t>
  </si>
  <si>
    <t>Buena compra Me gusta mucho,he probado otras mascarillas y ninguna como esta,se nota la piel más fresca y limpia desde la primera aplicación. Yo uso un pincel para mascarilla ,me la he puesto 4 veces y todavía me queda más de la mitad así que seguramente tendré para 6 o 7 aplicaciones mas. La volveré a comprar seguro.</t>
  </si>
  <si>
    <t>Auriculares Sennheiser Muy buenos auriculares tanto para escuchar musica relajado en casa,ir por la calle o incluso para hacer deporte que es para lo que los compré.Ya tengo unos inalámbricos de esta marca y me van muy bien,por eso fuí a por estos por probar y la verdad es que estoy encantado.Muy buenos bajos y un sonido muy claro.Muy útil la bolsita que incluye para que no estén por ahí enredados y dando bandazos.Los volvería a comprar sin duda.</t>
  </si>
  <si>
    <t>Biberón Este biberón está genial porque aguanta muy bien las temperaturas, tanto el frío como el calor, era para mi sobrina y a mi hermana le ha encantado porque para salidas cortas puede llevarse el biberón preparado y no tiene que ir con el termo. Aún no lo ha usado pero a mí me parece que también son muy útiles las diferentes boquillas y para que aprendan a beber con pajita.</t>
  </si>
  <si>
    <t>Perfectas Siempre compro esta marca porque me gusta mucho, conociendo esta marca como la conozco aconsejo a las personas escoger medio número mas, quedan mucho mejor.</t>
  </si>
  <si>
    <t>Muy contento Excepcional por calidad precio</t>
  </si>
  <si>
    <t>Quedan muy bien Muy bonitas quedan muy bien.</t>
  </si>
  <si>
    <t>Mejor pie de micro calidad/precio Pie de micro muy resistente. Viene ya montado, y tiene una base muy amplia y estable para que soporte mayor peso.</t>
  </si>
  <si>
    <t>Muy grande Por el precio está muy bien, lo único la luna es demasiado grande</t>
  </si>
  <si>
    <t>La batería dura bastante Es fácil y ligera de usar para hacer puré la fruta del bebé es idónea</t>
  </si>
  <si>
    <t>Son originales Más pequeños de lo que aparece en la foto pero son muy bonitos.</t>
  </si>
  <si>
    <t>Reforzar el tejido de la punta del calzado, ya que se raja en poco tiempo La peor compra jamás realizada. Compré dos pares, unos para mi y otros para mi compañero porque le gustó el diseño, y a los dos nos han durado mes y medio porque se rajan por la puntera</t>
  </si>
  <si>
    <t>Son falsas y de muy mala imitacion Me parece increíble que amazon pueda vender productos falsos, al pasar un paño humedo destiñen y quedaron con marcas,a las dos horas las botas la imitacion a cuero ya empezó a verse las marcas( eso en unas tiemberland no pasa en la vida) ya hice una reclamación  a amazon y poner reclamcion a consumo.</t>
  </si>
  <si>
    <t>uffffff malo, no,.....PEOR</t>
  </si>
  <si>
    <t>esta muy bien se puede usar de vestido</t>
  </si>
  <si>
    <t>bien bien</t>
  </si>
  <si>
    <t>Ok Muy guapa y talla perfecta</t>
  </si>
  <si>
    <t>Bonita, pero muy finita. ¡Es bonita , pero muy finita y lleva el símbolo de la plata, viene en una bolsita de terciopelo ideal para regalo, pero la cadena es demasiado delgada, no la veo muy segura. Me hubiese gustado que fuese algo mas ancha, tanto el símbolo central como la cadena.</t>
  </si>
  <si>
    <t>buenas botas las botas son fuertes resistentes y algo pesadas,aunque es normal en botas de este tipo. El color es algo mas claro del que pone en la foto pero a mi gusto queda perfecto, siempre se pueden oscurecer con grasa de caballo. Calidad - Precio muy buena.</t>
  </si>
  <si>
    <t>Francisco José Ribes Moreno, esposo de Ana Maria Moya Muy satisfecho con la manta eléctrica de Beurer. La posibilidad de poder tener un tamaño grande, fue importante a la hora de tomar la decisión de comprarla.</t>
  </si>
  <si>
    <t>Impresionante.. Me parece fenomenal a pesar que solo lo he utilizado una vez,se me fue la mano al usar un poco más de lo aconsejado pero nada pasó solo que el calor es más fuerte ,gracias al fabricante porque cumple su función.</t>
  </si>
  <si>
    <t>Ser correcto Me ha gustado todo el mbalage la calidad...</t>
  </si>
  <si>
    <t>pulsera de brasalete es preciosa parese de plata</t>
  </si>
  <si>
    <t>Buena Bien</t>
  </si>
  <si>
    <t>Buen producto Muy bonito</t>
  </si>
  <si>
    <t>Recomendable Van estupendamente. Con los adhesivos que compré, quedan las.fotos perfectamente puestas y el tamaño ideal. He  vuelto a pedir 4 más y pasaré todas las fotos a estos.</t>
  </si>
  <si>
    <t>Pequeño y práctico Útil y práctico estuche para almacenar esas micro tarjetas SD que tenemos desperdigadas por toda la casa. Entran perfectamente en sus fundas de almacenaje y dispone de etiquetas adhesivas para rotular contenidos. Sorprende también el poco espacio que ocupa lo que lo hace apto para cualquier bolsillo o bolso de viaje. Como único punto en contra decir que quizás no este bien diseñada para tener todos los espacios ocupados. De momento me parece un buen producto.</t>
  </si>
  <si>
    <t>Auriculares Niño Muy bonitos y se escuchan muy bien para ser para un niño.</t>
  </si>
  <si>
    <t>perfecto Justo lo que andaba buscando a un precio asequible. Recomendable para empezar en el mundo de la producción de audio</t>
  </si>
  <si>
    <t>El segundo que tengo. Es un reloj ideal para el que guste e los relojes de manillas. Apto para el trajín diario. Yo lo compré por 8,95€, por este precio no se puede pedir más. Aguanta el agua y los golpes. En cuanto al pedido me llegó varios día antes de lo previsto.</t>
  </si>
  <si>
    <t>Elegancia No se puede decir nada más de esta bandolera. Es muy elegante, es de buena calidad y protege bien el interior. Además, lleva un montón de compartimentos.</t>
  </si>
  <si>
    <t>El sonido Se oye estupendamente, y por la mitad de precio que compré en un centro comercial.</t>
  </si>
  <si>
    <t>excelente compra cumple con todo lo que pido.. correa ajustable, entrega en condiciones perfectas, viene con garantia.. siempre he llevado este reloj y me ha encantado, no tengo nada malo que decir</t>
  </si>
  <si>
    <t>Muy bonita La compré para regalar a una chica, hace que sea mucho más "ponible" la Mi Band 3. El aspecto es de piel y tiene un acabado muy bueno y realmente bonito, la caja trae dos protectores de pantalla que no hemos usado.  El cerco metálico tiene un acabado en acero satinado, sujeta muy bien la Mi Band mediante unas presillas con muelles. Esta correa transpira mucho mejor que la de goma, tiene el inconveniente que para hacer deporte o mojarla siempre será mejor la de goma pero es cuestión de ir cambiándola, es muy sencillo. La recomiendo.</t>
  </si>
  <si>
    <t>Grato!! Murchas gracias!!</t>
  </si>
  <si>
    <t>Muy buena relación calidad - precio Potente - comoda - manejable</t>
  </si>
  <si>
    <t>Muy buena compra Es pequeña, bonita y eficiente. Yo estoy encantada con a compra. Si no buscas algo grande es perfecto por el precio.</t>
  </si>
  <si>
    <t>Auriculares Bluetooth calidad sonido y cómodos La calidad del sonido es buenísima, te aísla del exterior y puedes disfrutar de tu música. La comodidad de los mismos es otro punto a favor, ya que al traer diferentes tamaños puedes elegir el más óptimo para tu oído. La funcionalidad de coger o rechazar llamadas con un solo toque en los mismos da mucha facilidad por no tener q usar el teléfono. Lo mismo pasa si se quiere pasar de canción.</t>
  </si>
  <si>
    <t>No me funcionaba bien se acopla No me ha funcionado bien se acopla, lo devolví y cogí otro con cable</t>
  </si>
  <si>
    <t>Es muy fuerte. Tiene alcohol y se nota. Tras 20 segundos de enjuagarte con él te deja la lengua y las encías adormiladas. El sabor que te deja en la boca es agradable.</t>
  </si>
  <si>
    <t>Color completamente distinto Las botas son geniales de hecho las he pedido en otro color ya que entre el color que vino y la foto no se parecían en nada.</t>
  </si>
  <si>
    <t>Me gusta Espacios pequeños, el aroma no es culpa del aparato, es del aceite que se le coloque, es para lugares pequeños</t>
  </si>
  <si>
    <t>Se rompió Compré este producto para regalo hace un par de meses, y  hace unos días se estropeó. Es una pena porque la devolución terminó a finales de junio. Le doy el mínimo de puntuación porque aunque haya estado funcionando correctamente durante un par de meses, se ha estropeado demasiado pronto.</t>
  </si>
  <si>
    <t>Pesima calidad Articulo de malisima calidad y muy muy basico, merece la pena gastar un poquito mas y comprar algo que cumpla con su cometido, tarda mucho en calentar y despues se enfria de inmediato, base muy inestable.</t>
  </si>
  <si>
    <t>Por este precio... Lo dicho, por este precio se porta mas que bien. No es un microfono para grabaciones profesionales pero lo cierto es que los resultados son mas que decentes para podcast y grabaciones tipo Youtube. Necesita alimentacion Phantom para poder funcionar correctamente.</t>
  </si>
  <si>
    <t>Eficaz Muy útil, llego en perfecto estado.</t>
  </si>
  <si>
    <t>Efectivo Bien</t>
  </si>
  <si>
    <t>Me gustó gracias Me gustó la tela un poco delgada pero bien Gracias</t>
  </si>
  <si>
    <t>Perfecta para mi EOS 80D Me ha gustado mucho, responde muy bien a la velocidad de la cámara incluso en ráfagas. La capacidad creo que es la ideal para mi cámara, y el precio está bastante ajustado por lo que he visto por ahí. En esta ocasión he comprado dos, pero más adelante no descarto comprar alguna más, que por supuesto será misma marca, modelo y seguramente mismo vendedor. Muy satisfecho con la compra.</t>
  </si>
  <si>
    <t>Buen producto Buenos auriculares . Perfecto para caminar o correr. Tiene una bateria que dura mucho y se cargan rapidos. El diseño es bonito y se acoplan bien a las orejas y son muy ligeros ademas son compatibles con cualquier telefono con bluetooth y se emparejan facilmente y en cuanto a la calidad son bastantes buenos y resistentes</t>
  </si>
  <si>
    <t>buena calidad mucha mas bonita en la realidad que en la foto</t>
  </si>
  <si>
    <t>comodidad Ideal para trabajos de muchas horas de pie</t>
  </si>
  <si>
    <t>Agua hervida en un instante Compré este producto ya que me gustan mucho las infusiones, pero es muy molesto tener que calentar el agua en cazos y prefiero no utilizar el microondas; la jarra es de gran capacidad (1,7l), por lo que puedes calentar agua para hacer pasta, cocer verduras o utilizar para guisos, muy rápido, en menos de un minuto tiene la max capacidad lista; es muy práctico que cuando llega a ebullición, el dispositivo de seguridad salta solo y se apaga. Tiene una luz azul cuando está funcionando muy cool. El diseño es precioso para tenerla a la vista, si usas a diario. Muy buena calidad/precio.</t>
  </si>
  <si>
    <t>Mic Shure de Solapa Muy bueno y captura súper el sonido, inconveniente, el cable debería ser de dos metros.</t>
  </si>
  <si>
    <t>Buena relación calidad precio Buena relación calidad precio</t>
  </si>
  <si>
    <t>muy buena relaccion calidad precio Necesitaba unos auriculares que no ocuparan mucho, y no tenia intencion de gastar demasiado,  con estos auriculares he cumplido todas mis expectativas, buen sonido a una calidad inmejorable</t>
  </si>
  <si>
    <t>Comodidad absoluta Zapatos muy cómodos y flexibles. La talla perfecta, uso un 42 europeo.</t>
  </si>
  <si>
    <t>Envío muy rápido No se puede decir nada de una grapas, cumplen su función y punto. Sólo significar que el envío fue rápido, al día siguiente ya los tenía</t>
  </si>
  <si>
    <t>Recomendable Muy recomendable, llegó  bien protegida y a tiempo. Se ve resistente trae los accesorios descritos y una funda para guardarla, no la he probado aún porque llegó hoy.</t>
  </si>
  <si>
    <t>Hervidor Funciona perfectamente. Está muy bien, calienta rápido y mantiene el agua caliente un buen rato y tiene suficiente capacidad para varias tazas</t>
  </si>
  <si>
    <t>La eficacia El precio muy bueno y lo comodo que es</t>
  </si>
  <si>
    <t>Calidad muy buena Muy buena calidad</t>
  </si>
  <si>
    <t>Fácil de utilizar Me gusta mucho esta batidora con 2 vasos portátiles. La utilizo para batir fruta y verduras. La capacidad de los dos vasos es de 600 ml. Por las mañanas me hago un batido de frutas y me puedo llevar el vaso con la fruta batida para el medio día. Los vasos son fáciles de limpiar manual o en el lavavajillas. Curta muy bien la fruta y la verdura, no quedan trozos. Fácil de utilizar. Recomendable.</t>
  </si>
  <si>
    <t>Impresionante Estoy alucinado lo bien que va, no se oye la respiración, no distorsiona la voz para nada y se adapta muy bien en cualquier lugar, lo recomiendo totalmente</t>
  </si>
  <si>
    <t>Su durabilidad y confort Me ha parecido un producto excelente y de calidad.</t>
  </si>
  <si>
    <t>Descubrí sonidos que no sabía que estaban ahí!!! Hola: Acabo de recibir mi paquete, ha llegado puntual y muy bien acolchado para que no sufrieran daño ninguno. Lo he puesto enseguida y son geniales. No los recomiendo para traerlos por ahí por la calle porque pesan un poco, al menos para una chica como yo...jaja pero merece la pena tenerlos en casa, traen hasta un adaptador para enchufarlo a algún equipo de sonido profesional o musical. No puedo decir más que con ellos acabo de descubrir en canciones sonidos que no sabía que estaban ahí...jaja Muy buenos los recomiendo 100%.</t>
  </si>
  <si>
    <t>Edichu Tal cual se ve en las fotos. Mi mujer ha quedado encantada y dice que el cierre trasero es de buena calidad. Un acierto!!</t>
  </si>
  <si>
    <t>Era lo que buscaba. Bueno,bonito y barato.</t>
  </si>
  <si>
    <t>Mal Pedì un 42.5 de color Beige (Sabbia 497) y me llegò un 43. Queria hacer el cambio del producto pero no pude porque el sistema me daba siempre error asi que tuve que pedir el rembolso y comprarme otro par de 42.5 de otro color. Pedì el color Beige (C26) y me ha llegado un 42.5 de color Mushroom. No voy a devolver de nuevo el producto, pero asi no va bien: 2 envios 2 errores. Dos estrellas solo porque el Mushroom no es feo.</t>
  </si>
  <si>
    <t>Cronógrafo muy corto tiempo El cronómetro solo cuenta hasta 30 min. Ese detalle no estaba publicitado.</t>
  </si>
  <si>
    <t>Muy bonito Me llego roto muy mala la experiencia con las joyas son bonitas pero yegan rotas</t>
  </si>
  <si>
    <t>Decepcionada Una vez lavado en la lavadora se ha desconchado totalmente la primera capa aunque Me gustan mucho y son comodisimos</t>
  </si>
  <si>
    <t>Fácil de usar Montar claras</t>
  </si>
  <si>
    <t>Contento pero talla más grande de lo normal. Es un pelín grande la talla. Suelo usar una M o L. Mido 1.82 y peso unos 76 kg. Y me queda algo largo y flojo pillando la M...Después de calidad de la tela muy bien. Contento con la compra y compraré más de la marca pero escogeré una talla más pequeña.</t>
  </si>
  <si>
    <t>calidad precio El producto como otros similares es muy eficaz,no lo aconsejo para ropa pues me parace muy fuerte,lo he usado y  me ha dejado la cochera como la patena y es cierto que tiene buen olor a mentol,producto recomendable.</t>
  </si>
  <si>
    <t>Desempeño decente (velocidad) a un precio atractivo Producto correcto, entregado a tiempo, adquirido en oferta.  Pros: Capacidad adecuada para uso de oficina Construcción robusta (aguantará muchas conexiones/desconexiones) Cubierta de cierre lateral  Contras: Velocidad relativamente baja (más lento comparado con misma marca y modelo de 64 GB, probablemente por controlador con poca memoria caché), especialmente en proceso de escritura</t>
  </si>
  <si>
    <t>La Calidad y el Diseño Robot de unas excelentes prestaciones con el que podrás dejar tu casa como un pincel. Magnifica compra a la altura de los de mas alta gama.</t>
  </si>
  <si>
    <t>Se me abre un mundo nuevo para limpiar azulejos &lt;div id="video-block-R2YVYF2IELA2RM" class="a-section a-spacing-small a-spacing-top-mini video-block"&gt;&lt;/div&gt;&lt;input type="hidden" name="" value="https://images-eu.ssl-images-amazon.com/images/I/81GHGQaiK2S.mp4" class="video-url"&gt;&lt;input type="hidden" name="" value="https://images-eu.ssl-images-amazon.com/images/I/A1IMB7DpxTS.png" class="video-slate-img-url"&gt;&amp;nbsp;Por fin un accesorio para el taladro que merece la pena. Con esto te haces los azulejos de la cocina, el baño o lo que sea en cero coma. 5 estrellas con desayuno incluído. 👏👏👏</t>
  </si>
  <si>
    <t>Funcionamiento esperado y magnifico servicio postventa El producto funciona tal como se espero y lo uso en el día a día, estoy encantado :). Pero sobre todo quiero resaltar el servicio postventa debido a un problema que tuve, ha sido perfecto, solucionando todo el vendedor en un tiempo record.</t>
  </si>
  <si>
    <t>Fácil de limpiar De momento, usada para repostería. Perfecta para montar las claras con el accesorio batidor que lleva y el triturador deja la galleta con total facilidad en polvo. Es muy fácil de usar y lo más importante, de limpiar. Pesa menos que otra que tuve hace poco, algo que también ayuda mucho y es un aspecto a tener en cuenta.</t>
  </si>
  <si>
    <t>Precio y calidad Marca de toda la vida, para despreocuparse y que el peque pueda bañarse con el sin problema a que se moje. Buena luz y toda la información en pantalla principal.</t>
  </si>
  <si>
    <t>Buen artículo! Genial, relación calidad precio estupendo. La funda es muy cálida!</t>
  </si>
  <si>
    <t>Lo tritura todo muy fino Es lo que esperaba</t>
  </si>
  <si>
    <t>Relación calidad- precio bien Es bueno y cumple perfectamente con su función.</t>
  </si>
  <si>
    <t>FUNCIONA Entrada C para mi Samsung s8 128 gb y entrada usb para el pc , no puedo decir mucho más,  solo que es lo que necesitaba para liberar al telefono de videos fotos o archivos cuabdo estoy fuera de casa y no tengo el pc , tb descargo muchas cosas de internet y lo paso a esta memoria directamente va genial y precio aun mejor 😉👍</t>
  </si>
  <si>
    <t>Unos auriculares muy bien acabados y de buena calidad. Compre estos auriculares para poder ir al gimnasio y no tener que tener un cable colgando , los tengo puestos con mi iwatch y puedo tener toda esa música reproduciéndose por bluetooth sin necesidad de llevar móvil. Y tienen una calidad de sonido increíble a la vez que aíslan como ellos solos ya que tienen cancelación de sonido .  Vienen en una caja muy pequeñita , en la que dentro de un trozo de espuma viene la caja batería para los cascos , los auriculares , el panfleto de instrucciones y los adaptadores de silicona y el cable .  Para conectarlos es súper sencillo , con tan solo encender los dos ya se vinculan entre ellos y una vez están conectados , nos metemos en el bluetooth del móvil y seleccionamos los auriculares , cuando lo hayamos hecho damos un toque corto en el auricular y listo ; quedaría vinculado.  Otra cosa que hay que añadir es que la caja que carga tiene 2200 mah y a la vez tiene un USB de salida para cargar dispositivos , así que si tienes alguna emergencia te podría cargar también el móvil ...</t>
  </si>
  <si>
    <t>Finos y elegantes Son pequeñitos pero muy monos. No me hacen nada de daño. La tuerca es pequeñita y llegaron en una bolsita como de joyería. Los volveria a comprar sin duda</t>
  </si>
  <si>
    <t>Zapato plataforma Estaba buscando unos zapatos cómodos para trabajar ya que trabajo en la hosteleria y paso muchas horas de pie. Buscaba algo asi con plataforma que fuesen comodos y bicheando por internet vi estos a buen precio y decidi pedirlos para probarlos, y la verdad que han dado buen resultado. Son muy comodos de poner, de lavar y la verdad que son mas comodos de lo que esperaba y a un precio absequible.</t>
  </si>
  <si>
    <t>Potente Potente y no muy ruidosa</t>
  </si>
  <si>
    <t>Perfectos Me ha encantado lo rápido que han llegado y lo bonito que son los recomiendo !!!!</t>
  </si>
  <si>
    <t>Muy buena relacion calidad/precio. La malla es suficientemente pequeña para que la mayoría de graneles no se cuele, pero estaría genial que llevase doble malla para los graneles más finos. Aún así muy contento con la compra.</t>
  </si>
  <si>
    <t>Maravillosas Son las segundas que compra mi mujer y esta muy contenta. Son cómodas, resistentes y estilosas.</t>
  </si>
  <si>
    <t>Muy bonitos. Zueco de calidad, colores muy vivos.  Diseño comodo y con amplia variedad de tallas, tenia verdaderos problemas para comprar un zueco de esta talla. Las medidas son equivalentes a las europeas.</t>
  </si>
  <si>
    <t>Muy satisfactorio. Muy buen producto a muy buen precio: El sistema Solar es realmente efectivo, rápido de carga y con mucha autonomía. Ningún otro reloj ofrece tanto por tan poco. Una buena pieza para los amantes de los relojes multifunción. Aunque no lo lleves, no te has de preocupar de la pila!</t>
  </si>
  <si>
    <t>No certifica que son de plata No certifica que sean de plata. Los compré para un regalo pensando en esa calidad y no tengo certeza de que efectivamente sean de plata. Envío rápido y exactamente como en la foto, dudo que tengan algo de plata.</t>
  </si>
  <si>
    <t>Mala bisutería, aunque por ese precio... Es bisutería de muy mala calidad, aunque a ese precio qué vas a comprar, claro!</t>
  </si>
  <si>
    <t>Precio sin duda Muy bien y tener dos adaptadores perfecto para la tablet i tele ordenador , gran capacidad , llevo tiempo usándolo pero se calienta mucho es lo único que me preocupa.</t>
  </si>
  <si>
    <t>Bisuteria barata Es bonito, pero no hay agatas por ningun lado, solo una piedra de bisuteria de plastico imitando a la mencionada gema. La cadena es de cobre bañado y no me da sensacion de calidad. Eso si, con los pendientes no se han cortado un pelo y han puesto la inscripcion 925 en el reverso, aun habra algun incauto que crea que son de plata.  Teniendo en cuenta lo dicho, creo que encima es caro, he visto conjuntos similares por la mitad de precio.</t>
  </si>
  <si>
    <t>No son las verdaderas. Una pena que sean imitación a precio de verdadera. Devueltas.</t>
  </si>
  <si>
    <t>Usa la 40 en la mayoría de las tiendas Pedimos la talla 40, ya que ella usa esa talla la mayoría de las tiendas, cuando llegaron nos parecieron un poco estrechas, el tejido es bastante bueno y elástico, la goma de la cintura se adapta sin hacer daño, cuando se les puso le quedaban como un guante, y comparándolo con el precio de marcas económicas, tiene un precio más que asequible</t>
  </si>
  <si>
    <t>Bueno Como lo dice en la descripción , para relojes con cristal de zafiro no va muy bien , pero para los de plástico va mejor , no quita los arañazos del todo pero los disimula muy bien .</t>
  </si>
  <si>
    <t>Cumple por ese precio Para el precio y lo que trae no esta mal.Ya veremos a ver lo que dura.</t>
  </si>
  <si>
    <t>Atrayente Lo califico con cuatro estrellas pirque se ve lindo y un buen reloj, espero no equivocarme porqué es para regalar y todavía no lo he entregado</t>
  </si>
  <si>
    <t>BIEN LO COMPRE PARA MI MADRE Y ELLA USA UNA 39 Y LE PEDI UNA 38 POR QUE SON ZAPATILLAS PARA LLEVAR SIN CALCETINES Y LE QUEDA PERFECTA , PERO MENOS MAL QUE LE PEDI UNA 38</t>
  </si>
  <si>
    <t>Muy contenta con el producto Todavía no lo ha probado , es un regalo</t>
  </si>
  <si>
    <t>¡Fantástica! Es muy fácil de utilizar, la rueda selectora te permite cambiar de potencia durante el mezclado sin que éste se pare. El sistema de bloqueo de cuchilla la hace más segura y así evitas los cortes con la manipulación. Lo que más me ha llamado la atención es la estabilidad, a diferencia de otras batidoras, ésta se mantiene en su sitio durante el batido. La combinación entre la potencia y la capacidad de las cuchillas es perfecta, tritura todo tipo de alimentos (yo la uso sobretodo para gazpacho y smoothies) en muy poco tiempo y en la mayoría de los usos no es necesario colar la mezcla. Además el diseño y el color te permiten tenerla a la vista en la cocina. ¡Estoy muy contenta!</t>
  </si>
  <si>
    <t>Buena calidad Muy buen producto</t>
  </si>
  <si>
    <t>Funciona bien Esta muy bien lo único es que dura poco tiempo encendido estaba acostumbrada con uno de 400ml este lleva solo 200 pero va de maravilla qualidad y precio está perfecto y es muy bonito.</t>
  </si>
  <si>
    <t>Queda muy fina calidad Fue un regalo y le encantó. Está realizada en plata  y queda muy fina puesta. Desde que se la regalé no se la ha quitado y sigue como el primer día y de eso hace más de un mes. Igual que la descripción, cumplió en tiempo y forma. No descarto que repita.</t>
  </si>
  <si>
    <t>Gran tamaño Compre la de 69,99€ de 28L y la verdad es que no me la esperaba tan grande, que en mi caso me vino bien el tamaño. Me llego en un día sin problemas asi que no tengo ninguna pega para el producto.</t>
  </si>
  <si>
    <t>Juanjo charco Va genial. Sin ningún problema con mi tele Samsung. Windows XP profesional SP3 lo ha detectado sin ningún problema. Con USB 2.0 va un poco lento. No tengo USB 3.0 así que no he podido probarlo. El cable es especial para USB 3.0. Me he tenido que comprar otro para tener uno en el pc y otro en la tele. Lo recomiendo.</t>
  </si>
  <si>
    <t>Muy buenas Como todas las tarjetas que he comprado de esta marca, el resultado es excelente. Las volvería a comprar si necesitara más.</t>
  </si>
  <si>
    <t>Súper calentita Es enorme (me cubre un sofá entero), ideal para esos días de frío que no te apetece o no quieres poner la calefacción. Te cubre entero. Tiene 6 posiciones de menor a más calor según el frío que se tenga. Además es reversible, puedes elegir azul marino o marron. Perfecta</t>
  </si>
  <si>
    <t>Muy contento. Llevo solo un par de  días utilizándola y de momento estoy muy contento. Me va perfecta para llevar lo cotidiano y además bien organizado. El tamaño me parece bueno ya que no buscaba algo que tuviera el tamaño de una mochila. Quería algo cómodo, que me permitiera llevar bastantes cosas funcionales y que no ocupase demasiado. Eso si, hay que tener en cuenta el tamaño, ya que para llevar un libro, si es un poco grande no se va a poder cerrar  la cremallera. Pero un libro de bolsillo o algo mayor cabe estupendamente y queda sitio para llevar  las cosas habituales bien organizadas. Además tiene varios enganches para poner la correa de varias formas y llevarlo tanto por delante como a la espalda. Y tiene la correa ancha, lo cual me gusta.  He añadido unas fotos con el libro que estoy llevando, Bajo Cielos Inmensos que mide 22x16 y otra de como me queda dentro de la bolsa en el bolsillo grande, en el que además llevo más cosas. Para mi ha sido una compra muy buena.</t>
  </si>
  <si>
    <t>Muy bien Lo compre porque esta marca es irrompible La única pega es que el color es más oscuro de lo que sale en la foto</t>
  </si>
  <si>
    <t>la fiabilidad El objeto es perfecto y lo uso para hacer música.</t>
  </si>
  <si>
    <t>Un título 😜 Comodísimas y muy ligeras.</t>
  </si>
  <si>
    <t>Durabilidad Lo de hasta 150 mb/s de transferencia es una utopía.Sobre 80 mb/s al principio y luego baja, como todas. Perfecta compatibilidad y esperaremos la durabilidad.</t>
  </si>
  <si>
    <t>Pues me encanta Hola la compré por 29€ y la verdad que me encanta, teniendo en cuenta que no hes una aspiradora, para hacer un repaso en la cocina y habitaciones está muy bien, es súper ligera no da pereza cogerla y el depósito es muy fácil de sacar y poner.</t>
  </si>
  <si>
    <t>Siempre bien Siempre que la he utilizado en casa me ha pegado todo muy bien y estoy contento. Repito siempre y se corta bien</t>
  </si>
  <si>
    <t>Muy buen producto Tal y como esperaba y a un precio contenido</t>
  </si>
  <si>
    <t>Color perfecto. Funda muy ajustada Es una funda muy, muy justa y con algo de dificultad para instalar, pero queda perfecta. El color es Exacto. la protección que ofrece es menor que las de silicona/gel.</t>
  </si>
  <si>
    <t>Súper bonitas y cómodas. Súper bonitas y cómodas.</t>
  </si>
  <si>
    <t>Precioso diseño a muy buen precio. le puse 5 estrellas pero a los 8 meses se me ha soltado una aguja pequeña sin dar golpes, toca mirar si hay garantía, le he rebajado la nota a 2, una pena.</t>
  </si>
  <si>
    <t>De momento sin problemas, pero... Hay algo que no me termina de convencer del disco. A veces se queda pensando mucho para según que tipo de carpetas. Tampoco es silencioso del todo.</t>
  </si>
  <si>
    <t>Malisimo No me a gustado nada venian doblados y no hay forma de ponerlo redondos</t>
  </si>
  <si>
    <t>Producto defectuoso. No carga la batería Una estafa. He intentado cargar la batería, de mil maneras y me dice todo el tiempo batería baja. Producto deficiente; no puedo recomendarlo. Me han vendido un producto caro, como nuevo y no funciona.</t>
  </si>
  <si>
    <t>demadiado delgado No puede ser más delgado, cuesta muchisímo forrar sin que queden burbujasby eso que siempre he tenido buena mano con ello, nunca escribo valoraciones negativas pero no quiero que nadie meta la pata.</t>
  </si>
  <si>
    <t>buen producto calidad precio inmejorable va muy bien la batería dura bastante más de lo que se espera por un producto de este tipo la succión quizá podría ser un poco más fuerte pero para lo que vale creo que está perfecto yo la empleo para limpiar los pelos de la mascota y va de maravilla no le pongo ninguna pega este producto para manejarlo es muy fácil puesto que es pequeño y se acomoda muy bien se puede transportar y llevar al coche y te quita un poco de trabajo de encima está muy bien es un producto muy bueno teniendo en cuenta que yo compré la aspiradora dyson que es muy potente creí que sería difícil encontrar una similar, pero esto me ha dejado sorprendida positivamente ( no se comparan pero la verdad es que está aspiradora cumple su misión)</t>
  </si>
  <si>
    <t>Muy bien Están geniales. Para llevar en el bolso de monedero, para maquillaje,....... Son muy comodos</t>
  </si>
  <si>
    <t>Calidad precio aceptable Va bien, lo usa mi hijo y por ahora resiste bien ya que con 9 años tampoco es que se pare mucho en su cuidado.En cuanto falle si lo hace por defecto reescribiré la reseña.</t>
  </si>
  <si>
    <t>Realmente como es en la fot Sudadera con felpa de color verde, de calidad buena, igual que  la foto y medidas correctas. A mi hijo le ha gustado mucho</t>
  </si>
  <si>
    <t>Bonitos El color es muy bonito. Son comodos. Yo trabajo en hospital y todo el dia andando, se agradece llevarlos</t>
  </si>
  <si>
    <t>Perfectas Fueron un regalo y la verdad es que la talla las clavé mirando otras vans que tenía. Y nada, aunque la tela es muy sencilla y tiene pinta de que se van a estropear rápido, pero tras varios meses con buen uso, están como nuevas.</t>
  </si>
  <si>
    <t>muy bueno Perfecto, pegan en caliente muy bien, lo volvería a comprar. Recomiendo su compra es muy buen producto. No sé arrepentirán</t>
  </si>
  <si>
    <t>genial lo compré para mi hija que está estudiando masajes y todas las cremas de este tipo eran muy caras, estamos super contentas</t>
  </si>
  <si>
    <t>Natalia Son tal cual se ven ideales y el número estupendo vale los comentarios sobran los comentarios sobran esto hará que no se respondan o el comentario más corto</t>
  </si>
  <si>
    <t>Genial para uso diario estoy encantada!</t>
  </si>
  <si>
    <t>Poco peso Comodo y queda muy bien</t>
  </si>
  <si>
    <t>Fernando Sangros Llegó perfectamente, rapidísimo y mi hijo encantado de su fácil manejo y de lo poco que pesa. No dudaría de volver a comprarlo ante una necesidad o regalo.</t>
  </si>
  <si>
    <t>sarah He comprado para mi abuela, la abuela tiene problema de columna cervical, esperando hacerla sentir más cómoda en su cuello. El masajeador es fácil de usar y es adecuado para el uso de personas mayores. Es muy conveniente comprar cosas en Amazon.</t>
  </si>
  <si>
    <t>Perfecta Buena calidad</t>
  </si>
  <si>
    <t>El sistema Anticolicos Bello y envío muy rápido</t>
  </si>
  <si>
    <t>Buena elección Son cómodas, bonitas y tienen pinta de duraderas.</t>
  </si>
  <si>
    <t>Muy contenta con el producto Calidad precio muy buena. Son zapatillas muy cómodas. Dentro de no ser calidad de lujo, están muy bien!! Las recomiendo.  Además llegaron mucho antes de lo previsto. Las he estrenado nada más llegar y he quedado convencida</t>
  </si>
  <si>
    <t>Muy bonitos Perfectos, de talla muy bien. Súper chulos y de material cuidado como siempre en timberland. Contento con el pedido realizado.</t>
  </si>
  <si>
    <t>COMPRALO! Calidad extraordinaria. El Yeti y mi Mac se llevan muy bien. El micro tiene distintas posibilidades de recepción de audio, sólo debes hacer pruebas de grabación con distinta ganancia y eligiendo las opciones que te proporciona el propio Yeti. Sólo percibe el sonido de tu voz si lo ajustas bien; no hay ruido externo, os lo aseguro.</t>
  </si>
  <si>
    <t>Genial Fitting genial. Talla correcta según etiqueta. Quedan muy bien.</t>
  </si>
  <si>
    <t>Muy buena calidad Sandisk no falla, es el 2º que tengo de 128gb y cada vez más baratos. Viene en Fat32 y con 114gb libres.</t>
  </si>
  <si>
    <t>UN DIEZ EN CUANTO CALIDAD/PRECIO He pedido ya varios pantalones de este modelo (en varios colores), son cómodos, gorditos y de una calidad excelente. No salen pelotillas y llevan muchos lavados. Un 10</t>
  </si>
  <si>
    <t>Buen aroma y variedad. Vienen distintas variedades para que puedas escoger, aun solo he probado dos. Funcionan perfectamente con las dosis habituales en los humidificadores. Contentos con la compra</t>
  </si>
  <si>
    <t>Calcetines senderismo He comprado los calcetines pensando que fueran mas finos, pero tienen un grosor bueno. No tiene costuras y la talla es justo la que pedi.</t>
  </si>
  <si>
    <t>Zapato con apariencia de zapatillas. Calzado para andar. No sirven para correr ni gimnasio ni nada de deporte. Suela dura, no amortiguan y es un zapato con apariencia de zapatillas.</t>
  </si>
  <si>
    <t>Faltan instrucciones Recibido puntualmenre pero, aunque responde a lo anunciado, no tiene instrucciones. Estaria bien que te dijeran como usarlo y como cambiar los rodillos por la otra pieza. Por ese motivo bajo la puntuacion</t>
  </si>
  <si>
    <t>Me han decepcionado He utilizado zapatillas Salomón muchas otras veces y compré estas puesto que siempre me han gustado sus características y confort. Pero en esta ocasión no me resultan nada cómodas, son muy rígidas, muy poco flexibles y te quedas con la misma sensación de cansancio de estar usando unas botas, cuando lo que esperas es mejorar esa sensación de confort. Olvídate de correr con ellas medias o largas distancias, bajo mi punto de vista, solo para caminar.</t>
  </si>
  <si>
    <t>Un poco grandes Las hojas son de tela. Bonitos pero un poco grandes</t>
  </si>
  <si>
    <t>Defectuoso y ahira....como lo devuelvo si ya lo he usado? Uno de los biberones viene defectuoso... no sale leche por la retina y el disco que engancha el detector del calor no encaja bien en el biberón.... no me gusta.</t>
  </si>
  <si>
    <t>Producto engañoso Ante todo, mi oreja es fina, hasta el mínimo imán se atrae de parte a parte. La atracción del imán es baja o casi nula. y el imán no está ni bien pegado a la superficie del pendiente.  Suceso real: Me coloco el pendiente, y: primera vez, se me despega el imán de la superficie del metal; segunda vez, me pongo el pendiente, salgo a la calle y andando 10 pasos, ya se había caído solo, y a saber dónde está. Por lo que he pagado por un producto en el cual me vienen dos, y por su mala sujeción, el primer dia ya solo me quedaba uno...</t>
  </si>
  <si>
    <t>Mallas Under Armour Esta marca es calidad siempre. El único "pero" por decir algo, es que se transparenta algo así que si vas sin nada debajo de las mallas lo notarás.</t>
  </si>
  <si>
    <t>Practico Ligeri y manehable.</t>
  </si>
  <si>
    <t>Precio Calidad precio</t>
  </si>
  <si>
    <t>Para regalar... a otro. Mucha potencia y muchos tipos de entrada de audio. Ideal para karaoke.</t>
  </si>
  <si>
    <t>PRECIO / CALIDAD Buen producto. Recomendable. En mi caso se utilizó para una campaña en punto de venta y debido al tamaño resulto muy práctica como caja de caudales.</t>
  </si>
  <si>
    <t>Perfecta Me ha sorprendido la calidad que tiene. Buena compra</t>
  </si>
  <si>
    <t>Producto uy resistente Es el producto adecuado</t>
  </si>
  <si>
    <t>Muy resistente y buen sonido El cable además de ser bastante resistente por el material con el que está hecho, hace que sea más fácil de doblar para guardar. Los jacks están reforzados con plástico. El sonido es nítido y sin ruidos. Un buen cable para darle batalla sin los problemas de que se rompa por los pisotones o el doblarlo mal.</t>
  </si>
  <si>
    <t>Comodos Muy bueno producto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</si>
</sst>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5.0</v>
      </c>
      <c r="B2" s="1" t="s">
        <v>3</v>
      </c>
      <c r="C2" t="str">
        <f>IFERROR(__xludf.DUMMYFUNCTION("GOOGLETRANSLATE(B2, ""es"", ""en"")"),"Very good short perfectly. Buy it for cutting and cards with construction paper and wonderful. A pasadaaaa. Excelenteeee")</f>
        <v>Very good short perfectly. Buy it for cutting and cards with construction paper and wonderful. A pasadaaaa. Excelenteeee</v>
      </c>
    </row>
    <row r="3">
      <c r="A3" s="1">
        <v>5.0</v>
      </c>
      <c r="B3" s="1" t="s">
        <v>4</v>
      </c>
      <c r="C3" t="str">
        <f>IFERROR(__xludf.DUMMYFUNCTION("GOOGLETRANSLATE(B3, ""es"", ""en"")"),"Great to keep the voice &lt;div id = ""video-block-RBQOHUFT4Y2N8"" class = ""a-section a-spacing-small a-spacing-top mini video-block""&gt; &lt;/ div&gt; &lt;input type = ""hidden ""name ="" ""value ="" https://images-eu.ssl-images-amazon.com/images/I/B1ps2EcBBKS.mp4 """&amp;"class ="" video-url ""&gt; &lt;input type ="" hidden ""name ="" ""value ="" https://images-eu.ssl-images-amazon.com/images/I/91Zp9FKazxS.png ""class ="" video-slate-img-url ""&gt; &amp; nbsp; Package Contents: - Instructions Spanish also, which is very useful. - Charg"&amp;"er adapter for charger. -Amplificador voice. -Correa be worn on. - Headset micro and cable connection. -Auricular with micro to wireless connection. How wonderful this invention! I did not think it would be effective. I've been to parties and organize the"&amp;" people and children and not so children in popular games. Instead of shouting, this amp makes life easier. It has an adjustable volume or in the speaker or in the earphone cable. So you raise the volume of your own voice. Bring a hanger for belt or a bel"&amp;"t to carry it hung. But as you can talk at a distance of about 10 meters; You can leave the speaker at a table and you walk among people. Takes a hole to put a USB, it can play music. To me it came in handy for games. He had everything in the same apparat"&amp;"us, music and voice. USB charger double different types to charge the same time the handset microphone and amplifier-speaker. One last!!! Great, great invention.")</f>
        <v>Great to keep the voice &lt;div id = "video-block-RBQOHUFT4Y2N8" class = "a-section a-spacing-small a-spacing-top mini video-block"&gt; &lt;/ div&gt; &lt;input type = "hidden "name =" "value =" https://images-eu.ssl-images-amazon.com/images/I/B1ps2EcBBKS.mp4 "class =" video-url "&gt; &lt;input type =" hidden "name =" "value =" https://images-eu.ssl-images-amazon.com/images/I/91Zp9FKazxS.png "class =" video-slate-img-url "&gt; &amp; nbsp; Package Contents: - Instructions Spanish also, which is very useful. - Charger adapter for charger. -Amplificador voice. -Correa be worn on. - Headset micro and cable connection. -Auricular with micro to wireless connection. How wonderful this invention! I did not think it would be effective. I've been to parties and organize the people and children and not so children in popular games. Instead of shouting, this amp makes life easier. It has an adjustable volume or in the speaker or in the earphone cable. So you raise the volume of your own voice. Bring a hanger for belt or a belt to carry it hung. But as you can talk at a distance of about 10 meters; You can leave the speaker at a table and you walk among people. Takes a hole to put a USB, it can play music. To me it came in handy for games. He had everything in the same apparatus, music and voice. USB charger double different types to charge the same time the handset microphone and amplifier-speaker. One last!!! Great, great invention.</v>
      </c>
    </row>
    <row r="4">
      <c r="A4" s="1">
        <v>5.0</v>
      </c>
      <c r="B4" s="1" t="s">
        <v>5</v>
      </c>
      <c r="C4" t="str">
        <f>IFERROR(__xludf.DUMMYFUNCTION("GOOGLETRANSLATE(B4, ""es"", ""en"")"),"Very cute Pretty good, I did not like the presentation. But well :)")</f>
        <v>Very cute Pretty good, I did not like the presentation. But well :)</v>
      </c>
    </row>
    <row r="5">
      <c r="A5" s="1">
        <v>5.0</v>
      </c>
      <c r="B5" s="1" t="s">
        <v>6</v>
      </c>
      <c r="C5" t="str">
        <f>IFERROR(__xludf.DUMMYFUNCTION("GOOGLETRANSLATE(B5, ""es"", ""en"")"),"Good performance and nice and pleasant to use Practico")</f>
        <v>Good performance and nice and pleasant to use Practico</v>
      </c>
    </row>
    <row r="6">
      <c r="A6" s="1">
        <v>5.0</v>
      </c>
      <c r="B6" s="1" t="s">
        <v>7</v>
      </c>
      <c r="C6" t="str">
        <f>IFERROR(__xludf.DUMMYFUNCTION("GOOGLETRANSLATE(B6, ""es"", ""en"")"),"Very good very good")</f>
        <v>Very good very good</v>
      </c>
    </row>
    <row r="7">
      <c r="A7" s="1">
        <v>5.0</v>
      </c>
      <c r="B7" s="1" t="s">
        <v>8</v>
      </c>
      <c r="C7" t="str">
        <f>IFERROR(__xludf.DUMMYFUNCTION("GOOGLETRANSLATE(B7, ""es"", ""en"")"),"ABSOLUTELY SATISFIED. I'll make a brief commentary about my shopping experience because it is very important to consider several aspects. I bought these shoes sold and MANAGED BY AMAZON. Therefore, this product is genuine, since Amazon does not have permi"&amp;"ssion to trade in counterfeit goods. So, first tip: buy some BRANDED PRODUCTS AND MANAGED BY JUST BOOKED AMAZON. Why do I mention this? Well, when I decided you buy these shoes through Amazon rather than going to a physical store either it was for the pri"&amp;"ce. What was my surprise when I see many favorable comments about the product but also other reviews that said the slippers were a fake and added that even photos. Is this why it happens? Because Amazon does not separate comments depending from a vendor o"&amp;"r another. All comments refer to the same product, even if they are from different vendors, end up in the same place. Even they mingle with the views in English. So do not panic. I bought two pair, ORDERED AND NOW THE MORNING ME HAVE ARRIVED. AMAZON HAS B"&amp;"EEN PASSED HIMSELF IN TOPIC QUICKLY. Very satisfied and happy. BUT buy some GOODS MANAGED BY AMAZON AND WHENEVER POSSIBLE. OS spare yourselves problems.")</f>
        <v>ABSOLUTELY SATISFIED. I'll make a brief commentary about my shopping experience because it is very important to consider several aspects. I bought these shoes sold and MANAGED BY AMAZON. Therefore, this product is genuine, since Amazon does not have permission to trade in counterfeit goods. So, first tip: buy some BRANDED PRODUCTS AND MANAGED BY JUST BOOKED AMAZON. Why do I mention this? Well, when I decided you buy these shoes through Amazon rather than going to a physical store either it was for the price. What was my surprise when I see many favorable comments about the product but also other reviews that said the slippers were a fake and added that even photos. Is this why it happens? Because Amazon does not separate comments depending from a vendor or another. All comments refer to the same product, even if they are from different vendors, end up in the same place. Even they mingle with the views in English. So do not panic. I bought two pair, ORDERED AND NOW THE MORNING ME HAVE ARRIVED. AMAZON HAS BEEN PASSED HIMSELF IN TOPIC QUICKLY. Very satisfied and happy. BUT buy some GOODS MANAGED BY AMAZON AND WHENEVER POSSIBLE. OS spare yourselves problems.</v>
      </c>
    </row>
    <row r="8">
      <c r="A8" s="1">
        <v>5.0</v>
      </c>
      <c r="B8" s="1" t="s">
        <v>9</v>
      </c>
      <c r="C8" t="str">
        <f>IFERROR(__xludf.DUMMYFUNCTION("GOOGLETRANSLATE(B8, ""es"", ""en"")"),"Lovely design and good sound quality of the sound is good without being excellent. The design is beautiful and I think what I pushed to buy. The battery after use has endured 3 hours of music on spotify. I've used an iPhone 11 pro and I max indicates the "&amp;"level of the fine. One detail that I liked is extra pads to change them when they spoil that brings. I will update with the passage of time to see how they behave.")</f>
        <v>Lovely design and good sound quality of the sound is good without being excellent. The design is beautiful and I think what I pushed to buy. The battery after use has endured 3 hours of music on spotify. I've used an iPhone 11 pro and I max indicates the level of the fine. One detail that I liked is extra pads to change them when they spoil that brings. I will update with the passage of time to see how they behave.</v>
      </c>
    </row>
    <row r="9">
      <c r="A9" s="1">
        <v>5.0</v>
      </c>
      <c r="B9" s="1" t="s">
        <v>10</v>
      </c>
      <c r="C9" t="str">
        <f>IFERROR(__xludf.DUMMYFUNCTION("GOOGLETRANSLATE(B9, ""es"", ""en"")"),"It delivers what it promises. The cream does the job, my wife has a sprained finger and calm much pain. My mother has osteoarthritis and medical, every two months must have one of rest and pains are quite strong, cream quite relieved. I have to say that t"&amp;"he boat arrived broken me home, had a slit at the base of the pot but not the cream came out and could pass it on to other boats. The cream is quite thick cold so the time that we can afford me leave some in the original pot. It also serves to massage.")</f>
        <v>It delivers what it promises. The cream does the job, my wife has a sprained finger and calm much pain. My mother has osteoarthritis and medical, every two months must have one of rest and pains are quite strong, cream quite relieved. I have to say that the boat arrived broken me home, had a slit at the base of the pot but not the cream came out and could pass it on to other boats. The cream is quite thick cold so the time that we can afford me leave some in the original pot. It also serves to massage.</v>
      </c>
    </row>
    <row r="10">
      <c r="A10" s="1">
        <v>5.0</v>
      </c>
      <c r="B10" s="1" t="s">
        <v>11</v>
      </c>
      <c r="C10" t="str">
        <f>IFERROR(__xludf.DUMMYFUNCTION("GOOGLETRANSLATE(B10, ""es"", ""en"")"),"Something uncomfortable but good to me are nice but gums hurt me having to hold the finger. I always use this kind of flip-flops and has only happened to me with this truth. Sizes are rather large, keep that in mind and ask for 1 to 2 numbers less than wh"&amp;"at you have.")</f>
        <v>Something uncomfortable but good to me are nice but gums hurt me having to hold the finger. I always use this kind of flip-flops and has only happened to me with this truth. Sizes are rather large, keep that in mind and ask for 1 to 2 numbers less than what you have.</v>
      </c>
    </row>
    <row r="11">
      <c r="A11" s="1">
        <v>5.0</v>
      </c>
      <c r="B11" s="1" t="s">
        <v>12</v>
      </c>
      <c r="C11" t="str">
        <f>IFERROR(__xludf.DUMMYFUNCTION("GOOGLETRANSLATE(B11, ""es"", ""en"")"),"Trini is the second time I buy this model, the first lasted me a few years (about 6) and giving much cane. They are very comfortable")</f>
        <v>Trini is the second time I buy this model, the first lasted me a few years (about 6) and giving much cane. They are very comfortable</v>
      </c>
    </row>
    <row r="12">
      <c r="A12" s="1">
        <v>5.0</v>
      </c>
      <c r="B12" s="1" t="s">
        <v>13</v>
      </c>
      <c r="C12" t="str">
        <f>IFERROR(__xludf.DUMMYFUNCTION("GOOGLETRANSLATE(B12, ""es"", ""en"")"),"Very useful Give new life to older computers, one of the best I've done expenses. Very easy to install although you have to be careful with clonadores disc, which can copy the operating system but the recovery partition of the system are left.")</f>
        <v>Very useful Give new life to older computers, one of the best I've done expenses. Very easy to install although you have to be careful with clonadores disc, which can copy the operating system but the recovery partition of the system are left.</v>
      </c>
    </row>
    <row r="13">
      <c r="A13" s="1">
        <v>5.0</v>
      </c>
      <c r="B13" s="1" t="s">
        <v>14</v>
      </c>
      <c r="C13" t="str">
        <f>IFERROR(__xludf.DUMMYFUNCTION("GOOGLETRANSLATE(B13, ""es"", ""en"")"),"There is a good quality price relation. Perfect. Heated enough. I recommend it")</f>
        <v>There is a good quality price relation. Perfect. Heated enough. I recommend it</v>
      </c>
    </row>
    <row r="14">
      <c r="A14" s="1">
        <v>5.0</v>
      </c>
      <c r="B14" s="1" t="s">
        <v>15</v>
      </c>
      <c r="C14" t="str">
        <f>IFERROR(__xludf.DUMMYFUNCTION("GOOGLETRANSLATE(B14, ""es"", ""en"")"),"Boots Boots are very nice the have returned because I was very fair")</f>
        <v>Boots Boots are very nice the have returned because I was very fair</v>
      </c>
    </row>
    <row r="15">
      <c r="A15" s="1">
        <v>5.0</v>
      </c>
      <c r="B15" s="1" t="s">
        <v>16</v>
      </c>
      <c r="C15" t="str">
        <f>IFERROR(__xludf.DUMMYFUNCTION("GOOGLETRANSLATE(B15, ""es"", ""en"")"),"Chain quality and excellent size good buy at a good price A string of excellent quality and size correct as indicated in the operating characteristics perfectly definitely a good buy")</f>
        <v>Chain quality and excellent size good buy at a good price A string of excellent quality and size correct as indicated in the operating characteristics perfectly definitely a good buy</v>
      </c>
    </row>
    <row r="16">
      <c r="A16" s="1">
        <v>5.0</v>
      </c>
      <c r="B16" s="1" t="s">
        <v>17</v>
      </c>
      <c r="C16" t="str">
        <f>IFERROR(__xludf.DUMMYFUNCTION("GOOGLETRANSLATE(B16, ""es"", ""en"")"),"Just what I wanted SSD M.2 fits into the slot on my laptop and has served to increase the capacity of the original SSD that was only 25GB (insufficient to install the operating system) with this that allows me to have a boot system much faster.")</f>
        <v>Just what I wanted SSD M.2 fits into the slot on my laptop and has served to increase the capacity of the original SSD that was only 25GB (insufficient to install the operating system) with this that allows me to have a boot system much faster.</v>
      </c>
    </row>
    <row r="17">
      <c r="A17" s="1">
        <v>5.0</v>
      </c>
      <c r="B17" s="1" t="s">
        <v>18</v>
      </c>
      <c r="C17" t="str">
        <f>IFERROR(__xludf.DUMMYFUNCTION("GOOGLETRANSLATE(B17, ""es"", ""en"")"),"Comfortable and perfect fit. I know I bought my father because he needed a job for headphones and secured adapted well to the ear. Aislan very well, and if you put loud music do not hear outside noise. Thanks to the pads having better hold to the ear and "&amp;"not fall.")</f>
        <v>Comfortable and perfect fit. I know I bought my father because he needed a job for headphones and secured adapted well to the ear. Aislan very well, and if you put loud music do not hear outside noise. Thanks to the pads having better hold to the ear and not fall.</v>
      </c>
    </row>
    <row r="18">
      <c r="A18" s="1">
        <v>5.0</v>
      </c>
      <c r="B18" s="1" t="s">
        <v>19</v>
      </c>
      <c r="C18" t="str">
        <f>IFERROR(__xludf.DUMMYFUNCTION("GOOGLETRANSLATE(B18, ""es"", ""en"")"),"More features to my d7100 looked fondly Wifi functions most current equipment, but with this option toshiba disappeared completely. RAW is possible to pass (no thumbnail) and jpg.")</f>
        <v>More features to my d7100 looked fondly Wifi functions most current equipment, but with this option toshiba disappeared completely. RAW is possible to pass (no thumbnail) and jpg.</v>
      </c>
    </row>
    <row r="19">
      <c r="A19" s="1">
        <v>5.0</v>
      </c>
      <c r="B19" s="1" t="s">
        <v>20</v>
      </c>
      <c r="C19" t="str">
        <f>IFERROR(__xludf.DUMMYFUNCTION("GOOGLETRANSLATE(B19, ""es"", ""en"")"),"Good watch. - value very good. Watch looks good, it works well. I like it. Recommended")</f>
        <v>Good watch. - value very good. Watch looks good, it works well. I like it. Recommended</v>
      </c>
    </row>
    <row r="20">
      <c r="A20" s="1">
        <v>5.0</v>
      </c>
      <c r="B20" s="1" t="s">
        <v>21</v>
      </c>
      <c r="C20" t="str">
        <f>IFERROR(__xludf.DUMMYFUNCTION("GOOGLETRANSLATE(B20, ""es"", ""en"")"),"acceptable quality, good price ok")</f>
        <v>acceptable quality, good price ok</v>
      </c>
    </row>
    <row r="21">
      <c r="A21" s="1">
        <v>2.0</v>
      </c>
      <c r="B21" s="1" t="s">
        <v>22</v>
      </c>
      <c r="C21" t="str">
        <f>IFERROR(__xludf.DUMMYFUNCTION("GOOGLETRANSLATE(B21, ""es"", ""en"")"),"I do not use it looked like it would use a lot and what you do is give blows with a stick to the shelves. It is better to climb the chair and do well.")</f>
        <v>I do not use it looked like it would use a lot and what you do is give blows with a stick to the shelves. It is better to climb the chair and do well.</v>
      </c>
    </row>
    <row r="22">
      <c r="A22" s="1">
        <v>3.0</v>
      </c>
      <c r="B22" s="1" t="s">
        <v>23</v>
      </c>
      <c r="C22" t="str">
        <f>IFERROR(__xludf.DUMMYFUNCTION("GOOGLETRANSLATE(B22, ""es"", ""en"")"),"You can not talk to mobile I like, hear great BUT !!!!! 1 The instructions do not come in Spanish, is a code bar when you download out in French 2nd to talking to the phone, you hear a great time but the caller will not hear you and as I do not understand"&amp;" the instructions not to do, perhaps take it back because you do not understand something does not make sense")</f>
        <v>You can not talk to mobile I like, hear great BUT !!!!! 1 The instructions do not come in Spanish, is a code bar when you download out in French 2nd to talking to the phone, you hear a great time but the caller will not hear you and as I do not understand the instructions not to do, perhaps take it back because you do not understand something does not make sense</v>
      </c>
    </row>
    <row r="23">
      <c r="A23" s="1">
        <v>3.0</v>
      </c>
      <c r="B23" s="1" t="s">
        <v>24</v>
      </c>
      <c r="C23" t="str">
        <f>IFERROR(__xludf.DUMMYFUNCTION("GOOGLETRANSLATE(B23, ""es"", ""en"")"),"Regular Not bad but the quality is average")</f>
        <v>Regular Not bad but the quality is average</v>
      </c>
    </row>
    <row r="24">
      <c r="A24" s="1">
        <v>1.0</v>
      </c>
      <c r="B24" s="1" t="s">
        <v>25</v>
      </c>
      <c r="C24" t="str">
        <f>IFERROR(__xludf.DUMMYFUNCTION("GOOGLETRANSLATE(B24, ""es"", ""en"")"),"They are not originals are like those that come with the phone is not the original original cable is not round but flat, the volume controls are different and have more pint be that really atrezzo")</f>
        <v>They are not originals are like those that come with the phone is not the original original cable is not round but flat, the volume controls are different and have more pint be that really atrezzo</v>
      </c>
    </row>
    <row r="25">
      <c r="A25" s="1">
        <v>1.0</v>
      </c>
      <c r="B25" s="1" t="s">
        <v>26</v>
      </c>
      <c r="C25" t="str">
        <f>IFERROR(__xludf.DUMMYFUNCTION("GOOGLETRANSLATE(B25, ""es"", ""en"")"),"Total disappointment! ,,, Fatal not going well I will have to return URGENT clock is a hoax NO ""O RECOMENDAROA FOR ANYTHING AND ANYONE")</f>
        <v>Total disappointment! ,,, Fatal not going well I will have to return URGENT clock is a hoax NO "O RECOMENDAROA FOR ANYTHING AND ANYONE</v>
      </c>
    </row>
    <row r="26">
      <c r="A26" s="1">
        <v>1.0</v>
      </c>
      <c r="B26" s="1" t="s">
        <v>27</v>
      </c>
      <c r="C26" t="str">
        <f>IFERROR(__xludf.DUMMYFUNCTION("GOOGLETRANSLATE(B26, ""es"", ""en"")"),"Thanks to the used came comments from people who came I looked well used in mine, actually dirty and even had the sole remains have used them, of course the descambiarlo and I'll buy another. I imagine it will be the testing until someone sneaking")</f>
        <v>Thanks to the used came comments from people who came I looked well used in mine, actually dirty and even had the sole remains have used them, of course the descambiarlo and I'll buy another. I imagine it will be the testing until someone sneaking</v>
      </c>
    </row>
    <row r="27">
      <c r="A27" s="1">
        <v>4.0</v>
      </c>
      <c r="B27" s="1" t="s">
        <v>28</v>
      </c>
      <c r="C27" t="str">
        <f>IFERROR(__xludf.DUMMYFUNCTION("GOOGLETRANSLATE(B27, ""es"", ""en"")"),"Hard to fine paste. You have to find the specific method.")</f>
        <v>Hard to fine paste. You have to find the specific method.</v>
      </c>
    </row>
    <row r="28">
      <c r="A28" s="1">
        <v>4.0</v>
      </c>
      <c r="B28" s="1" t="s">
        <v>29</v>
      </c>
      <c r="C28" t="str">
        <f>IFERROR(__xludf.DUMMYFUNCTION("GOOGLETRANSLATE(B28, ""es"", ""en"")"),"Okay for the price and performs its function is priced right and well, it does the job. However it does not work like machines from bars (obviously, because its price is much higher). I think it's a good idea for anyone who likes juice, since it is origin"&amp;"al. To make the juice must be pressed by hand over the top. It is nicer than the classic juicer but it seems more cumbersome to clean, so I'm using it already had lol")</f>
        <v>Okay for the price and performs its function is priced right and well, it does the job. However it does not work like machines from bars (obviously, because its price is much higher). I think it's a good idea for anyone who likes juice, since it is original. To make the juice must be pressed by hand over the top. It is nicer than the classic juicer but it seems more cumbersome to clean, so I'm using it already had lol</v>
      </c>
    </row>
    <row r="29">
      <c r="A29" s="1">
        <v>4.0</v>
      </c>
      <c r="B29" s="1" t="s">
        <v>30</v>
      </c>
      <c r="C29" t="str">
        <f>IFERROR(__xludf.DUMMYFUNCTION("GOOGLETRANSLATE(B29, ""es"", ""en"")"),"Good sound quality and convenient to carry good cable, gummy guy who has liked it, accustomed to the old cable was news to me. Anchors you have and the feeling of resistance I liked it. The sound quality expected and have a good price. Highly recommended.")</f>
        <v>Good sound quality and convenient to carry good cable, gummy guy who has liked it, accustomed to the old cable was news to me. Anchors you have and the feeling of resistance I liked it. The sound quality expected and have a good price. Highly recommended.</v>
      </c>
    </row>
    <row r="30">
      <c r="A30" s="1">
        <v>4.0</v>
      </c>
      <c r="B30" s="1" t="s">
        <v>31</v>
      </c>
      <c r="C30" t="str">
        <f>IFERROR(__xludf.DUMMYFUNCTION("GOOGLETRANSLATE(B30, ""es"", ""en"")"),"Very good Good")</f>
        <v>Very good Good</v>
      </c>
    </row>
    <row r="31">
      <c r="A31" s="1">
        <v>5.0</v>
      </c>
      <c r="B31" s="1" t="s">
        <v>32</v>
      </c>
      <c r="C31" t="str">
        <f>IFERROR(__xludf.DUMMYFUNCTION("GOOGLETRANSLATE(B31, ""es"", ""en"")"),"Very good price very good product, especially the price of the product is very good in comparison with other sites. I said that had his eye on a supermarket and the price was much higher. fully recommended")</f>
        <v>Very good price very good product, especially the price of the product is very good in comparison with other sites. I said that had his eye on a supermarket and the price was much higher. fully recommended</v>
      </c>
    </row>
    <row r="32">
      <c r="A32" s="1">
        <v>5.0</v>
      </c>
      <c r="B32" s="1" t="s">
        <v>33</v>
      </c>
      <c r="C32" t="str">
        <f>IFERROR(__xludf.DUMMYFUNCTION("GOOGLETRANSLATE(B32, ""es"", ""en"")"),"Very nice setting very nice, practical and easy to clean, put a snag, they should put on which side is taking the gas because I was on the right and this is on the left, the materials are of good quality and very thick glass left")</f>
        <v>Very nice setting very nice, practical and easy to clean, put a snag, they should put on which side is taking the gas because I was on the right and this is on the left, the materials are of good quality and very thick glass left</v>
      </c>
    </row>
    <row r="33">
      <c r="A33" s="1">
        <v>5.0</v>
      </c>
      <c r="B33" s="1" t="s">
        <v>34</v>
      </c>
      <c r="C33" t="str">
        <f>IFERROR(__xludf.DUMMYFUNCTION("GOOGLETRANSLATE(B33, ""es"", ""en"")"),"37 wedge shoes are perfect, are super comfortable, not noticed anything bearing the wedge and are very nice. The perfect size, as I always use. The I'll buy white, I've loved, super happy with the purchase.")</f>
        <v>37 wedge shoes are perfect, are super comfortable, not noticed anything bearing the wedge and are very nice. The perfect size, as I always use. The I'll buy white, I've loved, super happy with the purchase.</v>
      </c>
    </row>
    <row r="34">
      <c r="A34" s="1">
        <v>5.0</v>
      </c>
      <c r="B34" s="1" t="s">
        <v>35</v>
      </c>
      <c r="C34" t="str">
        <f>IFERROR(__xludf.DUMMYFUNCTION("GOOGLETRANSLATE(B34, ""es"", ""en"")"),"100% higly recommended use is great with a phenomenal whole house smells droplets are very happy with this purchase")</f>
        <v>100% higly recommended use is great with a phenomenal whole house smells droplets are very happy with this purchase</v>
      </c>
    </row>
    <row r="35">
      <c r="A35" s="1">
        <v>5.0</v>
      </c>
      <c r="B35" s="1" t="s">
        <v>36</v>
      </c>
      <c r="C35" t="str">
        <f>IFERROR(__xludf.DUMMYFUNCTION("GOOGLETRANSLATE(B35, ""es"", ""en"")"),"Good quality and good quality album. It's easy to customize your cover photo and has enough pages to fill.")</f>
        <v>Good quality and good quality album. It's easy to customize your cover photo and has enough pages to fill.</v>
      </c>
    </row>
    <row r="36">
      <c r="A36" s="1">
        <v>5.0</v>
      </c>
      <c r="B36" s="1" t="s">
        <v>37</v>
      </c>
      <c r="C36" t="str">
        <f>IFERROR(__xludf.DUMMYFUNCTION("GOOGLETRANSLATE(B36, ""es"", ""en"")"),"Ideals paintings, an established brand. With very good finishes. Soled comfortable. Only when the wet ground slippery.")</f>
        <v>Ideals paintings, an established brand. With very good finishes. Soled comfortable. Only when the wet ground slippery.</v>
      </c>
    </row>
    <row r="37">
      <c r="A37" s="1">
        <v>5.0</v>
      </c>
      <c r="B37" s="1" t="s">
        <v>38</v>
      </c>
      <c r="C37" t="str">
        <f>IFERROR(__xludf.DUMMYFUNCTION("GOOGLETRANSLATE(B37, ""es"", ""en"")"),"Maneuverable and easy &lt;div id = ""video-block-R2D2G2IUZUYN04"" class = ""section a-a-a-spacing-small spacing-top-video mini-block""&gt; &lt;div tabindex = ""0"" class = ""airy airy- svg vmin-supported airy-skin-beacon ""style ="" background-color: rgb (0, 0, 0)"&amp;" position: relative; width: 100%; height: 100%; font-size: 0px; overflow: hidden; outline: none; ""&gt; &lt;div class ="" airy-renderer-container ""style ="" position: relative; height: 100%; width: 100%; ""&gt; &lt;video id ="" 29 ""preload ="" auto ""src = ""https:"&amp;"//images-eu.ssl-images-amazon.com/images/I/A1vb5bNsnmS.mp4"" style = ""position: absolute; left: 0px; top: 0px; overflow: hidden; height: 1px; width: 1px; ""&gt; &lt;/ video&gt; &lt;/ div&gt; &lt;div id ="" airy-slate-preload ""style ="" background-color: rgb (0, 0, 0); ba"&amp;"ckground-image: url (&amp; quot; https: / /images-eu.ssl-images-amazon.com/images/I/81kR6fqePfS.png&amp;quot;); background-size: Contain; background-position: center center; background-repeat: no-repeat; position: absolute; top: 0px; left: 0px; visibility: visibl"&amp;"e; width: 100%; height: 100%; ""&gt; &lt;/ div&gt; &lt;iframe scrollin g = ""no"" frameborder = ""0"" src = ""about: blank"" style = ""display: none;""&gt; &lt;/ iframe&gt; &lt;div tabindex = ""- 1"" class = ""airy-controls-container"" style = "" opacity: 0; visibility: hidden; "&amp;"""&gt; &lt;div tabindex ="" - 1 ""class ="" airy-screen-size-toggle airy-fullscreen ""&gt; &lt;/ div&gt; &lt;div tabindex ="" - 1 ""class ="" airy-container-bottom "" &gt; &lt;div tabindex = ""- 1"" class = ""airy-track-bar-spacer-left"" style = ""width: 11px;""&gt; &lt;/ div&gt; &lt;div ta"&amp;"bindex = ""- 1"" class = ""airy-play- airy toggle-play ""style ="" width: 12px; margin-right: 12px; ""&gt; &lt;/ div&gt; &lt;div tabindex ="" - 1 ""class ="" airy-audio-elements ""style ="" float: right; width: 34px; ""&gt; &lt;div tabindex ="" - 1 ""class ="" airy-audio-t"&amp;"oggle airy-on ""&gt; &lt;/ div&gt; &lt;div tabindex ="" - 1 ""class ="" airy-audio-container ""style = ""opacity: 0; visibility: hidden; ""&gt; &lt;div tabindex ="" - 1 ""class ="" airy-audio-track-bar ""style ="" height: 80%; ""&gt; &lt;div tabindex ="" - 1 ""class ="" airy-aud"&amp;"io- Scrubber-bar ""style ="" height: 85%; ""&gt; &lt;/ div&gt; &lt;div tabindex ="" - 1 ""class ="" airy-audio-scrubber ""style ="" height: 12px; bottom 85% ""&gt; &lt;/ div&gt; &lt;/ div&gt; &lt;/ div&gt; &lt;/ div&gt; &lt;div tabindex ="" - 1 ""class ="" airy-duration-label ""style ="" float: r"&amp;"ight; width: 26px; margin-right: 4px; text-align: center; ""&gt; 0:00 &lt;/ div&gt; &lt;div tabindex ="" - 1 ""class ="" airy-track-bar-spacer-right ""style ="" float: right; width: 11px; ""&gt; &lt;/ div&gt; &lt;div tabindex ="" - 1 ""class ="" airy-track-bar-container ""style "&amp;"="" margin-left: 35px; margin-right: 75px; ""&gt; &lt;div tabindex ="" - 1 ""class ="" airy-airy-track-bar vertically-centering-table ""&gt; &lt;div tabindex ="" - 1 ""class ="" airy-Vertical-centering- table-cell ""&gt; &lt;div tabindex ="" - 1 ""class ="" airy-track-bar-"&amp;"elements ""&gt; &lt;div tabindex ="" - 1 ""class ="" airy-progress-bar ""&gt; &lt;/ div&gt; &lt;div tabindex = ""- 1"" class = ""airy-scrubber-bar""&gt; &lt;/ div&gt; &lt;div tabindex = ""- 1"" class = ""airy-scrubber""&gt; &lt;div tabindex = ""- 1"" class = ""airy-scrubber- icon ""&gt; &lt;/ div"&amp;"&gt; &lt;div tabindex ="" - 1 ""class ="" airy-adjusted-AUI-tooltip ""style ="" opacity: 0; visibility: hidden; ""&gt; &lt;div tabindex ="" - 1 ""class ="" airy-adjusted-aui-tooltip-inner ""&gt; &lt;div tabindex ="" - 1 ""class ="" airy-current-time-label ""&gt; 0: 00 &lt;/ div&gt;"&amp;" &lt;/ div&gt; &lt;div tabindex = ""- 1"" class = ""airy-adjusted-AUI-arrow-border""&gt; &lt;div tabindex = ""- 1"" class = ""airy-adjusted-AUI-arrow"" &gt; &lt;/ div&gt; &lt;/ div&gt; &lt;/ div&gt; &lt;/ div&gt; &lt;/ div&gt; &lt;/ div&gt; &lt;/ div&gt; &lt;/ div&gt; &lt;/ div&gt; &lt;/ div&gt; &lt;div tabindex = ""- 1"" class = ""ai"&amp;"ry-age-gate airy-stage airy-Vertical-centering-table airy-dialog"" style = ""opacity: 0; visibility: hidden; ""&gt; &lt;div tabindex ="" - 1 ""class ="" airy-age-gate-Vertical-centering-table-cell airy-Vertical-centering-table-cell ""&gt; &lt;div tabindex ="" - 1 ""c"&amp;"lass = ""airy-Vertical-centering-wrapper airy-age-gate-elements-wrapper""&gt; &lt;div tabindex = ""- 1"" class = ""airy-age-gate-elements airy-dialog-elements""&gt; &lt;div tabindex = "" -1 ""class ="" airy-age-gate-prompt ""&gt; This video is not Intended for all audie"&amp;"nces What date were you born &lt;/ div&gt; &lt;div tabindex =.?"" - 1 ""class ="" airy-age-gate -inputs airy-dialog-inner-elements ""&gt; &lt;select tabindex ="" - 1 ""class ="" airy-age-gate-month ""&gt; &lt;option value ="" 1 ""&gt; January &lt;/ option&gt; &lt;option value ="" 2 ""&gt; F"&amp;"ebruary &lt;/ option&gt; &lt;option value ="" 3 ""&gt; March &lt;/ option&gt; &lt;option value ="" 4 ""&gt; April &lt;/ option&gt; &lt;option value ="" 5 ""&gt; May &lt;/ option&gt; &lt;option value = ""6""&gt; June &lt;/ option&gt; &lt;option value = ""7""&gt; July &lt;/ option&gt; &lt;option value = ""8""&gt; August &lt;/ opti"&amp;"on&gt; &lt;option value = ""9""&gt; September &lt;/ option&gt; &lt;option value = ""10""&gt; October &lt;/ option&gt; &lt;option value = ""11""&gt; November &lt;/ option&gt; &lt;option value = ""12""&gt; December &lt;/ option&gt; &lt;/ select&gt; &lt;select tabindex = ""- 1"" class = ""airy-age-gate-day""&gt; &lt;opti o"&amp;"n value = ""1""&gt; 1 &lt;/ option&gt; &lt;option value = ""2""&gt; 2 &lt;/ option&gt; &lt;option value = ""3""&gt; 3 &lt;/ option&gt; &lt;option value = ""4""&gt; 4 &lt;/ option &gt; &lt;option value = ""5""&gt; 5 &lt;/ option&gt; &lt;option value = ""6""&gt; 6 &lt;/ option&gt; &lt;option value = ""7""&gt; 7 &lt;/ option&gt; &lt;option "&amp;"value = ""8""&gt; 8 &lt; / option&gt; &lt;option value = ""9""&gt; 9 &lt;/ option&gt; &lt;option value = ""10""&gt; 10 &lt;/ option&gt; &lt;option value = ""11""&gt; 11 &lt;/ option&gt; &lt;option value = ""12""&gt; 12 &lt;/ option&gt; &lt;option value = ""13""&gt; 13 &lt;/ option&gt; &lt;option value = ""14""&gt; 14 &lt;/ option&gt; "&amp;"&lt;option value = ""15""&gt; 15 &lt;/ option&gt; &lt;option value = ""16 ""&gt; 16 &lt;/ option&gt; &lt;option value ="" 17 ""&gt; 17 &lt;/ option&gt; &lt;option value ="" 18 ""&gt; 18 &lt;/ option&gt; &lt;option value ="" 19 ""&gt; 19 &lt;/ option&gt; &lt;option value = ""20""&gt; 20 &lt;/ option&gt; &lt;option value = ""21""&gt;"&amp;" 21 &lt;/ option&gt; &lt;option value = ""22""&gt; 22 &lt;/ option&gt; &lt;option value = ""23""&gt; 23 &lt;/ option&gt; &lt;option value = ""24""&gt; 24 &lt;/ option&gt; &lt;option value = ""25""&gt; 25 &lt;/ option&gt; &lt;option value = ""26""&gt; 26 &lt;/ option&gt; &lt;option value = ""27""&gt; 27 &lt;/ option&gt; &lt;option valu"&amp;"e = ""28""&gt; 28 &lt;/ option&gt; &lt;option value = ""29""&gt; 29 &lt;/ option&gt; &lt;option value = ""30""&gt; 30 &lt;/ option&gt; &lt;option value = ""31""&gt; 31 &lt;/ option&gt; &lt;/ select&gt; &lt;select tabindex = ""- 1"" class = ""airy-age-gate-year""&gt; &lt;option value = ""2019""&gt; 2019 &lt;/ option&gt; &lt; o"&amp;"ption value = ""2018""&gt; 2018 &lt;/ option&gt; &lt;option value = ""2017""&gt; 2017 &lt;/ option&gt; &lt;option value = ""2016""&gt; ​​2016 &lt;/ option&gt; &lt;option value = ""2015""&gt; 2015 &lt;/ option &gt; &lt;option value = ""2014""&gt; 2014 &lt;/ option&gt; &lt;option value = ""2013""&gt; 2013 &lt;/ option&gt; &lt;o"&amp;"ption value = ""2012""&gt; 2012 &lt;/ option&gt; &lt;option value = ""2011""&gt; 2011 &lt; / option&gt; &lt;option value = ""2010""&gt; 2010 &lt;/ option&gt; &lt;option value = ""2009""&gt; 2009 &lt;/ option&gt; &lt;option value = ""2008""&gt; 2008 &lt;/ option&gt; &lt;option value = ""2007""&gt; 2007 &lt;/ option&gt; &lt;opt"&amp;"ion value = ""2006""&gt; 2006 &lt;/ option&gt; &lt;option value = ""2005""&gt; 2005 &lt;/ option&gt; &lt;option value = ""2004""&gt; 2004 &lt;/ option&gt; &lt;option value = ""2003 ""&gt; 2003 &lt;/ option&gt; &lt;option value ="" 2002 ""&gt; 2002 &lt;/ option&gt; &lt;option value ="" 2001 ""&gt; 2001 &lt;/ option&gt; &lt;opt"&amp;"ion value ="" 2000 ""&gt; 2000 &lt;/ option&gt; &lt;option value = ""1999""&gt; 1999 &lt;/ option&gt; &lt;option value = ""1998""&gt; 1998 &lt;/ option&gt; &lt;option value = ""1997""&gt; 1997 &lt;/ option&gt; &lt;option value = ""1996""&gt; 1996 &lt;/ option&gt; &lt;option value = ""1995""&gt; 1995 &lt;/ option&gt; &lt;optio"&amp;"n value = ""1994""&gt; 1994 &lt;/ option&gt; &lt;option value = ""1993""&gt; 1993 &lt;/ option&gt; &lt;option value = ""1992""&gt; 1992 &lt;/ option&gt; &lt;option value = ""1991""&gt; 1991 &lt;/ option&gt; &lt;option value = ""1990""&gt; 1990 &lt;/ option&gt; &lt;option value = "" 1989 ""&gt; 1989 &lt;/ option&gt; &lt;option"&amp;" value ="" 1988 ""&gt; 1988 &lt;/ option&gt; &lt;option value ="" 1987 ""&gt; 1987 &lt;/ option&gt; &lt;option value ="" 1986 ""&gt; 1986 &lt;/ option&gt; &lt;value option = ""1985""&gt; 1985 &lt;/ option&gt; &lt;option value = ""1984""&gt; 1984 &lt;/ option&gt; &lt;option value = ""1983""&gt; 1983 &lt;/ option&gt; &lt;option"&amp;" value = ""1982""&gt; 1982 &lt;/ option&gt; &lt; option value = ""1981""&gt; 1981 &lt;/ option&gt; &lt;option value = ""1980""&gt; 1980 &lt;/ option&gt; &lt;option value = ""1979""&gt; 1979 &lt;/ option&gt; &lt;option value = ""1978""&gt; 1978 &lt;/ option &gt; &lt;option value = ""1977""&gt; 1977 &lt;/ option&gt; &lt;option "&amp;"value = ""1976""&gt; 1976 &lt;/ option&gt; &lt;option value = ""1975""&gt; 1975 &lt;/ option&gt; &lt;option value = ""1974""&gt; 1974 &lt; / option&gt; &lt;option value = ""1973""&gt; 1973 &lt;/ option&gt; &lt;option value = ""1972""&gt; 1972 &lt;/ option&gt; &lt;option value = ""1971""&gt; 1971 &lt;/ option&gt; &lt;option va"&amp;"lue = ""1970""&gt; 1970 &lt;/ option&gt; &lt;option value = ""1969""&gt; 1969 &lt;/ option&gt; &lt;option value = ""1968""&gt; 1968 &lt;/ option&gt; &lt;option value = ""1967""&gt; 1967 &lt;/ option&gt; &lt;option value = ""1966 ""&gt; 1966 &lt;/ option&gt; &lt;option value ="" 1965 ""&gt; 1965 &lt;/ option&gt; &lt;option val"&amp;"ue ="" 1964 ""&gt; 1964 &lt;/ option&gt; &lt;option value ="" 1963 ""&gt; 1963 &lt;/ option&gt; &lt;option value = ""1962""&gt; 1962 &lt;/ option&gt; &lt;option value = ""1961""&gt; 1961 &lt;/ option&gt; &lt;option value = ""1960""&gt; 1960 &lt;/ op tion&gt; &lt;option value = ""1959""&gt; 1959 &lt;/ option&gt; &lt;option val"&amp;"ue = ""1958""&gt; 1958 &lt;/ option&gt; &lt;option value = ""1957""&gt; 1957 &lt;/ option&gt; &lt;option value = ""1956""&gt; 1956 &lt;/ option&gt; &lt;option value = ""1955""&gt; 1955 &lt;/ option&gt; &lt;option value = ""1954""&gt; 1954 &lt;/ option&gt; &lt;option value = ""1953""&gt; 1953 &lt;/ option&gt; &lt;option value "&amp;"= ""1952"" &gt; 1952 &lt;/ option&gt; &lt;option value = ""1951""&gt; 1951 &lt;/ option&gt; &lt;option value = ""1950""&gt; 1950 &lt;/ option&gt; &lt;option value = ""1949""&gt; 1949 &lt;/ option&gt; &lt;option value = "" 1948 ""&gt; 1948 &lt;/ option&gt; &lt;option value ="" 1947 ""&gt; 1947 &lt;/ option&gt; &lt;option value"&amp;" ="" 1946 ""&gt; 1946 &lt;/ option&gt; &lt;option value ="" 1945 ""&gt; 1945 &lt;/ option&gt; &lt;value option = ""1944""&gt; 1944 &lt;/ option&gt; &lt;option value = ""1943""&gt; 1943 &lt;/ option&gt; &lt;option value = ""1942""&gt; 1942 &lt;/ option&gt; &lt;option value = ""1941""&gt; 1941 &lt;/ option&gt; &lt; option value"&amp;"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 "&amp;"""1928""&gt; 1928 &lt;/ option&gt; &lt;option value = ""1927""&gt; 1927 &lt;/ option&gt; &lt;option value = ""1926""&gt; 1926 &lt;/ option&gt; &lt;option value = ""1925""&gt; 1925 &lt;/ option&gt; &lt;option value = ""1924""&gt; 1924 &lt;/ option&gt; &lt;option value = ""1923""&gt; 1923 &lt;/ option&gt; &lt;option value = ""1"&amp;"922""&gt; 1922 &lt;/ option&gt; &lt;option value = ""1921""&gt; 1921 &lt;/ option&gt; &lt;option value = ""1920""&gt; 1920 &lt;/ option&gt; &lt;option value = ""1919""&gt; 1919 &lt;/ option&gt; &lt;option value = ""1918""&gt; 1918 &lt;/ option&gt; &lt;option value = ""1917""&gt; 1917 &lt;/ option&gt; &lt;option value = ""1916"&amp;"""&gt; 1916 &lt;/ option&gt; &lt;option value = ""1915"" &gt; 1915 &lt;/ option&gt; &lt;option value = ""1914""&gt; 1914 &lt;/ option&gt; &lt;option value = ""1913""&gt; 1913 &lt;/ option&gt; &lt;option value = ""1912""&gt; 1912 &lt;/ option&gt; &lt;option value = "" 1911 ""&gt; 1911 &lt;/ option&gt; &lt;option value ="" 1910"&amp;" ""&gt; 1910 &lt;/ option&gt; &lt;option value ="" 1909 ""&gt; 1909 &lt;/ option&gt; &lt;option value ="" 1908 ""&gt; 1908 &lt;/ option&gt; &lt;value option = ""1907""&gt; 1907 &lt;/ option&gt; &lt;option value = ""1906""&gt; 1906 &lt;/ option&gt; &lt;option value = ""1905""&gt; 1905 &lt;/ option&gt; &lt;option value = ""1904"&amp;"""&gt; 1904 &lt;/ option&gt; &lt; option value = ""1903""&gt; 1903 &lt;/ option&gt; &lt;option value = ""1902""&gt; 1902 &lt;/ option&gt; &lt;option value = ""1901""&gt; 19 01 &lt;/ option&gt; &lt;option value = ""1900""&gt; 1900 &lt;/ option&gt; &lt;/ select&gt; &lt;div tabindex = ""- 1"" class = ""airy-age-gate-submit"&amp;"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&lt;di"&amp;"v tabindex = ""- 1"" class = ""airy-install-flash-elements airy-dialog-elements""&gt; &lt;div tabindex = "" -1 ""class ="" airy-install-flash-prompt ""&gt; Adobe Flash Player is required to watch this video &lt;/ div&gt; &lt;div tabindex =."" - 1 ""class ="" airy-install-f"&amp;"lash-button-wrapper airy -dialog-inner-elements ""&gt; &lt;div tabindex ="" - 1 ""class ="" airy-install-flash-button airy-button ""&gt; install Flash Player &lt;/ div&gt; &lt;/ div&gt; &lt;/ div&gt; &lt;/ div&gt; &lt;/ div&gt; &lt;/ div&gt; &lt;div tabindex = ""- 1"" class = ""airy-video-unsupported-d"&amp;"ialog airy-stage airy-Vertical-centering-table airy-dialog airy-denied"" style = ""opacity: 0; visibility: hidden; ""&gt; &lt;div tabindex ="" - 1 ""class ="" airy-video-unsupported-Vertical-centering-table-cell airy-Vertical-centering-table-cell ""&gt; &lt;div tabin"&amp;"dex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tabinde"&amp;"x ="" - 1 ""class ="" airy-loading-spinner-container airy-scalable-hint-container ""&gt; &lt;div tabindex ="" - 1 ""class ="" airy-loading-spinner-dummy airy-scalable-dummy ""&gt; &lt;/ div&gt; &lt; div tabindex = ""- 1"" class = ""airy-loading-spinner airy-hint"" style = "&amp;"""visibility: hidden;""&gt; &lt;/ div&gt; &lt;/ div&gt; &lt;/ div&gt; &lt;/ div&gt; &lt;div tabindex = ""- 1 ""class ="" airy-ads-screen-size-toggle airy-screen-size-toggle-fullscreen airy ""style ="" visibility: hidden; ""&gt; &lt;/ div&gt; &lt;div tabindex = ""-1"" class = ""airy-ad-prompt-cont"&amp;"ainer"" style = ""visibility: hidden;""&gt; &lt;div tabindex = ""- 1"" class = ""airy-ad-prompt-Vertical-centering-table-vertically airy centering-table ""&gt; &lt;div tabindex ="" - 1 ""class ="" airy-ad-prompt-Vertical-centering-table-cell airy-Vertical-centering-t"&amp;"able-cell ""&gt; &lt;div tabindex ="" - 1 ""class = ""airy-ad-prompt-label""&gt; &lt;/ div&gt; &lt;/ div&gt; &lt;/ div&gt; &lt;/ div&gt; &lt;div tabindex = ""- 1"" class = ""airy-ads-controls-container"" style = ""visibility: hidden; ""&gt; &lt;div tabindex ="" - 1 ""class ="" airy-ads-audio-togg"&amp;"le airy-audio-toggle airy-on ""style ="" visibility: hidden; ""&gt; &lt;/ div&gt; &lt;div tabindex ="" - 1 ""class ="" airy-time-remaining-label-container ""&gt; &lt;div tabindex ="" - 1 ""class ="" airy-time-remaining-Vertical-centering-table airy-Vertical-centering-table"&amp;"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 "&amp;"div&gt; &lt;/ div&gt; &lt;/ div&gt; &lt;/ div&gt; &lt;/ div&gt; &lt;div tabindex ="" - 1 ""class ="" airy-learn-more ""style ="" visibility: hidden; ""&gt; &lt;/ div&gt; &lt;/ div&gt; &lt;div tabindex = ""- 1"" class = ""airy-play-toggle-hint-stage airy-stage airy-cursor""&gt; &lt;div tabindex = ""- 1"" clas"&amp;"s = ""airy-play -toggle-hint-Vertical-centering-table-cell airy-Vertical-centering-table-cell airy-cursor ""&gt; &lt;div tabindex ="" - 1 ""class ="" airy-play-toggle-hint-container airy-scalable- Hint-container ""&gt; &lt;div tabindex ="" - 1 ""class ="" airy-play-t"&amp;"oggle-hint-dummy airy-scalable-dummy ""&gt; &lt;/ div&gt; &lt;div tabindex ="" - 1 ""class ="" airy-play -toggle-hint hint airy-airy-play-hint ""style ="" opacity: 1; visibility: visible; ""&gt; &lt;/ div&gt; &lt;/ div&gt; &lt;/ div&gt; &lt;/ div&gt; &lt;div tabindex ="" - 1 ""class ="" airy-repl"&amp;"ay-hint-stage airy-stage ""style ="" visibility: hidden ; ""&gt; &lt;div tabindex ="" - 1 ""class ="" airy-replay-hint-Vertical-centering-table-cell airy-Vertical-centering-table-cell airy-cursor ""&gt; &lt;div tabindex ="" - 1 ""class = ""airy-replay-hint-container "&amp;"airy-scalable-hint-container""&gt; &lt;div tabindex = ""- 1"" class = ""airy-replay-hint-dummy airy-scalable-dummy""&gt; &lt;/ div&gt; &lt;div tabindex = ""- 1"" class = ""airy-replay-hint airy-hint""&gt; &lt;/ div&gt; &lt;/ div&gt; &lt;/ div&gt; &lt;/ div&gt; &lt;div tabindex = ""- 1"" class = ""airy-"&amp;"autoplay-hint -stage airy-stage ""style ="" visibility: hidden; ""&gt; &lt;div tabindex ="" - 1 ""class ="" airy-autoplay-hint-Vertical-centering-table-cell airy-Vertical-centering-table-cell airy- cursor ""&gt; &lt;div tabindex ="" - 1 ""class ="" autoplay airy-airy"&amp;"-hint-container-scalable-hint-container ""&gt; &lt;div tabindex ="" - 1 ""class ="" airy-autoplay-hint-dummy airy- scalable-dummy ""&gt; &lt;/ div&gt; &lt;/ div&gt; &lt;/ div&gt; &lt;/ div&gt; &lt;/ div&gt; &lt;/ div&gt; &lt;input type ="" hidden ""name ="" ""value ="" https: // images-eu .ssl-images-a"&amp;"mazon.com / images / I / A1vb5bNsnmS.mp4 ""Class ="" video-url ""&gt; &lt;input type ="" hidden ""name ="" ""value ="" https://images-eu.ssl-images-amazon.com/images/I/81kR6fqePfS.png ""class ="" video-slate-img-url ""&gt; &amp; nbsp; This mixer is great, it's small a"&amp;"nd handy, easy to use and has multiple functions, how to make juices, chopping meat, cheese, coffee etc. Also very easy to disassemble and clean. Really practical for day to day.")</f>
        <v>Maneuverable and easy &lt;div id = "video-block-R2D2G2IUZUYN04" class = "section a-a-a-spacing-small spacing-top-video mini-block"&gt; &lt;div tabindex = "0" class = "airy airy- svg vmin-supported airy-skin-beacon "style =" background-color: rgb (0, 0, 0) position: relative; width: 100%; height: 100%; font-size: 0px; overflow: hidden; outline: none; "&gt; &lt;div class =" airy-renderer-container "style =" position: relative; height: 100%; width: 100%; "&gt; &lt;video id =" 29 "preload =" auto "src = "https://images-eu.ssl-images-amazon.com/images/I/A1vb5bNsnmS.mp4" style = "position: absolute; left: 0px; top: 0px; overflow: hidden; height: 1px; width: 1px; "&gt; &lt;/ video&gt; &lt;/ div&gt; &lt;div id =" airy-slate-preload "style =" background-color: rgb (0, 0, 0); background-image: url (&amp; quot; https: / /images-eu.ssl-images-amazon.com/images/I/81kR6fqePfS.png&amp;quot;); background-size: Contain; background-position: center center; background-repeat: no-repeat; position: absolute; top: 0px; left: 0px; visibility: visible; width: 100%; height: 100%; "&gt; &lt;/ div&gt; &lt;iframe scrollin 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A1vb5bNsnmS.mp4 "Class =" video-url "&gt; &lt;input type =" hidden "name =" "value =" https://images-eu.ssl-images-amazon.com/images/I/81kR6fqePfS.png "class =" video-slate-img-url "&gt; &amp; nbsp; This mixer is great, it's small and handy, easy to use and has multiple functions, how to make juices, chopping meat, cheese, coffee etc. Also very easy to disassemble and clean. Really practical for day to day.</v>
      </c>
    </row>
    <row r="38">
      <c r="A38" s="1">
        <v>5.0</v>
      </c>
      <c r="B38" s="1" t="s">
        <v>39</v>
      </c>
      <c r="C38" t="str">
        <f>IFERROR(__xludf.DUMMYFUNCTION("GOOGLETRANSLATE(B38, ""es"", ""en"")"),"The use is perfect for a wedding and it looked great, very fine")</f>
        <v>The use is perfect for a wedding and it looked great, very fine</v>
      </c>
    </row>
    <row r="39">
      <c r="A39" s="1">
        <v>5.0</v>
      </c>
      <c r="B39" s="1" t="s">
        <v>40</v>
      </c>
      <c r="C39" t="str">
        <f>IFERROR(__xludf.DUMMYFUNCTION("GOOGLETRANSLATE(B39, ""es"", ""en"")"),"ARICULO good good ARICULO")</f>
        <v>ARICULO good good ARICULO</v>
      </c>
    </row>
    <row r="40">
      <c r="A40" s="1">
        <v>5.0</v>
      </c>
      <c r="B40" s="1" t="s">
        <v>41</v>
      </c>
      <c r="C40" t="str">
        <f>IFERROR(__xludf.DUMMYFUNCTION("GOOGLETRANSLATE(B40, ""es"", ""en"")"),"As he expected. Perfect to help you sweat, size is expected and the truth is quite comfortable. Good product is what I expected.")</f>
        <v>As he expected. Perfect to help you sweat, size is expected and the truth is quite comfortable. Good product is what I expected.</v>
      </c>
    </row>
    <row r="41">
      <c r="A41" s="1">
        <v>5.0</v>
      </c>
      <c r="B41" s="1" t="s">
        <v>42</v>
      </c>
      <c r="C41" t="str">
        <f>IFERROR(__xludf.DUMMYFUNCTION("GOOGLETRANSLATE(B41, ""es"", ""en"")"),"They are very light. They weigh very little. They are very comfortable Ideal for pool")</f>
        <v>They are very light. They weigh very little. They are very comfortable Ideal for pool</v>
      </c>
    </row>
    <row r="42">
      <c r="A42" s="1">
        <v>5.0</v>
      </c>
      <c r="B42" s="1" t="s">
        <v>43</v>
      </c>
      <c r="C42" t="str">
        <f>IFERROR(__xludf.DUMMYFUNCTION("GOOGLETRANSLATE(B42, ""es"", ""en"")"),"It was fantastic microphone for a 6 year old girl and the truth that is great. Good sound")</f>
        <v>It was fantastic microphone for a 6 year old girl and the truth that is great. Good sound</v>
      </c>
    </row>
    <row r="43">
      <c r="A43" s="1">
        <v>5.0</v>
      </c>
      <c r="B43" s="1" t="s">
        <v>44</v>
      </c>
      <c r="C43" t="str">
        <f>IFERROR(__xludf.DUMMYFUNCTION("GOOGLETRANSLATE(B43, ""es"", ""en"")"),"Very nice anklet,")</f>
        <v>Very nice anklet,</v>
      </c>
    </row>
    <row r="44">
      <c r="A44" s="1">
        <v>5.0</v>
      </c>
      <c r="B44" s="1" t="s">
        <v>45</v>
      </c>
      <c r="C44" t="str">
        <f>IFERROR(__xludf.DUMMYFUNCTION("GOOGLETRANSLATE(B44, ""es"", ""en"")"),"Effective no fuss at all. So far it perfect at all. A great buy")</f>
        <v>Effective no fuss at all. So far it perfect at all. A great buy</v>
      </c>
    </row>
    <row r="45">
      <c r="A45" s="1">
        <v>5.0</v>
      </c>
      <c r="B45" s="1" t="s">
        <v>46</v>
      </c>
      <c r="C45" t="str">
        <f>IFERROR(__xludf.DUMMYFUNCTION("GOOGLETRANSLATE(B45, ""es"", ""en"")"),"Perfect Very nice")</f>
        <v>Perfect Very nice</v>
      </c>
    </row>
    <row r="46">
      <c r="A46" s="1">
        <v>5.0</v>
      </c>
      <c r="B46" s="1" t="s">
        <v>47</v>
      </c>
      <c r="C46" t="str">
        <f>IFERROR(__xludf.DUMMYFUNCTION("GOOGLETRANSLATE(B46, ""es"", ""en"")"),"Something very original and pretty emotional to make a good gift for a loved one. I love it, it is super cool. You can put a lot of photos, decorate and a surprise in the middle. Then you close the box and everything stays in well-kept. I recommend it")</f>
        <v>Something very original and pretty emotional to make a good gift for a loved one. I love it, it is super cool. You can put a lot of photos, decorate and a surprise in the middle. Then you close the box and everything stays in well-kept. I recommend it</v>
      </c>
    </row>
    <row r="47">
      <c r="A47" s="1">
        <v>5.0</v>
      </c>
      <c r="B47" s="1" t="s">
        <v>48</v>
      </c>
      <c r="C47" t="str">
        <f>IFERROR(__xludf.DUMMYFUNCTION("GOOGLETRANSLATE(B47, ""es"", ""en"")"),"Enhances the face with sterling silver. Very comfortable for Grannies.")</f>
        <v>Enhances the face with sterling silver. Very comfortable for Grannies.</v>
      </c>
    </row>
    <row r="48">
      <c r="A48" s="1">
        <v>5.0</v>
      </c>
      <c r="B48" s="1" t="s">
        <v>49</v>
      </c>
      <c r="C48" t="str">
        <f>IFERROR(__xludf.DUMMYFUNCTION("GOOGLETRANSLATE(B48, ""es"", ""en"")"),"Excellent Excellent product, as is described in the description. Vintage modern but stylish and very well priced. 100% recommendable.")</f>
        <v>Excellent Excellent product, as is described in the description. Vintage modern but stylish and very well priced. 100% recommendable.</v>
      </c>
    </row>
    <row r="49">
      <c r="A49" s="1">
        <v>5.0</v>
      </c>
      <c r="B49" s="1" t="s">
        <v>50</v>
      </c>
      <c r="C49" t="str">
        <f>IFERROR(__xludf.DUMMYFUNCTION("GOOGLETRANSLATE(B49, ""es"", ""en"")"),"It meets very well function q I keep all the information I wanted.")</f>
        <v>It meets very well function q I keep all the information I wanted.</v>
      </c>
    </row>
    <row r="50">
      <c r="A50" s="1">
        <v>2.0</v>
      </c>
      <c r="B50" s="1" t="s">
        <v>51</v>
      </c>
      <c r="C50" t="str">
        <f>IFERROR(__xludf.DUMMYFUNCTION("GOOGLETRANSLATE(B50, ""es"", ""en"")"),"The tapes are not plasticized arrived on time, however despite being adhesive as indicated, the surface is inscribed where ink is matte and non-plasticized as in the original letter so fades a little. not repeat")</f>
        <v>The tapes are not plasticized arrived on time, however despite being adhesive as indicated, the surface is inscribed where ink is matte and non-plasticized as in the original letter so fades a little. not repeat</v>
      </c>
    </row>
    <row r="51">
      <c r="A51" s="1">
        <v>3.0</v>
      </c>
      <c r="B51" s="1" t="s">
        <v>52</v>
      </c>
      <c r="C51" t="str">
        <f>IFERROR(__xludf.DUMMYFUNCTION("GOOGLETRANSLATE(B51, ""es"", ""en"")"),"Pretty good backpack is much more beautiful and useful than I thought. Has good zippers, many pockets, it is very comfortable ... The bad thing is that I bought to put my laptop thinking by inch and it fit the pocket of itself it has no place but not bloc"&amp;"k its position size zipper and ... noooo maneeeeeeeraaaa hayyy. Despite that, tucking keep using my laptop out of its case dedicated to it")</f>
        <v>Pretty good backpack is much more beautiful and useful than I thought. Has good zippers, many pockets, it is very comfortable ... The bad thing is that I bought to put my laptop thinking by inch and it fit the pocket of itself it has no place but not block its position size zipper and ... noooo maneeeeeeeraaaa hayyy. Despite that, tucking keep using my laptop out of its case dedicated to it</v>
      </c>
    </row>
    <row r="52">
      <c r="A52" s="1">
        <v>3.0</v>
      </c>
      <c r="B52" s="1" t="s">
        <v>53</v>
      </c>
      <c r="C52" t="str">
        <f>IFERROR(__xludf.DUMMYFUNCTION("GOOGLETRANSLATE(B52, ""es"", ""en"")"),"Ok quality- price needs many drops to smell")</f>
        <v>Ok quality- price needs many drops to smell</v>
      </c>
    </row>
    <row r="53">
      <c r="A53" s="1">
        <v>3.0</v>
      </c>
      <c r="B53" s="1" t="s">
        <v>54</v>
      </c>
      <c r="C53" t="str">
        <f>IFERROR(__xludf.DUMMYFUNCTION("GOOGLETRANSLATE(B53, ""es"", ""en"")"),"are not comfortable the shoe is very beautiful, appearance is good. The inside is pretty loose quality is not seen. Not comfortable meeting, it may be my fault because I asked for the number usually chock in sports and left me wide. I tried to solve with "&amp;"a good squad, but still, I find it uncomfortable. If I was to ask buy one size smaller.")</f>
        <v>are not comfortable the shoe is very beautiful, appearance is good. The inside is pretty loose quality is not seen. Not comfortable meeting, it may be my fault because I asked for the number usually chock in sports and left me wide. I tried to solve with a good squad, but still, I find it uncomfortable. If I was to ask buy one size smaller.</v>
      </c>
    </row>
    <row r="54">
      <c r="A54" s="1">
        <v>1.0</v>
      </c>
      <c r="B54" s="1" t="s">
        <v>55</v>
      </c>
      <c r="C54" t="str">
        <f>IFERROR(__xludf.DUMMYFUNCTION("GOOGLETRANSLATE(B54, ""es"", ""en"")"),"They look synthetic plastic")</f>
        <v>They look synthetic plastic</v>
      </c>
    </row>
    <row r="55">
      <c r="A55" s="1">
        <v>4.0</v>
      </c>
      <c r="B55" s="1" t="s">
        <v>56</v>
      </c>
      <c r="C55" t="str">
        <f>IFERROR(__xludf.DUMMYFUNCTION("GOOGLETRANSLATE(B55, ""es"", ""en"")"),"To take just enough pendrive Kingston This brand stands out for its price and small size. Useful to carry on a key chain, for example. Despite having 32 GB, it is true that after intensive use, markedly decreases the writing speed. To that, we must add th"&amp;"at is also heated. Advantages: price and small size. Disadvantages: speed and after a while, heated. Conclusion: It is advisable to buy it, if we need to take a new pendrive hand.")</f>
        <v>To take just enough pendrive Kingston This brand stands out for its price and small size. Useful to carry on a key chain, for example. Despite having 32 GB, it is true that after intensive use, markedly decreases the writing speed. To that, we must add that is also heated. Advantages: price and small size. Disadvantages: speed and after a while, heated. Conclusion: It is advisable to buy it, if we need to take a new pendrive hand.</v>
      </c>
    </row>
    <row r="56">
      <c r="A56" s="1">
        <v>4.0</v>
      </c>
      <c r="B56" s="1" t="s">
        <v>57</v>
      </c>
      <c r="C56" t="str">
        <f>IFERROR(__xludf.DUMMYFUNCTION("GOOGLETRANSLATE(B56, ""es"", ""en"")"),"Recommended authentic product. The characteristics match the reviews of the seller. Value recommended. The size is relative to the number that is commonly used, it is as expected.")</f>
        <v>Recommended authentic product. The characteristics match the reviews of the seller. Value recommended. The size is relative to the number that is commonly used, it is as expected.</v>
      </c>
    </row>
    <row r="57">
      <c r="A57" s="1">
        <v>4.0</v>
      </c>
      <c r="B57" s="1" t="s">
        <v>58</v>
      </c>
      <c r="C57" t="str">
        <f>IFERROR(__xludf.DUMMYFUNCTION("GOOGLETRANSLATE(B57, ""es"", ""en"")"),"Punti necessary From my view is a necessary and vital part for the use of the new surface pro 4.")</f>
        <v>Punti necessary From my view is a necessary and vital part for the use of the new surface pro 4.</v>
      </c>
    </row>
    <row r="58">
      <c r="A58" s="1">
        <v>4.0</v>
      </c>
      <c r="B58" s="1" t="s">
        <v>59</v>
      </c>
      <c r="C58" t="str">
        <f>IFERROR(__xludf.DUMMYFUNCTION("GOOGLETRANSLATE(B58, ""es"", ""en"")"),"A lot of sound quality, pleased with purchase very good, high quality sound, the sound picks up very well even companions. Worth buying this micro.")</f>
        <v>A lot of sound quality, pleased with purchase very good, high quality sound, the sound picks up very well even companions. Worth buying this micro.</v>
      </c>
    </row>
    <row r="59">
      <c r="A59" s="1">
        <v>4.0</v>
      </c>
      <c r="B59" s="1" t="s">
        <v>60</v>
      </c>
      <c r="C59" t="str">
        <f>IFERROR(__xludf.DUMMYFUNCTION("GOOGLETRANSLATE(B59, ""es"", ""en"")"),"Just what I expected I needed cables for guitar pedals, and this was just what I was looking for")</f>
        <v>Just what I expected I needed cables for guitar pedals, and this was just what I was looking for</v>
      </c>
    </row>
    <row r="60">
      <c r="A60" s="1">
        <v>5.0</v>
      </c>
      <c r="B60" s="1" t="s">
        <v>61</v>
      </c>
      <c r="C60" t="str">
        <f>IFERROR(__xludf.DUMMYFUNCTION("GOOGLETRANSLATE(B60, ""es"", ""en"")"),"It's what I expected'm happy with the shoes")</f>
        <v>It's what I expected'm happy with the shoes</v>
      </c>
    </row>
    <row r="61">
      <c r="A61" s="1">
        <v>5.0</v>
      </c>
      <c r="B61" s="1" t="s">
        <v>62</v>
      </c>
      <c r="C61" t="str">
        <f>IFERROR(__xludf.DUMMYFUNCTION("GOOGLETRANSLATE(B61, ""es"", ""en"")"),"Cool very cool and comfortable")</f>
        <v>Cool very cool and comfortable</v>
      </c>
    </row>
    <row r="62">
      <c r="A62" s="1">
        <v>5.0</v>
      </c>
      <c r="B62" s="1" t="s">
        <v>63</v>
      </c>
      <c r="C62" t="str">
        <f>IFERROR(__xludf.DUMMYFUNCTION("GOOGLETRANSLATE(B62, ""es"", ""en"")"),"Very nice, really beautiful right gift I gave two two twenty-somethings have been super-happy")</f>
        <v>Very nice, really beautiful right gift I gave two two twenty-somethings have been super-happy</v>
      </c>
    </row>
    <row r="63">
      <c r="A63" s="1">
        <v>5.0</v>
      </c>
      <c r="B63" s="1" t="s">
        <v>64</v>
      </c>
      <c r="C63" t="str">
        <f>IFERROR(__xludf.DUMMYFUNCTION("GOOGLETRANSLATE(B63, ""es"", ""en"")"),"I think they have a good price after a few days with my new helmets, I have to say I have been pleasantly surprised. Hear very well, they have a low and synced formidable very easy. I really did not like the aesthetics, but I must say they are very comfor"&amp;"table. I use to go running normally")</f>
        <v>I think they have a good price after a few days with my new helmets, I have to say I have been pleasantly surprised. Hear very well, they have a low and synced formidable very easy. I really did not like the aesthetics, but I must say they are very comfortable. I use to go running normally</v>
      </c>
    </row>
    <row r="64">
      <c r="A64" s="1">
        <v>5.0</v>
      </c>
      <c r="B64" s="1" t="s">
        <v>65</v>
      </c>
      <c r="C64" t="str">
        <f>IFERROR(__xludf.DUMMYFUNCTION("GOOGLETRANSLATE(B64, ""es"", ""en"")"),"They are ideal and super beautiful beautiful")</f>
        <v>They are ideal and super beautiful beautiful</v>
      </c>
    </row>
    <row r="65">
      <c r="A65" s="1">
        <v>5.0</v>
      </c>
      <c r="B65" s="1" t="s">
        <v>66</v>
      </c>
      <c r="C65" t="str">
        <f>IFERROR(__xludf.DUMMYFUNCTION("GOOGLETRANSLATE(B65, ""es"", ""en"")"),"coquettish coquettish")</f>
        <v>coquettish coquettish</v>
      </c>
    </row>
    <row r="66">
      <c r="A66" s="1">
        <v>5.0</v>
      </c>
      <c r="B66" s="1" t="s">
        <v>67</v>
      </c>
      <c r="C66" t="str">
        <f>IFERROR(__xludf.DUMMYFUNCTION("GOOGLETRANSLATE(B66, ""es"", ""en"")"),"Perfect for PS4 perfect record for the PS4, you have some pictures for you to see the model that are serving now serving for the PS4, disco order on October 4 &amp; nbsp; &lt;a data-hook = ""product-link-linked"" class = ""a-link-normal"" href = ""/ Seagate-Expa"&amp;"nsion-portable-2TB-disk-drive-external-portable-5.2.34-STEA2000400-USB-3-0-for-PC-XBOX-One- y-XBOX-360 / dp / B00TKFEE5S / ref = ie = UTF8 cm_cr_getr_d_rvw_txt ""&gt; 2TB Seagate Expansion portable - portable external hard drive 2.5""? (STEA2000400) USB 3.0 "&amp;"for PC and XBOX 360 XBOX One &lt;/a&gt;")</f>
        <v>Perfect for PS4 perfect record for the PS4, you have some pictures for you to see the model that are serving now serving for the PS4, disco order on October 4 &amp; nbsp; &lt;a data-hook = "product-link-linked" class = "a-link-normal" href = "/ Seagate-Expansion-portable-2TB-disk-drive-external-portable-5.2.34-STEA2000400-USB-3-0-for-PC-XBOX-One- y-XBOX-360 / dp / B00TKFEE5S / ref = ie = UTF8 cm_cr_getr_d_rvw_txt "&gt; 2TB Seagate Expansion portable - portable external hard drive 2.5"? (STEA2000400) USB 3.0 for PC and XBOX 360 XBOX One &lt;/a&gt;</v>
      </c>
    </row>
    <row r="67">
      <c r="A67" s="1">
        <v>5.0</v>
      </c>
      <c r="B67" s="1" t="s">
        <v>68</v>
      </c>
      <c r="C67" t="str">
        <f>IFERROR(__xludf.DUMMYFUNCTION("GOOGLETRANSLATE(B67, ""es"", ""en"")"),"Magnific Magnific")</f>
        <v>Magnific Magnific</v>
      </c>
    </row>
    <row r="68">
      <c r="A68" s="1">
        <v>5.0</v>
      </c>
      <c r="B68" s="1" t="s">
        <v>69</v>
      </c>
      <c r="C68" t="str">
        <f>IFERROR(__xludf.DUMMYFUNCTION("GOOGLETRANSLATE(B68, ""es"", ""en"")"),"/ Quality unbeatable price. A classic among classics. Comfortable, waterproof and tough as any. If you are looking for an SUV clock and that also is very discreet ... this is your choice. Technically, it is above the Casio F-91W.")</f>
        <v>/ Quality unbeatable price. A classic among classics. Comfortable, waterproof and tough as any. If you are looking for an SUV clock and that also is very discreet ... this is your choice. Technically, it is above the Casio F-91W.</v>
      </c>
    </row>
    <row r="69">
      <c r="A69" s="1">
        <v>5.0</v>
      </c>
      <c r="B69" s="1" t="s">
        <v>70</v>
      </c>
      <c r="C69" t="str">
        <f>IFERROR(__xludf.DUMMYFUNCTION("GOOGLETRANSLATE(B69, ""es"", ""en"")"),"Contenta Perfect, good warm ... The only thing is rather wide and is as big")</f>
        <v>Contenta Perfect, good warm ... The only thing is rather wide and is as big</v>
      </c>
    </row>
    <row r="70">
      <c r="A70" s="1">
        <v>5.0</v>
      </c>
      <c r="B70" s="1" t="s">
        <v>71</v>
      </c>
      <c r="C70" t="str">
        <f>IFERROR(__xludf.DUMMYFUNCTION("GOOGLETRANSLATE(B70, ""es"", ""en"")"),"So comfortable Very comfortable")</f>
        <v>So comfortable Very comfortable</v>
      </c>
    </row>
    <row r="71">
      <c r="A71" s="1">
        <v>5.0</v>
      </c>
      <c r="B71" s="1" t="s">
        <v>72</v>
      </c>
      <c r="C71" t="str">
        <f>IFERROR(__xludf.DUMMYFUNCTION("GOOGLETRANSLATE(B71, ""es"", ""en"")"),"Right now I've been to several festivals and I am delighted.")</f>
        <v>Right now I've been to several festivals and I am delighted.</v>
      </c>
    </row>
    <row r="72">
      <c r="A72" s="1">
        <v>5.0</v>
      </c>
      <c r="B72" s="1" t="s">
        <v>73</v>
      </c>
      <c r="C72" t="str">
        <f>IFERROR(__xludf.DUMMYFUNCTION("GOOGLETRANSLATE(B72, ""es"", ""en"")"),"Blenders Although it seems really, it's not. My grandchildren are delighted with this apparatus that completes a series of appliances toy.")</f>
        <v>Blenders Although it seems really, it's not. My grandchildren are delighted with this apparatus that completes a series of appliances toy.</v>
      </c>
    </row>
    <row r="73">
      <c r="A73" s="1">
        <v>5.0</v>
      </c>
      <c r="B73" s="1" t="s">
        <v>74</v>
      </c>
      <c r="C73" t="str">
        <f>IFERROR(__xludf.DUMMYFUNCTION("GOOGLETRANSLATE(B73, ""es"", ""en"")"),"I contentisimo I have a business and needed to renew this article, since I had pedia retirement. Great, I'm very happy with their utility, but to prove the falsity of tickets had to draw one on paper. Detects in any position, the only thing I do not like "&amp;"is that sometimes rejects it if it detects something inclined or with a bent tip. It would be great if planchase the Habosem of the ticket ... Highly recommended.")</f>
        <v>I contentisimo I have a business and needed to renew this article, since I had pedia retirement. Great, I'm very happy with their utility, but to prove the falsity of tickets had to draw one on paper. Detects in any position, the only thing I do not like is that sometimes rejects it if it detects something inclined or with a bent tip. It would be great if planchase the Habosem of the ticket ... Highly recommended.</v>
      </c>
    </row>
    <row r="74">
      <c r="A74" s="1">
        <v>5.0</v>
      </c>
      <c r="B74" s="1" t="s">
        <v>75</v>
      </c>
      <c r="C74" t="str">
        <f>IFERROR(__xludf.DUMMYFUNCTION("GOOGLETRANSLATE(B74, ""es"", ""en"")"),"It is effective. Barre fine, normal, with much capacity. The seller, are very friendly and they sent me a new suit, plus a gift of them. It goes very well. Thank you")</f>
        <v>It is effective. Barre fine, normal, with much capacity. The seller, are very friendly and they sent me a new suit, plus a gift of them. It goes very well. Thank you</v>
      </c>
    </row>
    <row r="75">
      <c r="A75" s="1">
        <v>5.0</v>
      </c>
      <c r="B75" s="1" t="s">
        <v>76</v>
      </c>
      <c r="C75" t="str">
        <f>IFERROR(__xludf.DUMMYFUNCTION("GOOGLETRANSLATE(B75, ""es"", ""en"")"),"100 x 100 recommended are just describe, great sound, with its FUNDIT to save, the size is any of this type, the attachment to the ear is rubber and nothing annoying, I've spent running 2 hours or move or upset, I go with cap and glasses without problem a"&amp;"nd the cable does not bother behind, it said 100x100 recommended for that price a bargain 👍🏼")</f>
        <v>100 x 100 recommended are just describe, great sound, with its FUNDIT to save, the size is any of this type, the attachment to the ear is rubber and nothing annoying, I've spent running 2 hours or move or upset, I go with cap and glasses without problem and the cable does not bother behind, it said 100x100 recommended for that price a bargain 👍🏼</v>
      </c>
    </row>
    <row r="76">
      <c r="A76" s="1">
        <v>5.0</v>
      </c>
      <c r="B76" s="1" t="s">
        <v>77</v>
      </c>
      <c r="C76" t="str">
        <f>IFERROR(__xludf.DUMMYFUNCTION("GOOGLETRANSLATE(B76, ""es"", ""en"")"),"Best buy ever made 10/10. You could leave the assessment and without adding more content, it is perfect. Certainly the best purchase you may have made. Easy to use, clean and small, fits in anywhere, not like any other contraption. If you did not, I would"&amp;" buy it without hesitation.")</f>
        <v>Best buy ever made 10/10. You could leave the assessment and without adding more content, it is perfect. Certainly the best purchase you may have made. Easy to use, clean and small, fits in anywhere, not like any other contraption. If you did not, I would buy it without hesitation.</v>
      </c>
    </row>
    <row r="77">
      <c r="A77" s="1">
        <v>5.0</v>
      </c>
      <c r="B77" s="1" t="s">
        <v>78</v>
      </c>
      <c r="C77" t="str">
        <f>IFERROR(__xludf.DUMMYFUNCTION("GOOGLETRANSLATE(B77, ""es"", ""en"")"),"Excellent value for money. The product is of very good quality and size fits perfectly. Agradesco to Amazon staff who offered to help me in the choice of size.")</f>
        <v>Excellent value for money. The product is of very good quality and size fits perfectly. Agradesco to Amazon staff who offered to help me in the choice of size.</v>
      </c>
    </row>
    <row r="78">
      <c r="A78" s="1">
        <v>2.0</v>
      </c>
      <c r="B78" s="1" t="s">
        <v>79</v>
      </c>
      <c r="C78" t="str">
        <f>IFERROR(__xludf.DUMMYFUNCTION("GOOGLETRANSLATE(B78, ""es"", ""en"")"),"very slow shipping. Formatting problems, not well recognized size. very slow delivery a week longer than planned because the apparently comes from Germany and involves customs problems. Later I bought another raspberry with another card over these and aga"&amp;"in the problem, another week of delay. Careful what you to buy with this because it can lead to delays. Problems in recognizing the size of the format, I have to put the partition size hand. I do not know if it will be a problem for the reader and the abi"&amp;"lity or card. 16 gb recommend unless absolutely necessary.")</f>
        <v>very slow shipping. Formatting problems, not well recognized size. very slow delivery a week longer than planned because the apparently comes from Germany and involves customs problems. Later I bought another raspberry with another card over these and again the problem, another week of delay. Careful what you to buy with this because it can lead to delays. Problems in recognizing the size of the format, I have to put the partition size hand. I do not know if it will be a problem for the reader and the ability or card. 16 gb recommend unless absolutely necessary.</v>
      </c>
    </row>
    <row r="79">
      <c r="A79" s="1">
        <v>3.0</v>
      </c>
      <c r="B79" s="1" t="s">
        <v>80</v>
      </c>
      <c r="C79" t="str">
        <f>IFERROR(__xludf.DUMMYFUNCTION("GOOGLETRANSLATE(B79, ""es"", ""en"")"),"I hope very comfortable super-comfortable last moment")</f>
        <v>I hope very comfortable super-comfortable last moment</v>
      </c>
    </row>
    <row r="80">
      <c r="A80" s="1">
        <v>1.0</v>
      </c>
      <c r="B80" s="1" t="s">
        <v>81</v>
      </c>
      <c r="C80" t="str">
        <f>IFERROR(__xludf.DUMMYFUNCTION("GOOGLETRANSLATE(B80, ""es"", ""en"")"),"CAPACITY AND SMALL: EDITO UNEXPECTED FAILURE .... What I liked most is the simplicity of the device. It is manageable and with a great capacity. I have connected and have made a backup of a hard drive of my computer I have a 1000G connected to a USB 3.1 C"&amp;" and has cost about 4 hours to finish copying data. Today I made an update of data and has cost only 2 minutes. I think it's okay. What I disliked is the price. I think it's a bit expensive. Sure after a while depressing the prices. Edito two days have co"&amp;"nnected the drive T5 turns out that the turn on the computer tells me the T5 does not recognize and format. Hayer after that night I made a backup with Microsoft SyncToy. So I'm very upset The SyncToy worked perfectly with the W7 me with this computer i h"&amp;"ave now W10 too. I had it for a year with a PIN USB 128G but I was too small. Why change it for this T5. Now I have formatted with the NTFS traditional system and see what happens. Also I look for a more modern BACKUP program. EDITO 2nd time I of the Back"&amp;"up to the end I removed because I find it very cumbersome. If you wanted to make a differential you have to pay and I was not worth it. I find it much more practical SINYTOY and now it seems that the new format works properly. Now I have left 3 star. If a"&amp;" few months later it still works well I'll put 4. But I will not put you 5 because I think they should warn that weird format that carries the puck giving problems. In addition they do not explain anything right this application that brings the disc. Manu"&amp;"al virtually useless. EDITO In the end I had to return the hard drive. It did not work. I returned the day 01.23.2019. I have the guard post and in the same AMAZON WEB you can see that on the same day was in the carrier 24 and day 25 was delivered to AMAZ"&amp;"ON. But I have not received reimbursement nor I have communicated anything. We are February 10. AMAZON remain confident for the simple fact that I have never failed. I hope now not EDITO Well you have received the refund. It has taken some time but at the"&amp;" end I was taken care of properly. I got in contact with AMAZON on the Web at: ""CONTACT"" and they called me and within two days they have solved the issue.")</f>
        <v>CAPACITY AND SMALL: EDITO UNEXPECTED FAILURE .... What I liked most is the simplicity of the device. It is manageable and with a great capacity. I have connected and have made a backup of a hard drive of my computer I have a 1000G connected to a USB 3.1 C and has cost about 4 hours to finish copying data. Today I made an update of data and has cost only 2 minutes. I think it's okay. What I disliked is the price. I think it's a bit expensive. Sure after a while depressing the prices. Edito two days have connected the drive T5 turns out that the turn on the computer tells me the T5 does not recognize and format. Hayer after that night I made a backup with Microsoft SyncToy. So I'm very upset The SyncToy worked perfectly with the W7 me with this computer i have now W10 too. I had it for a year with a PIN USB 128G but I was too small. Why change it for this T5. Now I have formatted with the NTFS traditional system and see what happens. Also I look for a more modern BACKUP program. EDITO 2nd time I of the Backup to the end I removed because I find it very cumbersome. If you wanted to make a differential you have to pay and I was not worth it. I find it much more practical SINYTOY and now it seems that the new format works properly. Now I have left 3 star. If a few months later it still works well I'll put 4. But I will not put you 5 because I think they should warn that weird format that carries the puck giving problems. In addition they do not explain anything right this application that brings the disc. Manual virtually useless. EDITO In the end I had to return the hard drive. It did not work. I returned the day 01.23.2019. I have the guard post and in the same AMAZON WEB you can see that on the same day was in the carrier 24 and day 25 was delivered to AMAZON. But I have not received reimbursement nor I have communicated anything. We are February 10. AMAZON remain confident for the simple fact that I have never failed. I hope now not EDITO Well you have received the refund. It has taken some time but at the end I was taken care of properly. I got in contact with AMAZON on the Web at: "CONTACT" and they called me and within two days they have solved the issue.</v>
      </c>
    </row>
    <row r="81">
      <c r="A81" s="1">
        <v>1.0</v>
      </c>
      <c r="B81" s="1" t="s">
        <v>82</v>
      </c>
      <c r="C81" t="str">
        <f>IFERROR(__xludf.DUMMYFUNCTION("GOOGLETRANSLATE(B81, ""es"", ""en"")"),"He broke the first day low quality product. I've only used the chopper to chop parsley, Just click the bottom, the top remains intact, the stems are thin whole. The worst thing is that the body was coupled with the engine cover mincer. Let's see if I chan"&amp;"ge it because it has missed the deadline for repayment. very unhappy.")</f>
        <v>He broke the first day low quality product. I've only used the chopper to chop parsley, Just click the bottom, the top remains intact, the stems are thin whole. The worst thing is that the body was coupled with the engine cover mincer. Let's see if I change it because it has missed the deadline for repayment. very unhappy.</v>
      </c>
    </row>
    <row r="82">
      <c r="A82" s="1">
        <v>1.0</v>
      </c>
      <c r="B82" s="1" t="s">
        <v>83</v>
      </c>
      <c r="C82" t="str">
        <f>IFERROR(__xludf.DUMMYFUNCTION("GOOGLETRANSLATE(B82, ""es"", ""en"")"),"It has not reached the moment there but I do not like because it has not reached the clasificare ssi arrives todavia.luego")</f>
        <v>It has not reached the moment there but I do not like because it has not reached the clasificare ssi arrives todavia.luego</v>
      </c>
    </row>
    <row r="83">
      <c r="A83" s="1">
        <v>4.0</v>
      </c>
      <c r="B83" s="1" t="s">
        <v>84</v>
      </c>
      <c r="C83" t="str">
        <f>IFERROR(__xludf.DUMMYFUNCTION("GOOGLETRANSLATE(B83, ""es"", ""en"")"),"Good buy are great, in fact I repeat, I have others in black. Good cotton, very comfortable, nicer color than the picture and at a great price.")</f>
        <v>Good buy are great, in fact I repeat, I have others in black. Good cotton, very comfortable, nicer color than the picture and at a great price.</v>
      </c>
    </row>
    <row r="84">
      <c r="A84" s="1">
        <v>4.0</v>
      </c>
      <c r="B84" s="1" t="s">
        <v>85</v>
      </c>
      <c r="C84" t="str">
        <f>IFERROR(__xludf.DUMMYFUNCTION("GOOGLETRANSLATE(B84, ""es"", ""en"")"),"Laura was looking for a headset bluetooth to listen to music with the phone, I have several using them weeks and are very comfortable, I always fell me normal and these can do anything you do not fall, bring gumdrops of different sizes but which he wearin"&amp;"g my I served perfectly. The only downside is that you put the battery could last longer but value for money is very good.")</f>
        <v>Laura was looking for a headset bluetooth to listen to music with the phone, I have several using them weeks and are very comfortable, I always fell me normal and these can do anything you do not fall, bring gumdrops of different sizes but which he wearing my I served perfectly. The only downside is that you put the battery could last longer but value for money is very good.</v>
      </c>
    </row>
    <row r="85">
      <c r="A85" s="1">
        <v>4.0</v>
      </c>
      <c r="B85" s="1" t="s">
        <v>86</v>
      </c>
      <c r="C85" t="str">
        <f>IFERROR(__xludf.DUMMYFUNCTION("GOOGLETRANSLATE(B85, ""es"", ""en"")"),"Plasticized sheets. Good quality.")</f>
        <v>Plasticized sheets. Good quality.</v>
      </c>
    </row>
    <row r="86">
      <c r="A86" s="1">
        <v>4.0</v>
      </c>
      <c r="B86" s="1" t="s">
        <v>87</v>
      </c>
      <c r="C86" t="str">
        <f>IFERROR(__xludf.DUMMYFUNCTION("GOOGLETRANSLATE(B86, ""es"", ""en"")"),"Review the product well, but shipping was chaotic.")</f>
        <v>Review the product well, but shipping was chaotic.</v>
      </c>
    </row>
    <row r="87">
      <c r="A87" s="1">
        <v>4.0</v>
      </c>
      <c r="B87" s="1" t="s">
        <v>88</v>
      </c>
      <c r="C87" t="str">
        <f>IFERROR(__xludf.DUMMYFUNCTION("GOOGLETRANSLATE(B87, ""es"", ""en"")"),"Robust he arrived perfectly packaged. It mounts easily and quickly, it does not take a genius. They enter many roles, especially on the top. There is a gap under the ""legs"", where you can get other things.")</f>
        <v>Robust he arrived perfectly packaged. It mounts easily and quickly, it does not take a genius. They enter many roles, especially on the top. There is a gap under the "legs", where you can get other things.</v>
      </c>
    </row>
    <row r="88">
      <c r="A88" s="1">
        <v>5.0</v>
      </c>
      <c r="B88" s="1" t="s">
        <v>89</v>
      </c>
      <c r="C88" t="str">
        <f>IFERROR(__xludf.DUMMYFUNCTION("GOOGLETRANSLATE(B88, ""es"", ""en"")"),"Physio at home is incleible, massage well. Contractures moves back. It's like having a physio in casa.Su heat effect is perfect.")</f>
        <v>Physio at home is incleible, massage well. Contractures moves back. It's like having a physio in casa.Su heat effect is perfect.</v>
      </c>
    </row>
    <row r="89">
      <c r="A89" s="1">
        <v>5.0</v>
      </c>
      <c r="B89" s="1" t="s">
        <v>90</v>
      </c>
      <c r="C89" t="str">
        <f>IFERROR(__xludf.DUMMYFUNCTION("GOOGLETRANSLATE(B89, ""es"", ""en"")"),"All right. Well, one day fast shipping with Amazon Prime. It came very well protected and works perfectly. It is perfect for anyone who is starting in music, whether singing or touch instruments, if you do not have much money, with that, you have left. Ve"&amp;"ry satisfied with the purchase.")</f>
        <v>All right. Well, one day fast shipping with Amazon Prime. It came very well protected and works perfectly. It is perfect for anyone who is starting in music, whether singing or touch instruments, if you do not have much money, with that, you have left. Very satisfied with the purchase.</v>
      </c>
    </row>
    <row r="90">
      <c r="A90" s="1">
        <v>5.0</v>
      </c>
      <c r="B90" s="1" t="s">
        <v>91</v>
      </c>
      <c r="C90" t="str">
        <f>IFERROR(__xludf.DUMMYFUNCTION("GOOGLETRANSLATE(B90, ""es"", ""en"")"),"100% recommended Very comfortable and perfect")</f>
        <v>100% recommended Very comfortable and perfect</v>
      </c>
    </row>
    <row r="91">
      <c r="A91" s="1">
        <v>5.0</v>
      </c>
      <c r="B91" s="1" t="s">
        <v>92</v>
      </c>
      <c r="C91" t="str">
        <f>IFERROR(__xludf.DUMMYFUNCTION("GOOGLETRANSLATE(B91, ""es"", ""en"")"),"Fantastic was very satisfied")</f>
        <v>Fantastic was very satisfied</v>
      </c>
    </row>
    <row r="92">
      <c r="A92" s="1">
        <v>5.0</v>
      </c>
      <c r="B92" s="1" t="s">
        <v>93</v>
      </c>
      <c r="C92" t="str">
        <f>IFERROR(__xludf.DUMMYFUNCTION("GOOGLETRANSLATE(B92, ""es"", ""en"")"),"Serum Serum for the eye contour, anti-aging wrinkles and eye bags. I only use for a few days and I see a difference, I have less bags under the eyes and I look less tired.")</f>
        <v>Serum Serum for the eye contour, anti-aging wrinkles and eye bags. I only use for a few days and I see a difference, I have less bags under the eyes and I look less tired.</v>
      </c>
    </row>
    <row r="93">
      <c r="A93" s="1">
        <v>5.0</v>
      </c>
      <c r="B93" s="1" t="s">
        <v>94</v>
      </c>
      <c r="C93" t="str">
        <f>IFERROR(__xludf.DUMMYFUNCTION("GOOGLETRANSLATE(B93, ""es"", ""en"")"),"Very well priced The notes have bought to save for college, I came several gustardo because several perfect colors to classify. Best of all is its price each cost around 40 cents, in any physical store found a competitive price and in terms of quality not"&amp;"hing to envy the most expensive.")</f>
        <v>Very well priced The notes have bought to save for college, I came several gustardo because several perfect colors to classify. Best of all is its price each cost around 40 cents, in any physical store found a competitive price and in terms of quality nothing to envy the most expensive.</v>
      </c>
    </row>
    <row r="94">
      <c r="A94" s="1">
        <v>5.0</v>
      </c>
      <c r="B94" s="1" t="s">
        <v>95</v>
      </c>
      <c r="C94" t="str">
        <f>IFERROR(__xludf.DUMMYFUNCTION("GOOGLETRANSLATE(B94, ""es"", ""en"")"),"To say the Vans? Do not know how he had not bought before never had a Vans and the only doubt I had eral size, but have successful with 44 being the size that normally carry, super comfortable and very nice.")</f>
        <v>To say the Vans? Do not know how he had not bought before never had a Vans and the only doubt I had eral size, but have successful with 44 being the size that normally carry, super comfortable and very nice.</v>
      </c>
    </row>
    <row r="95">
      <c r="A95" s="1">
        <v>5.0</v>
      </c>
      <c r="B95" s="1" t="s">
        <v>96</v>
      </c>
      <c r="C95" t="str">
        <f>IFERROR(__xludf.DUMMYFUNCTION("GOOGLETRANSLATE(B95, ""es"", ""en"")"),"Swiftness Perfect: better than expected! Highly recommended! TCSunbow thank you very much!")</f>
        <v>Swiftness Perfect: better than expected! Highly recommended! TCSunbow thank you very much!</v>
      </c>
    </row>
    <row r="96">
      <c r="A96" s="1">
        <v>5.0</v>
      </c>
      <c r="B96" s="1" t="s">
        <v>97</v>
      </c>
      <c r="C96" t="str">
        <f>IFERROR(__xludf.DUMMYFUNCTION("GOOGLETRANSLATE(B96, ""es"", ""en"")"),"portfolio expected on a portfolio that has exceeded expectations placed on it, plus hold cheap well the passage of time.")</f>
        <v>portfolio expected on a portfolio that has exceeded expectations placed on it, plus hold cheap well the passage of time.</v>
      </c>
    </row>
    <row r="97">
      <c r="A97" s="1">
        <v>5.0</v>
      </c>
      <c r="B97" s="1" t="s">
        <v>98</v>
      </c>
      <c r="C97" t="str">
        <f>IFERROR(__xludf.DUMMYFUNCTION("GOOGLETRANSLATE(B97, ""es"", ""en"")"),"Relaxation and download &lt;div id = ""video-block-R1JRP8QS3W5WMG"" class = ""a-section a-spacing-small a-spacing-top mini video-block""&gt; &lt;/ div&gt; &lt;input type = ""hidden"" name = """" value = ""https://images-eu.ssl-images-amazon.com/images/I/C1C8udyfj0S.mp4"&amp;""" class = ""video-url""&gt; &lt;input type = ""hidden"" name = """" value = ""https://images-eu.ssl-images-amazon.com/images/I/91ROABY6+PS.png"" class = ""video-slate-img-url""&gt; &amp; nbsp; I've been pleasantly surprised with this apparatus I thought it would be s"&amp;"maller and for self use would not be useful, quite the opposite. It has a very long arm, similar to that of a back brush you can reach any part of your body. Specifically for the back if you give your massage is just a blast. It has 5 different heads, som"&amp;"e more devoted to the arms and legs and others dedicated to the rest of the body. The heads can be easily exchanged as they are threaded and depending on the type of massage because you want to use one or the other. In my case I loved which is like a clam"&amp;"p that can wear it both arms and legs and the feeling is amazing, little notes while an incredible relaxation and notes as you blood flows through that part, in fact the head I most used so far and I liked that. The device itself has 5 types of massage, p"&amp;"ressing the mode button you can change the type of massage, you have a more continuous, others that starts and stops and others who mix a little earlier. In addition to the way power can set the massage, also has 5 types of intensity, I use less intensity"&amp;" if what you want is to relax and instead use the power to try download an area having tense. The package also brings a transformer for charging and a base where the stick is placed vertically for loading. He is bringing the battery I have gotten give 5 m"&amp;"assage without having to recharge it, an authentic virguería ☺")</f>
        <v>Relaxation and download &lt;div id = "video-block-R1JRP8QS3W5WMG" class = "a-section a-spacing-small a-spacing-top mini video-block"&gt; &lt;/ div&gt; &lt;input type = "hidden" name = "" value = "https://images-eu.ssl-images-amazon.com/images/I/C1C8udyfj0S.mp4" class = "video-url"&gt; &lt;input type = "hidden" name = "" value = "https://images-eu.ssl-images-amazon.com/images/I/91ROABY6+PS.png" class = "video-slate-img-url"&gt; &amp; nbsp; I've been pleasantly surprised with this apparatus I thought it would be smaller and for self use would not be useful, quite the opposite. It has a very long arm, similar to that of a back brush you can reach any part of your body. Specifically for the back if you give your massage is just a blast. It has 5 different heads, some more devoted to the arms and legs and others dedicated to the rest of the body. The heads can be easily exchanged as they are threaded and depending on the type of massage because you want to use one or the other. In my case I loved which is like a clamp that can wear it both arms and legs and the feeling is amazing, little notes while an incredible relaxation and notes as you blood flows through that part, in fact the head I most used so far and I liked that. The device itself has 5 types of massage, pressing the mode button you can change the type of massage, you have a more continuous, others that starts and stops and others who mix a little earlier. In addition to the way power can set the massage, also has 5 types of intensity, I use less intensity if what you want is to relax and instead use the power to try download an area having tense. The package also brings a transformer for charging and a base where the stick is placed vertically for loading. He is bringing the battery I have gotten give 5 massage without having to recharge it, an authentic virguería ☺</v>
      </c>
    </row>
    <row r="98">
      <c r="A98" s="1">
        <v>5.0</v>
      </c>
      <c r="B98" s="1" t="s">
        <v>99</v>
      </c>
      <c r="C98" t="str">
        <f>IFERROR(__xludf.DUMMYFUNCTION("GOOGLETRANSLATE(B98, ""es"", ""en"")"),"Perfect is perfect for children to tennis")</f>
        <v>Perfect is perfect for children to tennis</v>
      </c>
    </row>
    <row r="99">
      <c r="A99" s="1">
        <v>5.0</v>
      </c>
      <c r="B99" s="1" t="s">
        <v>100</v>
      </c>
      <c r="C99" t="str">
        <f>IFERROR(__xludf.DUMMYFUNCTION("GOOGLETRANSLATE(B99, ""es"", ""en"")"),"Perfect for sports seems surprising that such small and lightweight headphones can have such good sound quality, remarkable bass unusual in a Bluetooth model and such a clean sound that is striking. I bought them to listen to music while training, accordi"&amp;"ng to the characteristics withstand sweat, I hope so at first seem very well insulated. Ear fit perfectly and being so light do not move or jumps. Range range is more than enough to leave the phone on one side of the gym and be quietly listening to music "&amp;"up to 10m. Autonomy more than enough to spend all week without training them to carry. I am delighted with the purchase, definitely would buy. From cables is a treat.")</f>
        <v>Perfect for sports seems surprising that such small and lightweight headphones can have such good sound quality, remarkable bass unusual in a Bluetooth model and such a clean sound that is striking. I bought them to listen to music while training, according to the characteristics withstand sweat, I hope so at first seem very well insulated. Ear fit perfectly and being so light do not move or jumps. Range range is more than enough to leave the phone on one side of the gym and be quietly listening to music up to 10m. Autonomy more than enough to spend all week without training them to carry. I am delighted with the purchase, definitely would buy. From cables is a treat.</v>
      </c>
    </row>
    <row r="100">
      <c r="A100" s="1">
        <v>5.0</v>
      </c>
      <c r="B100" s="1" t="s">
        <v>101</v>
      </c>
      <c r="C100" t="str">
        <f>IFERROR(__xludf.DUMMYFUNCTION("GOOGLETRANSLATE(B100, ""es"", ""en"")"),"Fast, quiet and high capacity. Highly recommended as desktop disk large capacity. Fast and quiet.")</f>
        <v>Fast, quiet and high capacity. Highly recommended as desktop disk large capacity. Fast and quiet.</v>
      </c>
    </row>
    <row r="101">
      <c r="A101" s="1">
        <v>5.0</v>
      </c>
      <c r="B101" s="1" t="s">
        <v>102</v>
      </c>
      <c r="C101" t="str">
        <f>IFERROR(__xludf.DUMMYFUNCTION("GOOGLETRANSLATE(B101, ""es"", ""en"")"),"Fine beautiful Economics")</f>
        <v>Fine beautiful Economics</v>
      </c>
    </row>
    <row r="102">
      <c r="A102" s="1">
        <v>5.0</v>
      </c>
      <c r="B102" s="1" t="s">
        <v>103</v>
      </c>
      <c r="C102" t="str">
        <f>IFERROR(__xludf.DUMMYFUNCTION("GOOGLETRANSLATE(B102, ""es"", ""en"")"),"I liked Guay")</f>
        <v>I liked Guay</v>
      </c>
    </row>
    <row r="103">
      <c r="A103" s="1">
        <v>5.0</v>
      </c>
      <c r="B103" s="1" t="s">
        <v>104</v>
      </c>
      <c r="C103" t="str">
        <f>IFERROR(__xludf.DUMMYFUNCTION("GOOGLETRANSLATE(B103, ""es"", ""en"")"),"Meets expectations can not review other lighter weight and if tested with other laminators. To me it's going pretty well with a laminator of the same brand. What worried me that the watermark follow once plasticized is not, it completely eliminates the fi"&amp;"rst pass without further. I plasticized cards 300g / m2 stuck and if yes I needed a couple of passes to the edges remain well sealed. Folios are pretty good and fairly rigid with this grammage of cases, you can make posters and pick flanges. The perfect d"&amp;"elivery, to the next day as usual.")</f>
        <v>Meets expectations can not review other lighter weight and if tested with other laminators. To me it's going pretty well with a laminator of the same brand. What worried me that the watermark follow once plasticized is not, it completely eliminates the first pass without further. I plasticized cards 300g / m2 stuck and if yes I needed a couple of passes to the edges remain well sealed. Folios are pretty good and fairly rigid with this grammage of cases, you can make posters and pick flanges. The perfect delivery, to the next day as usual.</v>
      </c>
    </row>
    <row r="104">
      <c r="A104" s="1">
        <v>5.0</v>
      </c>
      <c r="B104" s="1" t="s">
        <v>105</v>
      </c>
      <c r="C104" t="str">
        <f>IFERROR(__xludf.DUMMYFUNCTION("GOOGLETRANSLATE(B104, ""es"", ""en"")"),"Complies price function, good size, comfortable and practical.")</f>
        <v>Complies price function, good size, comfortable and practical.</v>
      </c>
    </row>
    <row r="105">
      <c r="A105" s="1">
        <v>5.0</v>
      </c>
      <c r="B105" s="1" t="s">
        <v>106</v>
      </c>
      <c r="C105" t="str">
        <f>IFERROR(__xludf.DUMMYFUNCTION("GOOGLETRANSLATE(B105, ""es"", ""en"")"),"I love this watch a simple but very nice watch for lovers of 80s 90s, very light and comfortable to wear everyday. He took 4 years without clock use and this was the culprit that right now is using one XD ....")</f>
        <v>I love this watch a simple but very nice watch for lovers of 80s 90s, very light and comfortable to wear everyday. He took 4 years without clock use and this was the culprit that right now is using one XD ....</v>
      </c>
    </row>
    <row r="106">
      <c r="A106" s="1">
        <v>5.0</v>
      </c>
      <c r="B106" s="1" t="s">
        <v>107</v>
      </c>
      <c r="C106" t="str">
        <f>IFERROR(__xludf.DUMMYFUNCTION("GOOGLETRANSLATE(B106, ""es"", ""en"")"),"Perfect Perfect. It was for my daughter and is delighted with the")</f>
        <v>Perfect Perfect. It was for my daughter and is delighted with the</v>
      </c>
    </row>
    <row r="107">
      <c r="A107" s="1">
        <v>2.0</v>
      </c>
      <c r="B107" s="1" t="s">
        <v>108</v>
      </c>
      <c r="C107" t="str">
        <f>IFERROR(__xludf.DUMMYFUNCTION("GOOGLETRANSLATE(B107, ""es"", ""en"")"),"A very big fault has've installed smoothly and works well. The problem is that, after cloning the SSD 256GB m.2 I had this 500GB, Windows identifies it as I drive 256! And on top places in the manual that can happen, but nothing happens, that space does n"&amp;"ot show remains .. because I want to appear! See if Crucial tells how a botched because I see tremendous.")</f>
        <v>A very big fault has've installed smoothly and works well. The problem is that, after cloning the SSD 256GB m.2 I had this 500GB, Windows identifies it as I drive 256! And on top places in the manual that can happen, but nothing happens, that space does not show remains .. because I want to appear! See if Crucial tells how a botched because I see tremendous.</v>
      </c>
    </row>
    <row r="108">
      <c r="A108" s="1">
        <v>3.0</v>
      </c>
      <c r="B108" s="1" t="s">
        <v>109</v>
      </c>
      <c r="C108" t="str">
        <f>IFERROR(__xludf.DUMMYFUNCTION("GOOGLETRANSLATE(B108, ""es"", ""en"")"),"Choose well the size I liked this tracksuit but after this I have received is very small. I am very grateful for the attention and help that I had from Amazon to give me a solution. Thank you very much")</f>
        <v>Choose well the size I liked this tracksuit but after this I have received is very small. I am very grateful for the attention and help that I had from Amazon to give me a solution. Thank you very much</v>
      </c>
    </row>
    <row r="109">
      <c r="A109" s="1">
        <v>3.0</v>
      </c>
      <c r="B109" s="1" t="s">
        <v>110</v>
      </c>
      <c r="C109" t="str">
        <f>IFERROR(__xludf.DUMMYFUNCTION("GOOGLETRANSLATE(B109, ""es"", ""en"")"),"There k'm doing a little better transition with huaraches and almost want to track. Good feeling but are not as flexible sole. The role of freedom in the fingers un 10. What not to wear socks ... bad 👎. ..the reinforcement of the heel made me get injured"&amp;" ... there k calcetin")</f>
        <v>There k'm doing a little better transition with huaraches and almost want to track. Good feeling but are not as flexible sole. The role of freedom in the fingers un 10. What not to wear socks ... bad 👎. ..the reinforcement of the heel made me get injured ... there k calcetin</v>
      </c>
    </row>
    <row r="110">
      <c r="A110" s="1">
        <v>1.0</v>
      </c>
      <c r="B110" s="1" t="s">
        <v>111</v>
      </c>
      <c r="C110" t="str">
        <f>IFERROR(__xludf.DUMMYFUNCTION("GOOGLETRANSLATE(B110, ""es"", ""en"")"),"Carlos M. J. Regarding shipping, no objection; I arrived within the prescribed time and in perfect condition. However having wrist watch I realized that's smaller than I expected. The big negative point are the buttons for starting and the period of the t"&amp;"imer, are downright bad, do not stand next to nothing about the rest of the housing, are operated very badly to do enough force which makes no stop can / start the stopwatch when you want. In short, I am quite disappointed with the product. I would not bu"&amp;"y for nothing in the world.")</f>
        <v>Carlos M. J. Regarding shipping, no objection; I arrived within the prescribed time and in perfect condition. However having wrist watch I realized that's smaller than I expected. The big negative point are the buttons for starting and the period of the timer, are downright bad, do not stand next to nothing about the rest of the housing, are operated very badly to do enough force which makes no stop can / start the stopwatch when you want. In short, I am quite disappointed with the product. I would not buy for nothing in the world.</v>
      </c>
    </row>
    <row r="111">
      <c r="A111" s="1">
        <v>1.0</v>
      </c>
      <c r="B111" s="1" t="s">
        <v>112</v>
      </c>
      <c r="C111" t="str">
        <f>IFERROR(__xludf.DUMMYFUNCTION("GOOGLETRANSLATE(B111, ""es"", ""en"")"),"He came unpackaged did not work only with the bag amazon and the hard drive. As I feared did not work directly, he made a funny noise and never reached detect the motherboard. I've done a thousand tests changing cables, testing with old hard drive and all"&amp;" worked less than this, of course. At least in the Amazon when such problems occur, the after-sales service is very good and I returned the money.")</f>
        <v>He came unpackaged did not work only with the bag amazon and the hard drive. As I feared did not work directly, he made a funny noise and never reached detect the motherboard. I've done a thousand tests changing cables, testing with old hard drive and all worked less than this, of course. At least in the Amazon when such problems occur, the after-sales service is very good and I returned the money.</v>
      </c>
    </row>
    <row r="112">
      <c r="A112" s="1">
        <v>4.0</v>
      </c>
      <c r="B112" s="1" t="s">
        <v>113</v>
      </c>
      <c r="C112" t="str">
        <f>IFERROR(__xludf.DUMMYFUNCTION("GOOGLETRANSLATE(B112, ""es"", ""en"")"),"Good headphones with a ""but"". Very good in sound, ergonomics insulation outside (adapted very well to the ears) and. The ""but"" comes in the microphone is well placed but has much less gain than the external microphone he was using. Once the gain adjus"&amp;"ted, it works perfectly. And it is well placed not pick it up because it annoyed when you do not. On the subject gain microphone I did not put him top marks. Satisfied with the purchase. recommended")</f>
        <v>Good headphones with a "but". Very good in sound, ergonomics insulation outside (adapted very well to the ears) and. The "but" comes in the microphone is well placed but has much less gain than the external microphone he was using. Once the gain adjusted, it works perfectly. And it is well placed not pick it up because it annoyed when you do not. On the subject gain microphone I did not put him top marks. Satisfied with the purchase. recommended</v>
      </c>
    </row>
    <row r="113">
      <c r="A113" s="1">
        <v>4.0</v>
      </c>
      <c r="B113" s="1" t="s">
        <v>114</v>
      </c>
      <c r="C113" t="str">
        <f>IFERROR(__xludf.DUMMYFUNCTION("GOOGLETRANSLATE(B113, ""es"", ""en"")"),"Very good my baby loves to only bad thing is it's a little roll to clean every time.")</f>
        <v>Very good my baby loves to only bad thing is it's a little roll to clean every time.</v>
      </c>
    </row>
    <row r="114">
      <c r="A114" s="1">
        <v>4.0</v>
      </c>
      <c r="B114" s="1" t="s">
        <v>115</v>
      </c>
      <c r="C114" t="str">
        <f>IFERROR(__xludf.DUMMYFUNCTION("GOOGLETRANSLATE(B114, ""es"", ""en"")"),"Pretty good light and cheap. Are possible weigh nothing to carry the whole day. I'll have more of this brand I liked it")</f>
        <v>Pretty good light and cheap. Are possible weigh nothing to carry the whole day. I'll have more of this brand I liked it</v>
      </c>
    </row>
    <row r="115">
      <c r="A115" s="1">
        <v>4.0</v>
      </c>
      <c r="B115" s="1" t="s">
        <v>116</v>
      </c>
      <c r="C115" t="str">
        <f>IFERROR(__xludf.DUMMYFUNCTION("GOOGLETRANSLATE(B115, ""es"", ""en"")"),"The cable works great wonder, is well finished to be resistant and also send you a small gift of quills for guitar or bass. I will definitely buy.")</f>
        <v>The cable works great wonder, is well finished to be resistant and also send you a small gift of quills for guitar or bass. I will definitely buy.</v>
      </c>
    </row>
    <row r="116">
      <c r="A116" s="1">
        <v>4.0</v>
      </c>
      <c r="B116" s="1" t="s">
        <v>117</v>
      </c>
      <c r="C116" t="str">
        <f>IFERROR(__xludf.DUMMYFUNCTION("GOOGLETRANSLATE(B116, ""es"", ""en"")"),"Good product easy to install, just plug and play, good coverage range, good buy and good materials, recommend your purchase")</f>
        <v>Good product easy to install, just plug and play, good coverage range, good buy and good materials, recommend your purchase</v>
      </c>
    </row>
    <row r="117">
      <c r="A117" s="1">
        <v>5.0</v>
      </c>
      <c r="B117" s="1" t="s">
        <v>118</v>
      </c>
      <c r="C117" t="str">
        <f>IFERROR(__xludf.DUMMYFUNCTION("GOOGLETRANSLATE(B117, ""es"", ""en"")"),"Perfect Perfect ... As expected cheaper than any relojeria")</f>
        <v>Perfect Perfect ... As expected cheaper than any relojeria</v>
      </c>
    </row>
    <row r="118">
      <c r="A118" s="1">
        <v>5.0</v>
      </c>
      <c r="B118" s="1" t="s">
        <v>119</v>
      </c>
      <c r="C118" t="str">
        <f>IFERROR(__xludf.DUMMYFUNCTION("GOOGLETRANSLATE(B118, ""es"", ""en"")"),"original and very wearable very cool design, they are also comfortable, only carving grandecitos, have much chest and grabbed a S and yet I've had to get the shoulders")</f>
        <v>original and very wearable very cool design, they are also comfortable, only carving grandecitos, have much chest and grabbed a S and yet I've had to get the shoulders</v>
      </c>
    </row>
    <row r="119">
      <c r="A119" s="1">
        <v>5.0</v>
      </c>
      <c r="B119" s="1" t="s">
        <v>120</v>
      </c>
      <c r="C119" t="str">
        <f>IFERROR(__xludf.DUMMYFUNCTION("GOOGLETRANSLATE(B119, ""es"", ""en"")"),"Encantada I have delighted and surprised, I've tried others and did not smell anything besides these leave a scent is floral and love.")</f>
        <v>Encantada I have delighted and surprised, I've tried others and did not smell anything besides these leave a scent is floral and love.</v>
      </c>
    </row>
    <row r="120">
      <c r="A120" s="1">
        <v>5.0</v>
      </c>
      <c r="B120" s="1" t="s">
        <v>121</v>
      </c>
      <c r="C120" t="str">
        <f>IFERROR(__xludf.DUMMYFUNCTION("GOOGLETRANSLATE(B120, ""es"", ""en"")"),"The controller best value so far the only downside is that you put me up short banks of 8 pads, but it sure can be configured to add more banks. Moreover, it is one of the best investments for initiation in producing beats. In addition to its size it make"&amp;"s it super convenient to take it anywhere, and as you only need the computer USB power, as ale, to be machined. 100% recommendable")</f>
        <v>The controller best value so far the only downside is that you put me up short banks of 8 pads, but it sure can be configured to add more banks. Moreover, it is one of the best investments for initiation in producing beats. In addition to its size it makes it super convenient to take it anywhere, and as you only need the computer USB power, as ale, to be machined. 100% recommendable</v>
      </c>
    </row>
    <row r="121">
      <c r="A121" s="1">
        <v>5.0</v>
      </c>
      <c r="B121" s="1" t="s">
        <v>122</v>
      </c>
      <c r="C121" t="str">
        <f>IFERROR(__xludf.DUMMYFUNCTION("GOOGLETRANSLATE(B121, ""es"", ""en"")"),"Very nice very nice")</f>
        <v>Very nice very nice</v>
      </c>
    </row>
    <row r="122">
      <c r="A122" s="1">
        <v>5.0</v>
      </c>
      <c r="B122" s="1" t="s">
        <v>123</v>
      </c>
      <c r="C122" t="str">
        <f>IFERROR(__xludf.DUMMYFUNCTION("GOOGLETRANSLATE(B122, ""es"", ""en"")"),"Puma Very good quality")</f>
        <v>Puma Very good quality</v>
      </c>
    </row>
    <row r="123">
      <c r="A123" s="1">
        <v>5.0</v>
      </c>
      <c r="B123" s="1" t="s">
        <v>124</v>
      </c>
      <c r="C123" t="str">
        <f>IFERROR(__xludf.DUMMYFUNCTION("GOOGLETRANSLATE(B123, ""es"", ""en"")"),"Very good quality. Satisfied. Very good quality. And the second cup I buy, because in kindergarten I have asked for one. The nipple is soft and not hard plastic cups as seen in the Mercadona, for example. We arrived in black Mickey as the photo. Very pret"&amp;"ty. For babies is genias because the handles are very large and they find it easy to use. By the way, the handles can be removed, which I think is great because it can use later to drink water sitting at the table (preventing pull water from a normal cup)"&amp;".")</f>
        <v>Very good quality. Satisfied. Very good quality. And the second cup I buy, because in kindergarten I have asked for one. The nipple is soft and not hard plastic cups as seen in the Mercadona, for example. We arrived in black Mickey as the photo. Very pretty. For babies is genias because the handles are very large and they find it easy to use. By the way, the handles can be removed, which I think is great because it can use later to drink water sitting at the table (preventing pull water from a normal cup).</v>
      </c>
    </row>
    <row r="124">
      <c r="A124" s="1">
        <v>5.0</v>
      </c>
      <c r="B124" s="1" t="s">
        <v>125</v>
      </c>
      <c r="C124" t="str">
        <f>IFERROR(__xludf.DUMMYFUNCTION("GOOGLETRANSLATE(B124, ""es"", ""en"")"),"Nice has come in good condition i is what it says the description of the product")</f>
        <v>Nice has come in good condition i is what it says the description of the product</v>
      </c>
    </row>
    <row r="125">
      <c r="A125" s="1">
        <v>5.0</v>
      </c>
      <c r="B125" s="1" t="s">
        <v>126</v>
      </c>
      <c r="C125" t="str">
        <f>IFERROR(__xludf.DUMMYFUNCTION("GOOGLETRANSLATE(B125, ""es"", ""en"")"),"Perfect for drawings my child Great all good, fast and order blows even that had protected something mejor.Mi child enjoys the blackboard hanging his drawings that brings the cole I recommend asked 120x80 good measure to put all")</f>
        <v>Perfect for drawings my child Great all good, fast and order blows even that had protected something mejor.Mi child enjoys the blackboard hanging his drawings that brings the cole I recommend asked 120x80 good measure to put all</v>
      </c>
    </row>
    <row r="126">
      <c r="A126" s="1">
        <v>5.0</v>
      </c>
      <c r="B126" s="1" t="s">
        <v>127</v>
      </c>
      <c r="C126" t="str">
        <f>IFERROR(__xludf.DUMMYFUNCTION("GOOGLETRANSLATE(B126, ""es"", ""en"")"),"Best significant background noise Røde has passed the Smartlav Plus. The noise of this new model is significantly less than the first Smartlav. I am very happy with the purchase. Best record your own application and iOS (iPhone / iPad), Android recordings"&amp;" have not been the best all.")</f>
        <v>Best significant background noise Røde has passed the Smartlav Plus. The noise of this new model is significantly less than the first Smartlav. I am very happy with the purchase. Best record your own application and iOS (iPhone / iPad), Android recordings have not been the best all.</v>
      </c>
    </row>
    <row r="127">
      <c r="A127" s="1">
        <v>5.0</v>
      </c>
      <c r="B127" s="1" t="s">
        <v>128</v>
      </c>
      <c r="C127" t="str">
        <f>IFERROR(__xludf.DUMMYFUNCTION("GOOGLETRANSLATE(B127, ""es"", ""en"")"),"Super GOOD WARMING ESA BACKS achy")</f>
        <v>Super GOOD WARMING ESA BACKS achy</v>
      </c>
    </row>
    <row r="128">
      <c r="A128" s="1">
        <v>5.0</v>
      </c>
      <c r="B128" s="1" t="s">
        <v>129</v>
      </c>
      <c r="C128" t="str">
        <f>IFERROR(__xludf.DUMMYFUNCTION("GOOGLETRANSLATE(B128, ""es"", ""en"")"),"Very good product for gift I have given to my brother and he is delighted. It has a very healthy diet and uses every day to make breakfast and meals, preparing everything very homely. I have bought black friday € 20 so it was an excellent price for the pr"&amp;"oduct type and quantity of accessories. He arrived earlier than expected.")</f>
        <v>Very good product for gift I have given to my brother and he is delighted. It has a very healthy diet and uses every day to make breakfast and meals, preparing everything very homely. I have bought black friday € 20 so it was an excellent price for the product type and quantity of accessories. He arrived earlier than expected.</v>
      </c>
    </row>
    <row r="129">
      <c r="A129" s="1">
        <v>5.0</v>
      </c>
      <c r="B129" s="1" t="s">
        <v>130</v>
      </c>
      <c r="C129" t="str">
        <f>IFERROR(__xludf.DUMMYFUNCTION("GOOGLETRANSLATE(B129, ""es"", ""en"")"),"Perfect Very good quality")</f>
        <v>Perfect Very good quality</v>
      </c>
    </row>
    <row r="130">
      <c r="A130" s="1">
        <v>5.0</v>
      </c>
      <c r="B130" s="1" t="s">
        <v>131</v>
      </c>
      <c r="C130" t="str">
        <f>IFERROR(__xludf.DUMMYFUNCTION("GOOGLETRANSLATE(B130, ""es"", ""en"")"),"Perfect Excellent is a pity that requested a larger number I loved everything but it was not my size. Q request size normally used")</f>
        <v>Perfect Excellent is a pity that requested a larger number I loved everything but it was not my size. Q request size normally used</v>
      </c>
    </row>
    <row r="131">
      <c r="A131" s="1">
        <v>5.0</v>
      </c>
      <c r="B131" s="1" t="s">
        <v>132</v>
      </c>
      <c r="C131" t="str">
        <f>IFERROR(__xludf.DUMMYFUNCTION("GOOGLETRANSLATE(B131, ""es"", ""en"")"),"Good, nice and very cheap as seen in the photo. Very comfortable to wear and the sound is good. For the price they think you can not ask for more. The color is very cool. AMAZON as always inmejorablea")</f>
        <v>Good, nice and very cheap as seen in the photo. Very comfortable to wear and the sound is good. For the price they think you can not ask for more. The color is very cool. AMAZON as always inmejorablea</v>
      </c>
    </row>
    <row r="132">
      <c r="A132" s="1">
        <v>5.0</v>
      </c>
      <c r="B132" s="1" t="s">
        <v>133</v>
      </c>
      <c r="C132" t="str">
        <f>IFERROR(__xludf.DUMMYFUNCTION("GOOGLETRANSLATE(B132, ""es"", ""en"")"),"Excellent'm happy with the product. Sometimes I think I'm even working with rolls of unsupported tag, quality is very similar to that of the original material.")</f>
        <v>Excellent'm happy with the product. Sometimes I think I'm even working with rolls of unsupported tag, quality is very similar to that of the original material.</v>
      </c>
    </row>
    <row r="133">
      <c r="A133" s="1">
        <v>5.0</v>
      </c>
      <c r="B133" s="1" t="s">
        <v>134</v>
      </c>
      <c r="C133" t="str">
        <f>IFERROR(__xludf.DUMMYFUNCTION("GOOGLETRANSLATE(B133, ""es"", ""en"")"),"Very nice perfect gift seems good quality")</f>
        <v>Very nice perfect gift seems good quality</v>
      </c>
    </row>
    <row r="134">
      <c r="A134" s="1">
        <v>5.0</v>
      </c>
      <c r="B134" s="1" t="s">
        <v>135</v>
      </c>
      <c r="C134" t="str">
        <f>IFERROR(__xludf.DUMMYFUNCTION("GOOGLETRANSLATE(B134, ""es"", ""en"")"),"Very good! Very comfortable, more than I expected, I have no complaints, at the least for now. I hope they last. They are very nice.")</f>
        <v>Very good! Very comfortable, more than I expected, I have no complaints, at the least for now. I hope they last. They are very nice.</v>
      </c>
    </row>
    <row r="135">
      <c r="A135" s="1">
        <v>5.0</v>
      </c>
      <c r="B135" s="1" t="s">
        <v>136</v>
      </c>
      <c r="C135" t="str">
        <f>IFERROR(__xludf.DUMMYFUNCTION("GOOGLETRANSLATE(B135, ""es"", ""en"")"),"The boots MERREL've tried for several days and long days have not bothered me at all, when barely had used. Good sole to walk on rough terrain and cobblestones")</f>
        <v>The boots MERREL've tried for several days and long days have not bothered me at all, when barely had used. Good sole to walk on rough terrain and cobblestones</v>
      </c>
    </row>
    <row r="136">
      <c r="A136" s="1">
        <v>2.0</v>
      </c>
      <c r="B136" s="1" t="s">
        <v>137</v>
      </c>
      <c r="C136" t="str">
        <f>IFERROR(__xludf.DUMMYFUNCTION("GOOGLETRANSLATE(B136, ""es"", ""en"")"),"They have broken little of them &lt;div id = ""video-block-R1QI0BGVAZXD8C"" class = ""a-section a-spacing-small a-spacing-top mini video-block""&gt; &lt;div tabindex = ""0"" class = ""airy airy-svg vmin-unsupported airy-skin-beacon"" style = ""background-color: rg"&amp;"b (0, 0, 0) position: relative; width: 100%; height: 100%; font-size: 0px; overflow: hidden; outline: none; ""&gt; &lt;div class ="" airy-renderer-container ""style ="" position: relative; height: 100%; width: 100%; ""&gt; &lt;video id ="" 7 ""preload ="" auto ""src "&amp;"="" https://images-eu.ssl-images-amazon.com/images/I/91pUEXCIpaS.mp4 ""style ="" position: absolute; left: 0px; top: 0px; overflow: hidden; height: 1px; width: 1px; ""&gt; &lt;/ video&gt; &lt;/ div&gt; &lt;div id ="" airy-slate-preload ""style ="" background-color: rgb (0,"&amp;" 0, 0); background-image: url (&amp; quot ; https: //images-eu.ssl-images-amazon.com/images/I/B1eURy27HGS.png&amp;quot;); background-size: Contain; background-position: center center; background-repeat: no-repeat; position: absolute; top: 0px; left: 0px; visibili"&amp;"ty: visible; width: 100%; height: 100%; ""&gt; &lt;/ div&gt; &lt; iframe scrolling = ""no"" frameborder = ""0"" src = ""about: blank"" style = ""display: none;""&gt; &lt;/ iframe&gt; &lt;div tabindex = ""- 1"" class = ""airy-controls-container"" style = ""opacity: 0; visibility:"&amp;" hidden; ""&gt; &lt;div tabindex ="" - 1 ""class ="" airy-screen-size-toggle airy-fullscreen ""&gt; &lt;/ div&gt; &lt;div tabindex ="" - 1 ""class ="" airy-container-bottom "" &gt; &lt;div tabindex = ""- 1"" class = ""airy-track-bar-spacer-left"" style = ""width: 11px;""&gt; &lt;/ div"&amp;"&gt; &lt;div tabindex = ""- 1"" class = ""airy-play- airy toggle-play ""style ="" width: 12px; margin-right: 12px; ""&gt; &lt;/ div&gt; &lt;div tabindex ="" - 1 ""class ="" airy-audio-elements ""style ="" float: right; width: 34px; ""&gt; &lt;div tabindex ="" - 1 ""class ="" air"&amp;"y-audio-toggle airy-on ""&gt; &lt;/ div&gt; &lt;div tabindex ="" - 1 ""class ="" airy-audio-container ""style = ""opacity: 0; visibility: hidden; ""&gt; &lt;div tabindex ="" - 1 ""class ="" airy-audio-track-bar ""style ="" height: 80%; ""&gt; &lt;div tabindex ="" - 1 ""class ="""&amp;" airy-audio- Scrubber-bar ""style ="" height: 85%; ""&gt; &lt;/ div&gt; &lt;div tabindex ="" - 1 ""class ="" airy-audio-scrubber ""style ="" height: 12px; bottom 85% ""&gt; &lt;/ div&gt; &lt;/ div&gt; &lt;/ div&gt; &lt;/ div&gt; &lt;div tabindex ="" - 1 ""class ="" airy-duration-label ""style ="""&amp;" float: right; width: 26px; margin-right: 4px; text-align: center; ""&gt; 0:00 &lt;/ div&gt; &lt;div tabindex ="" - 1 ""class ="" airy-track-bar-spacer-right ""style ="" float: right; width: 11px; ""&gt; &lt;/ div&gt; &lt;div tabindex ="" - 1 ""class ="" airy-track-bar-container"&amp;" ""style ="" margin-left: 35px; margin-right: 75px; ""&gt; &lt;div tabindex ="" - 1 ""class ="" airy-airy-track-bar vertically-centering-table ""&gt; &lt;div tabindex ="" - 1 ""class ="" airy-Vertical-centering- table-cell ""&gt; &lt;div tabindex ="" - 1 ""class ="" airy-t"&amp;"rack-bar-elements ""&gt; &lt;div tabindex ="" - 1 ""class ="" airy-progress-bar ""&gt; &lt;/ div&gt; &lt;div tabindex = ""- 1"" class = ""airy-scrubber-bar""&gt; &lt;/ div&gt; &lt;div tabindex = ""- 1"" class = ""airy-scrubber""&gt; &lt;div tabindex = ""- 1"" class = ""airy-scrubber- icon "&amp;"""&gt; &lt;/ div&gt; &lt;div tabindex ="" - 1 ""class ="" airy-adjusted-AUI-tooltip ""style ="" opacity: 0; visibility: hidden; ""&gt; &lt;div tabindex ="" - 1 ""class ="" airy-adjusted-aui-tooltip-inner ""&gt; &lt;div tabindex ="" - 1 ""class ="" airy-current-time-label ""&gt; 0: "&amp;"00 &lt;/ div&gt; &lt;/ div&gt; &lt;div tabindex = ""- 1"" class = ""airy-adjusted-AUI-arrow-border""&gt; &lt;div tabindex = ""- 1"" class = ""airy-adjusted-AUI-arrow"" &gt; &lt;/ div&gt; &lt;/ div&gt; &lt;/ div&gt; &lt;/ div&gt; &lt;/ div&gt; &lt;/ div&gt; &lt;/ div&gt; &lt;/ div&gt; &lt;/ div&gt; &lt;/ div&gt; &lt;div tabindex = ""- 1"" cl"&amp;"ass = ""airy-age-gate airy-stage airy-Vertical-centering-table airy-dialog"" style = ""opacity: 0; visibility: hidden; ""&gt; &lt;div tabindex ="" - 1 ""class ="" airy-age-gate-Vertical-centering-table-cell airy-Vertical-centering-table-cell ""&gt; &lt;div tabindex ="&amp;""" - 1 ""class = ""airy-Vertical-centering-wrapper airy-age-gate-elements-wrapper""&gt; &lt;div tabindex = ""- 1"" class = ""airy-age-gate-elements airy-dialog-elements""&gt; &lt;div tabindex = "" -1 ""class ="" airy-age-gate-prompt ""&gt; This video is not Intended for"&amp;" all audiences What date were you born &lt;/ div&gt; &lt;div tabindex =.?"" - 1 ""class ="" airy-age-gate -inputs airy-dialog-inner-elements ""&gt; &lt;select tabindex ="" - 1 ""class ="" airy-age-gate-month ""&gt; &lt;option value ="" 1 ""&gt; January &lt;/ option&gt; &lt;option value ="&amp;""" 2 ""&gt; February &lt;/ option&gt; &lt;option value ="" 3 ""&gt; March &lt;/ option&gt; &lt;option value ="" 4 ""&gt; April &lt;/ option&gt; &lt;option value ="" 5 ""&gt; May &lt;/ option&gt; &lt;option value = ""6""&gt; June &lt;/ option&gt; &lt;option value = ""7""&gt; July &lt;/ option&gt; &lt;option value = ""8""&gt; Augu"&amp;"st &lt;/ option&gt; &lt;option value = ""9""&gt; September &lt;/ option&gt; &lt;option value = ""10""&gt; October &lt;/ option&gt; &lt;option value = ""11""&gt; November &lt;/ option&gt; &lt;option value = ""12""&gt; December &lt;/ option&gt; &lt;/ select&gt; &lt;select tabindex = ""- 1"" class = ""airy-age-gate-day"&amp;"""&gt; &lt;opti on value = ""1""&gt; 1 &lt;/ option&gt; &lt;option value = ""2""&gt; 2 &lt;/ option&gt; &lt;option value = ""3""&gt; 3 &lt;/ option&gt; &lt;option value = ""4""&gt; 4 &lt;/ option &gt; &lt;option value = ""5""&gt; 5 &lt;/ option&gt; &lt;option value = ""6""&gt; 6 &lt;/ option&gt; &lt;option value = ""7""&gt; 7 &lt;/ optio"&amp;"n&gt; &lt;option value = ""8""&gt; 8 &lt; / option&gt; &lt;option value = ""9""&gt; 9 &lt;/ option&gt; &lt;option value = ""10""&gt; 10 &lt;/ option&gt; &lt;option value = ""11""&gt; 11 &lt;/ option&gt; &lt;option value = ""12""&gt; 12 &lt;/ option&gt; &lt;option value = ""13""&gt; 13 &lt;/ option&gt; &lt;option value = ""14""&gt; 14 "&amp;"&lt;/ option&gt; &lt;option value = ""15""&gt; 15 &lt;/ option&gt; &lt;option value = ""16 ""&gt; 16 &lt;/ option&gt; &lt;option value ="" 17 ""&gt; 17 &lt;/ option&gt; &lt;option value ="" 18 ""&gt; 18 &lt;/ option&gt; &lt;option value ="" 19 ""&gt; 19 &lt;/ option&gt; &lt;option value = ""20""&gt; 20 &lt;/ option&gt; &lt;option valu"&amp;"e = ""21""&gt; 21 &lt;/ option&gt; &lt;option value = ""22""&gt; 22 &lt;/ option&gt; &lt;option value = ""23""&gt; 23 &lt;/ option&gt; &lt;option value = ""24""&gt; 24 &lt;/ option&gt; &lt;option value = ""25""&gt; 25 &lt;/ option&gt; &lt;option value = ""26""&gt; 26 &lt;/ option&gt; &lt;option value = ""27""&gt; 27 &lt;/ option&gt; &lt;"&amp;"option value = ""28""&gt; 28 &lt;/ option&gt; &lt;option value = ""29""&gt; 29 &lt;/ option&gt; &lt;option value = ""30""&gt; 30 &lt;/ option&gt; &lt;option value = ""31""&gt; 31 &lt;/ option&gt; &lt;/ select&gt; &lt;select tabindex = ""- 1"" class = ""airy-age-gate-year""&gt; &lt;option value = ""2019""&gt; 2019 &lt;/ "&amp;"option&gt; &lt; option value = ""2018""&gt; 2018 &lt;/ option&gt; &lt;option value = ""2017""&gt; 2017 &lt;/ option&gt; &lt;option value = ""2016""&gt; ​​2016 &lt;/ option&gt; &lt;option value = ""2015""&gt; 2015 &lt;/ option &gt; &lt;option value = ""2014""&gt; 2014 &lt;/ option&gt; &lt;option value = ""2013""&gt; 2013 &lt;/"&amp;" option&gt; &lt;option value = ""2012""&gt; 2012 &lt;/ option&gt; &lt;option value = ""2011""&gt; 2011 &lt; / option&gt; &lt;option value = ""2010""&gt; 2010 &lt;/ option&gt; &lt;option value = ""2009""&gt; 2009 &lt;/ option&gt; &lt;option value = ""2008""&gt; 2008 &lt;/ option&gt; &lt;option value = ""2007""&gt; 2007 &lt;/ o"&amp;"ption&gt; &lt;option value = ""2006""&gt; 2006 &lt;/ option&gt; &lt;option value = ""2005""&gt; 2005 &lt;/ option&gt; &lt;option value = ""2004""&gt; 2004 &lt;/ option&gt; &lt;option value = ""2003 ""&gt; 2003 &lt;/ option&gt; &lt;option value ="" 2002 ""&gt; 2002 &lt;/ option&gt; &lt;option value ="" 2001 ""&gt; 2001 &lt;/ o"&amp;"ption&gt; &lt;option value ="" 2000 ""&gt; 2000 &lt;/ option&gt; &lt;option value = ""1999""&gt; 1999 &lt;/ option&gt; &lt;option value = ""1998""&gt; 1998 &lt;/ option&gt; &lt;option value = ""1997""&gt; 1997 &lt;/ option&gt; &lt;option value = ""1996""&gt; 1996 &lt;/ option&gt; &lt;option value = ""1995""&gt; 1995 &lt;/ opt"&amp;"ion&gt; &lt;option value = ""1994""&gt; 1994 &lt;/ option&gt; &lt;option value = ""1993""&gt; 1993 &lt;/ option&gt; &lt;option value = ""1992""&gt; 1992 &lt;/ option&gt; &lt;option value = ""1991""&gt; 1991 &lt;/ option&gt; &lt;option value = ""1990""&gt; 1990 &lt;/ option&gt; &lt;option value = "" 1989 ""&gt; 1989 &lt;/ opti"&amp;"on&gt; &lt;option value ="" 1988 ""&gt; 1988 &lt;/ option&gt; &lt;option value ="" 1987 ""&gt; 1987 &lt;/ option&gt; &lt;option value ="" 1986 ""&gt; 1986 &lt;/ option&gt; &lt;value option = ""1985""&gt; 1985 &lt;/ option&gt; &lt;option value = ""1984""&gt; 1984 &lt;/ option&gt; &lt;option value = ""1983""&gt; 1983 &lt;/ opti"&amp;"on&gt; &lt;option value = ""1982""&gt; 1982 &lt;/ option&gt; &lt; option value = ""1981""&gt; 1981 &lt;/ option&gt; &lt;option value = ""1980""&gt; 1980 &lt;/ option&gt; &lt;option value = ""1979""&gt; 1979 &lt;/ option&gt; &lt;option value = ""1978""&gt; 1978 &lt;/ option &gt; &lt;option value = ""1977""&gt; 1977 &lt;/ optio"&amp;"n&gt; &lt;option value = ""1976""&gt; 1976 &lt;/ option&gt; &lt;option value = ""1975""&gt; 1975 &lt;/ option&gt; &lt;option value = ""1974""&gt; 1974 &lt; / option&gt; &lt;option value = ""1973""&gt; 1973 &lt;/ option&gt; &lt;option value = ""1972""&gt; 1972 &lt;/ option&gt; &lt;option value = ""1971""&gt; 1971 &lt;/ option&gt;"&amp;" &lt;option value = ""1970""&gt; 1970 &lt;/ option&gt; &lt;option value = ""1969""&gt; 1969 &lt;/ option&gt; &lt;option value = ""1968""&gt; 1968 &lt;/ option&gt; &lt;option value = ""1967""&gt; 1967 &lt;/ option&gt; &lt;option value = ""1966 ""&gt; 1966 &lt;/ option&gt; &lt;option value ="" 1965 ""&gt; 1965 &lt;/ option&gt; "&amp;"&lt;option value ="" 1964 ""&gt; 1964 &lt;/ option&gt; &lt;option value ="" 1963 ""&gt; 1963 &lt;/ option&gt; &lt;option value = ""1962""&gt; 1962 &lt;/ option&gt; &lt;option value = ""1961""&gt; 1961 &lt;/ option&gt; &lt;option value = ""1960""&gt; 1960 &lt;/ op tion&gt; &lt;option value = ""1959""&gt; 1959 &lt;/ option&gt; "&amp;"&lt;option value = ""1958""&gt; 1958 &lt;/ option&gt; &lt;option value = ""1957""&gt; 1957 &lt;/ option&gt; &lt;option value = ""1956""&gt; 1956 &lt;/ option&gt; &lt;option value = ""1955""&gt; 1955 &lt;/ option&gt; &lt;option value = ""1954""&gt; 1954 &lt;/ option&gt; &lt;option value = ""1953""&gt; 1953 &lt;/ option&gt; &lt;op"&amp;"tion value = ""1952"" &gt; 1952 &lt;/ option&gt; &lt;option value = ""1951""&gt; 1951 &lt;/ option&gt; &lt;option value = ""1950""&gt; 1950 &lt;/ option&gt; &lt;option value = ""1949""&gt; 1949 &lt;/ option&gt; &lt;option value = "" 1948 ""&gt; 1948 &lt;/ option&gt; &lt;option value ="" 1947 ""&gt; 1947 &lt;/ option&gt; &lt;o"&amp;"ption value ="" 1946 ""&gt; 1946 &lt;/ option&gt; &lt;option value ="" 1945 ""&gt; 1945 &lt;/ option&gt; &lt;value option = ""1944""&gt; 1944 &lt;/ option&gt; &lt;option value = ""1943""&gt; 1943 &lt;/ option&gt; &lt;option value = ""1942""&gt; 1942 &lt;/ option&gt; &lt;option value = ""1941""&gt; 1941 &lt;/ option&gt; &lt; o"&amp;"ption value = ""1940""&gt; 1940 &lt;/ option&gt; &lt;option value = ""1939""&gt; 1939 &lt;/ option&gt; &lt;option value = ""1938""&gt; 1938 &lt;/ option&gt; &lt;option value = ""1937""&gt; 1937 &lt;/ option &gt; &lt;option value = ""1936""&gt; 1936 &lt;/ option&gt; &lt;option value = ""1935""&gt; 1935 &lt;/ option&gt; &lt;opt"&amp;"ion value = ""1934""&gt; 1934 &lt;/ option&gt; &lt;option value = ""1933""&gt; 1933 &lt; / option&gt; &lt;option value = ""1932""&gt; 1932 &lt;/ option&gt; &lt;option value = ""1931""&gt; 1931 &lt;/ option&gt; &lt;option v alue = ""1930""&gt; 1930 &lt;/ option&gt; &lt;option value = ""1929""&gt; 1929 &lt;/ option&gt; &lt;opti"&amp;"on value = ""1928""&gt; 1928 &lt;/ option&gt; &lt;option value = ""1927""&gt; 1927 &lt;/ option&gt; &lt;option value = ""1926""&gt; 1926 &lt;/ option&gt; &lt;option value = ""1925""&gt; 1925 &lt;/ option&gt; &lt;option value = ""1924""&gt; 1924 &lt;/ option&gt; &lt;option value = ""1923""&gt; 1923 &lt;/ option&gt; &lt;option "&amp;"value = ""1922""&gt; 1922 &lt;/ option&gt; &lt;option value = ""1921""&gt; 1921 &lt;/ option&gt; &lt;option value = ""1920""&gt; 1920 &lt;/ option&gt; &lt;option value = ""1919""&gt; 1919 &lt;/ option&gt; &lt;option value = ""1918""&gt; 1918 &lt;/ option&gt; &lt;option value = ""1917""&gt; 1917 &lt;/ option&gt; &lt;option val"&amp;"ue = ""1916""&gt; 1916 &lt;/ option&gt; &lt;option value = ""1915"" &gt; 1915 &lt;/ option&gt; &lt;option value = ""1914""&gt; 1914 &lt;/ option&gt; &lt;option value = ""1913""&gt; 1913 &lt;/ option&gt; &lt;option value = ""1912""&gt; 1912 &lt;/ option&gt; &lt;option value = "" 1911 ""&gt; 1911 &lt;/ option&gt; &lt;option val"&amp;"ue ="" 1910 ""&gt; 1910 &lt;/ option&gt; &lt;option value ="" 1909 ""&gt; 1909 &lt;/ option&gt; &lt;option value ="" 1908 ""&gt; 1908 &lt;/ option&gt; &lt;value option = ""1907""&gt; 1907 &lt;/ option&gt; &lt;option value = ""1906""&gt; 1906 &lt;/ option&gt; &lt;option value = ""1905""&gt; 1905 &lt;/ option&gt; &lt;option val"&amp;"ue = ""1904""&gt; 1904 &lt;/ option&gt; &lt; option value = ""1903""&gt; 1903 &lt;/ option&gt; &lt;option value = ""1902""&gt; 1902 &lt;/ option&gt; &lt;option value = ""1901""&gt; 19 01 &lt;/ option&gt; &lt;option value = ""1900""&gt; 1900 &lt;/ option&gt; &lt;/ select&gt; &lt;div tabindex = ""- 1"" class = ""airy-age-"&amp;"gate-submit airy-submit-button airy airy-submit- disabled ""&gt; Submit &lt;/ div&gt; &lt;/ div&gt; &lt;/ div&gt; &lt;/ div&gt; &lt;/ div&gt; &lt;/ div&gt; &lt;div tabindex ="" - 1 ""class ="" airy-install-flash-dialog airy-stage airy -vertical-centering-table-dialog airy airy-denied ""style ="" "&amp;"opacity: 0; visibility: hidden; ""&gt; &lt;div tabindex ="" - 1 ""class ="" airy-install-flash-Vertical-centering-table-cell airy-Vertical-centering-table-cell ""&gt; &lt;div tabindex ="" - 1 ""class = ""airy-Vertical-centering-wrapper airy-install-flash-elements-wra"&amp;"pper""&gt; &lt;div tabindex = ""- 1"" class = ""airy-install-flash-elements airy-dialog-elements""&gt; &lt;div tabindex = "" -1 ""class ="" airy-install-flash-prompt ""&gt; Adobe Flash Player is required to watch this video &lt;/ div&gt; &lt;div tabindex =."" - 1 ""class ="" air"&amp;"y-install-flash-button-wrapper airy -dialog-inner-elements ""&gt; &lt;div tabindex ="" - 1 ""class ="" airy-install-flash-button airy-button ""&gt; install Flash Player &lt;/ div&gt; &lt;/ div&gt; &lt;/ div&gt; &lt;/ div&gt; &lt;/ div&gt; &lt;/ div&gt; &lt;div tabindex = ""- 1"" class = ""airy-video-un"&amp;"supported-dialog airy-stage airy-Vertical-centering-table airy-dialog airy-denied"" style = ""opacity: 0; visibility: hidden; ""&gt; &lt;div tabindex ="" - 1 ""class ="" airy-video-unsupported-Vertical-centering-table-cell airy-Vertical-centering-table-cell ""&gt;"&amp;" &lt;div tabindex ="" - 1 ""class = ""airy-Vertical-centering-wrapper airy-video-unsupported-elements-wrapper""&gt; &lt;div tabindex = ""- 1"" class = ""airy-video-unsupported-elements airy-dialog-elements""&gt; &lt;div tabindex = "" -1 ""class ="" airy-video-unsupporte"&amp;"d-prompt ""&gt; &lt;/ div&gt; &lt;/ div&gt; &lt;/ div&gt; &lt;/ div&gt; &lt;/ div&gt; &lt;div tabindex ="" - 1 ""class ="" airy-loading- spinner-stage airy-stage ""&gt; &lt;div tabindex ="" - 1 ""class ="" airy-loading-spinner-Vertical-centering-table-cell airy-Vertical-centering-table-cell ""&gt; &lt;"&amp;"div tabindex ="" - 1 ""class ="" airy-loading-spinner-container airy-scalable-hint-container ""&gt; &lt;div tabindex ="" - 1 ""class ="" airy-loading-spinner-dummy airy-scalable-dummy ""&gt; &lt;/ div&gt; &lt; div tabindex = ""- 1"" class = ""airy-loading-spinner airy-hint"&amp;""" style = ""visibility: hidden;""&gt; &lt;/ div&gt; &lt;/ div&gt; &lt;/ div&gt; &lt;/ div&gt; &lt;div tabindex = ""- 1 ""class ="" airy-ads-screen-size-toggle airy-screen-size-toggle-fullscreen airy ""style ="" visibility: hidden; ""&gt; &lt;/ div&gt; &lt;div tabindex = ""-1"" class = ""airy-ad-"&amp;"prompt-container"" style = ""visibility: hidden;""&gt; &lt;div tabindex = ""- 1"" class = ""airy-ad-prompt-Vertical-centering-table-vertically airy centering-table ""&gt; &lt;div tabindex ="" - 1 ""class ="" airy-ad-prompt-Vertical-centering-table-cell airy-Vertical-"&amp;"centering-table-cell ""&gt; &lt;div tabindex ="" - 1 ""class = ""airy-ad-prompt-label""&gt; &lt;/ div&gt; &lt;/ div&gt; &lt;/ div&gt; &lt;/ div&gt; &lt;div tabindex = ""- 1"" class = ""airy-ads-controls-container"" style = ""visibility: hidden; ""&gt; &lt;div tabindex ="" - 1 ""class ="" airy-ads"&amp;"-audio-toggle airy-audio-toggle airy-on ""style ="" visibility: hidden; ""&gt; &lt;/ div&gt; &lt;div tabindex ="" - 1 ""class ="" airy-time-remaining-label-container ""&gt; &lt;div tabindex ="" - 1 ""class ="" airy-time-remaining-Vertical-centering-table airy-Vertical-cent"&amp;"ering-table ""&gt; &lt;div tabindex = ""- 1"" class = ""airy-time-remaining-Vertical-centering-table-cell airy-Vertical-centering-table-cell""&gt; &lt;div tabindex = ""- 1"" class = ""airy-Vertical-centering-wrapper airy-time-remaining-label-wrapper ""&gt; &lt;div tabindex"&amp;" ="" - 1 ""class ="" airy-time-remaining-label ""style ="" visibility: hidden; ""&gt; &lt;/ div&gt; &lt;div tabi ndex = ""- 1"" class = ""airy-ad-skip"" style = ""visibility: hidden;""&gt; &lt;/ div&gt; &lt;div tabindex = ""- 1"" class = ""airy-ad-end"" style = ""visibility: hid"&amp;"den ""&gt; &lt;/ div&gt; &lt;/ div&gt; &lt;/ div&gt; &lt;/ div&gt; &lt;/ div&gt; &lt;div tabindex ="" - 1 ""class ="" airy-learn-more ""style ="" visibility: hidden; ""&gt; &lt;/ div&gt; &lt;/ div&gt; &lt;div tabindex = ""- 1"" class = ""airy-play-toggle-hint-stage airy-stage airy-cursor""&gt; &lt;div tabindex = "&amp;"""- 1"" class = ""airy-play -toggle-hint-Vertical-centering-table-cell airy-Vertical-centering-table-cell airy-cursor ""&gt; &lt;div tabindex ="" - 1 ""class ="" airy-play-toggle-hint-container airy-scalable- Hint-container ""&gt; &lt;div tabindex ="" - 1 ""class ="""&amp;" airy-play-toggle-hint-dummy airy-scalable-dummy ""&gt; &lt;/ div&gt; &lt;div tabindex ="" - 1 ""class ="" airy-play -toggle-hint hint airy-airy-play-hint ""style ="" opacity: 1; visibility: visible; ""&gt; &lt;/ div&gt; &lt;/ div&gt; &lt;/ div&gt; &lt;/ div&gt; &lt;div tabindex ="" - 1 ""class ="&amp;""" airy-replay-hint-stage airy-stage ""style ="" visibility: hidden ; ""&gt; &lt;div tabindex ="" - 1 ""class ="" airy-replay-hint-Vertical-centering-table-cell airy-Vertical-centering-table-cell airy-cursor ""&gt; &lt;div tabindex ="" - 1 ""class = ""airy-replay-hin"&amp;"t-container airy-scalable-hint-container""&gt; &lt;div tabindex = ""- 1"" class = ""airy-replay-hint-dummy airy-scalable-dummy""&gt; &lt;/ div&gt; &lt;div tabindex = ""- 1"" class = ""airy-replay-hint airy-hint""&gt; &lt;/ div&gt; &lt;/ div&gt; &lt;/ div&gt; &lt;/ div&gt; &lt;div tabindex = ""- 1"" cla"&amp;"ss = ""airy-autoplay-hint -stage airy-stage ""style ="" visibility: hidden; ""&gt; &lt;div tabindex ="" - 1 ""class ="" airy-autoplay-hint-Vertical-centering-table-cell airy-Vertical-centering-table-cell airy- cursor ""&gt; &lt;div tabindex ="" - 1 ""class ="" autopl"&amp;"ay airy-airy-hint-container-scalable-hint-container ""&gt; &lt;div tabindex ="" - 1 ""class ="" airy-autoplay-hint-dummy airy- scalable-dummy ""&gt; &lt;/ div&gt; &lt;/ div&gt; &lt;/ div&gt; &lt;/ div&gt; &lt;/ div&gt; &lt;/ div&gt; &lt;input type ="" hidden ""name ="" ""value ="" https: // images-eu ."&amp;"ssl-images-amazon.com / images / I / 91pUEXCIpaS.mp4 ""Class ="" video-url ""&gt; &lt;input type ="" hidden ""name ="" ""value ="" https://images-eu.ssl-images-amazon.com/images/I/B1eURy27HGS.png ""class ="" video-slate-img-url ""&gt; &amp; nbsp; They are very comfort"&amp;"able to use for long, and pretty, but the months of use the microphone is not subject, and falls continuously. You have to hold it in the top position with a rubber band if you do not want to have it in front of your face when not in use to speak. The qua"&amp;"lity of the microphone to record the voice is mediocre, you hear very metallic.")</f>
        <v>They have broken little of them &lt;div id = "video-block-R1QI0BGVAZXD8C" class = "a-section a-spacing-small a-spacing-top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https://images-eu.ssl-images-amazon.com/images/I/91pUEXCIpaS.mp4 "style =" position: absolute; left: 0px; top: 0px; overflow: hidden; height: 1px; width: 1px; "&gt; &lt;/ video&gt; &lt;/ div&gt; &lt;div id =" airy-slate-preload "style =" background-color: rgb (0, 0, 0); background-image: url (&amp; quot ; https: //images-eu.ssl-images-amazon.com/images/I/B1eURy27HGS.png&amp;quot;); background-size: Contain; background-position: center center; background-repeat: no-repeat; position: absolute; top: 0px; left: 0px; visibility: visible; width: 100%; height: 100%; "&gt; &lt;/ div&gt; &lt; 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91pUEXCIpaS.mp4 "Class =" video-url "&gt; &lt;input type =" hidden "name =" "value =" https://images-eu.ssl-images-amazon.com/images/I/B1eURy27HGS.png "class =" video-slate-img-url "&gt; &amp; nbsp; They are very comfortable to use for long, and pretty, but the months of use the microphone is not subject, and falls continuously. You have to hold it in the top position with a rubber band if you do not want to have it in front of your face when not in use to speak. The quality of the microphone to record the voice is mediocre, you hear very metallic.</v>
      </c>
    </row>
    <row r="137">
      <c r="A137" s="1">
        <v>3.0</v>
      </c>
      <c r="B137" s="1" t="s">
        <v>138</v>
      </c>
      <c r="C137" t="str">
        <f>IFERROR(__xludf.DUMMYFUNCTION("GOOGLETRANSLATE(B137, ""es"", ""en"")"),"improved quality but good price fairly light and more or less comfortable. Improved quality but for the price well")</f>
        <v>improved quality but good price fairly light and more or less comfortable. Improved quality but for the price well</v>
      </c>
    </row>
    <row r="138">
      <c r="A138" s="1">
        <v>1.0</v>
      </c>
      <c r="B138" s="1" t="s">
        <v>139</v>
      </c>
      <c r="C138" t="str">
        <f>IFERROR(__xludf.DUMMYFUNCTION("GOOGLETRANSLATE(B138, ""es"", ""en"")"),"Poor quality without hitch Quality is not thin and not subject to his ear; They are very large and fall.")</f>
        <v>Poor quality without hitch Quality is not thin and not subject to his ear; They are very large and fall.</v>
      </c>
    </row>
    <row r="139">
      <c r="A139" s="1">
        <v>1.0</v>
      </c>
      <c r="B139" s="1" t="s">
        <v>140</v>
      </c>
      <c r="C139" t="str">
        <f>IFERROR(__xludf.DUMMYFUNCTION("GOOGLETRANSLATE(B139, ""es"", ""en"")"),"Eva am very dissatisfied with this product, besides being expensive, in two months and have broken me and I start to hurt")</f>
        <v>Eva am very dissatisfied with this product, besides being expensive, in two months and have broken me and I start to hurt</v>
      </c>
    </row>
    <row r="140">
      <c r="A140" s="1">
        <v>1.0</v>
      </c>
      <c r="B140" s="1" t="s">
        <v>141</v>
      </c>
      <c r="C140" t="str">
        <f>IFERROR(__xludf.DUMMYFUNCTION("GOOGLETRANSLATE(B140, ""es"", ""en"")"),"Cheap but very bad understand that having as low you can not expect higher quality, but I put the collar a day in the morning and afternoon and was black seems very complicated. I do not recommend and do not come back to buy.")</f>
        <v>Cheap but very bad understand that having as low you can not expect higher quality, but I put the collar a day in the morning and afternoon and was black seems very complicated. I do not recommend and do not come back to buy.</v>
      </c>
    </row>
    <row r="141">
      <c r="A141" s="1">
        <v>4.0</v>
      </c>
      <c r="B141" s="1" t="s">
        <v>142</v>
      </c>
      <c r="C141" t="str">
        <f>IFERROR(__xludf.DUMMYFUNCTION("GOOGLETRANSLATE(B141, ""es"", ""en"")"),"complies used in a Motorola g4 without operating problems making routine use in a boy of fifteen years, downloading games, watch a movie at 720p .... good product")</f>
        <v>complies used in a Motorola g4 without operating problems making routine use in a boy of fifteen years, downloading games, watch a movie at 720p .... good product</v>
      </c>
    </row>
    <row r="142">
      <c r="A142" s="1">
        <v>4.0</v>
      </c>
      <c r="B142" s="1" t="s">
        <v>143</v>
      </c>
      <c r="C142" t="str">
        <f>IFERROR(__xludf.DUMMYFUNCTION("GOOGLETRANSLATE(B142, ""es"", ""en"")"),"Good biberon Very Good. The material is thicker than other bottles, nipples are resistant (nothing to do with the suavinex of). The only but is that not all indicators mark mode. Alterna ml number of ounces, no problems making the bottle but accustomed to"&amp;" the version of snnoopy makes me a tad more complicated.")</f>
        <v>Good biberon Very Good. The material is thicker than other bottles, nipples are resistant (nothing to do with the suavinex of). The only but is that not all indicators mark mode. Alterna ml number of ounces, no problems making the bottle but accustomed to the version of snnoopy makes me a tad more complicated.</v>
      </c>
    </row>
    <row r="143">
      <c r="A143" s="1">
        <v>4.0</v>
      </c>
      <c r="B143" s="1" t="s">
        <v>144</v>
      </c>
      <c r="C143" t="str">
        <f>IFERROR(__xludf.DUMMYFUNCTION("GOOGLETRANSLATE(B143, ""es"", ""en"")"),"Pili Comfortable, good quality, as stated in the description are good for walking, I took my number and very fast delivery.")</f>
        <v>Pili Comfortable, good quality, as stated in the description are good for walking, I took my number and very fast delivery.</v>
      </c>
    </row>
    <row r="144">
      <c r="A144" s="1">
        <v>4.0</v>
      </c>
      <c r="B144" s="1" t="s">
        <v>145</v>
      </c>
      <c r="C144" t="str">
        <f>IFERROR(__xludf.DUMMYFUNCTION("GOOGLETRANSLATE(B144, ""es"", ""en"")"),"for what it's worth, either. is not very robust, it looks like a toy but it cuts well and for occasional use this perfect. for that price you can not ask for more, besides fits into any drawer")</f>
        <v>for what it's worth, either. is not very robust, it looks like a toy but it cuts well and for occasional use this perfect. for that price you can not ask for more, besides fits into any drawer</v>
      </c>
    </row>
    <row r="145">
      <c r="A145" s="1">
        <v>5.0</v>
      </c>
      <c r="B145" s="1" t="s">
        <v>146</v>
      </c>
      <c r="C145" t="str">
        <f>IFERROR(__xludf.DUMMYFUNCTION("GOOGLETRANSLATE(B145, ""es"", ""en"")"),"For me the best use them with my oldest daughter and now with the little back to them. It was the first I used since it was the one that came with an Avent breast pump I bought and my daughter no longer wanted another. My son's the same if I give another "&amp;"bottle with another type of nipple does not want it. I bought the buy and keep buying as needed. 100x100 recommended.")</f>
        <v>For me the best use them with my oldest daughter and now with the little back to them. It was the first I used since it was the one that came with an Avent breast pump I bought and my daughter no longer wanted another. My son's the same if I give another bottle with another type of nipple does not want it. I bought the buy and keep buying as needed. 100x100 recommended.</v>
      </c>
    </row>
    <row r="146">
      <c r="A146" s="1">
        <v>5.0</v>
      </c>
      <c r="B146" s="1" t="s">
        <v>147</v>
      </c>
      <c r="C146" t="str">
        <f>IFERROR(__xludf.DUMMYFUNCTION("GOOGLETRANSLATE(B146, ""es"", ""en"")"),"Very good quality is a very comfortable shoe. Please note: order a number more than usual for convenience.")</f>
        <v>Very good quality is a very comfortable shoe. Please note: order a number more than usual for convenience.</v>
      </c>
    </row>
    <row r="147">
      <c r="A147" s="1">
        <v>5.0</v>
      </c>
      <c r="B147" s="1" t="s">
        <v>148</v>
      </c>
      <c r="C147" t="str">
        <f>IFERROR(__xludf.DUMMYFUNCTION("GOOGLETRANSLATE(B147, ""es"", ""en"")"),"Softness, 100% convenience and comfort Soft, wide, lightweight and above all very warm, even without turning !! It has different programs depending on the need and intensity of heat you need and during the time you need. Accompanied by the instruction boo"&amp;"k and can also disconnect the cable to clean or is not going on.")</f>
        <v>Softness, 100% convenience and comfort Soft, wide, lightweight and above all very warm, even without turning !! It has different programs depending on the need and intensity of heat you need and during the time you need. Accompanied by the instruction book and can also disconnect the cable to clean or is not going on.</v>
      </c>
    </row>
    <row r="148">
      <c r="A148" s="1">
        <v>5.0</v>
      </c>
      <c r="B148" s="1" t="s">
        <v>149</v>
      </c>
      <c r="C148" t="str">
        <f>IFERROR(__xludf.DUMMYFUNCTION("GOOGLETRANSLATE(B148, ""es"", ""en"")"),"Surprise and good choice is the best product I purchased to treat yourself to a senior. It has different modes, intensity and produces heat. It is easy to handle with botos or command, and very relaxing feet after standing at work all day. It has been a g"&amp;"reat surprise and good choice.")</f>
        <v>Surprise and good choice is the best product I purchased to treat yourself to a senior. It has different modes, intensity and produces heat. It is easy to handle with botos or command, and very relaxing feet after standing at work all day. It has been a great surprise and good choice.</v>
      </c>
    </row>
    <row r="149">
      <c r="A149" s="1">
        <v>5.0</v>
      </c>
      <c r="B149" s="1" t="s">
        <v>150</v>
      </c>
      <c r="C149" t="str">
        <f>IFERROR(__xludf.DUMMYFUNCTION("GOOGLETRANSLATE(B149, ""es"", ""en"")"),"Good quality - price is a comfortable and durable watch")</f>
        <v>Good quality - price is a comfortable and durable watch</v>
      </c>
    </row>
    <row r="150">
      <c r="A150" s="1">
        <v>5.0</v>
      </c>
      <c r="B150" s="1" t="s">
        <v>151</v>
      </c>
      <c r="C150" t="str">
        <f>IFERROR(__xludf.DUMMYFUNCTION("GOOGLETRANSLATE(B150, ""es"", ""en"")"),"A very comfortable having foot width are just the beginning, but after a couple of uses are well adapted to the foot and are very comfortable.")</f>
        <v>A very comfortable having foot width are just the beginning, but after a couple of uses are well adapted to the foot and are very comfortable.</v>
      </c>
    </row>
    <row r="151">
      <c r="A151" s="1">
        <v>5.0</v>
      </c>
      <c r="B151" s="1" t="s">
        <v>152</v>
      </c>
      <c r="C151" t="str">
        <f>IFERROR(__xludf.DUMMYFUNCTION("GOOGLETRANSLATE(B151, ""es"", ""en"")"),"Great arrived before the deadline, all very well, I love these bottles.")</f>
        <v>Great arrived before the deadline, all very well, I love these bottles.</v>
      </c>
    </row>
    <row r="152">
      <c r="A152" s="1">
        <v>5.0</v>
      </c>
      <c r="B152" s="1" t="s">
        <v>153</v>
      </c>
      <c r="C152" t="str">
        <f>IFERROR(__xludf.DUMMYFUNCTION("GOOGLETRANSLATE(B152, ""es"", ""en"")"),"They look very nice how")</f>
        <v>They look very nice how</v>
      </c>
    </row>
    <row r="153">
      <c r="A153" s="1">
        <v>5.0</v>
      </c>
      <c r="B153" s="1" t="s">
        <v>154</v>
      </c>
      <c r="C153" t="str">
        <f>IFERROR(__xludf.DUMMYFUNCTION("GOOGLETRANSLATE(B153, ""es"", ""en"")"),"Perfect very good quality")</f>
        <v>Perfect very good quality</v>
      </c>
    </row>
    <row r="154">
      <c r="A154" s="1">
        <v>5.0</v>
      </c>
      <c r="B154" s="1" t="s">
        <v>155</v>
      </c>
      <c r="C154" t="str">
        <f>IFERROR(__xludf.DUMMYFUNCTION("GOOGLETRANSLATE(B154, ""es"", ""en"")"),"USB 3.0 32GB USB light, slipped a system to protect the input jack on your computer. USB 3.0, the speed of copying and note reading unlike the 2.0. 32GB are perfect for the timely transportation of documents, photos and videos, which is what I needed.")</f>
        <v>USB 3.0 32GB USB light, slipped a system to protect the input jack on your computer. USB 3.0, the speed of copying and note reading unlike the 2.0. 32GB are perfect for the timely transportation of documents, photos and videos, which is what I needed.</v>
      </c>
    </row>
    <row r="155">
      <c r="A155" s="1">
        <v>5.0</v>
      </c>
      <c r="B155" s="1" t="s">
        <v>156</v>
      </c>
      <c r="C155" t="str">
        <f>IFERROR(__xludf.DUMMYFUNCTION("GOOGLETRANSLATE(B155, ""es"", ""en"")"),"It is a beast!!! Nothing else have it at home I've done a speed test, and I get 90 MB / s reading speed that says (exactly 89,38MB / s) but is that writing gives me 'Over 50MB / s !!!. That said, a real beast card. Perfect for any device that needs a high"&amp;" speed read and write. And of course it is SanDisk, which is a trusted brand. For now delighted with it.")</f>
        <v>It is a beast!!! Nothing else have it at home I've done a speed test, and I get 90 MB / s reading speed that says (exactly 89,38MB / s) but is that writing gives me 'Over 50MB / s !!!. That said, a real beast card. Perfect for any device that needs a high speed read and write. And of course it is SanDisk, which is a trusted brand. For now delighted with it.</v>
      </c>
    </row>
    <row r="156">
      <c r="A156" s="1">
        <v>5.0</v>
      </c>
      <c r="B156" s="1" t="s">
        <v>157</v>
      </c>
      <c r="C156" t="str">
        <f>IFERROR(__xludf.DUMMYFUNCTION("GOOGLETRANSLATE(B156, ""es"", ""en"")"),"Collect super well, the hairs of my cats, upholstery, clothing achievement not remove well, but with sofa, chairs and beds, super")</f>
        <v>Collect super well, the hairs of my cats, upholstery, clothing achievement not remove well, but with sofa, chairs and beds, super</v>
      </c>
    </row>
    <row r="157">
      <c r="A157" s="1">
        <v>5.0</v>
      </c>
      <c r="B157" s="1" t="s">
        <v>158</v>
      </c>
      <c r="C157" t="str">
        <f>IFERROR(__xludf.DUMMYFUNCTION("GOOGLETRANSLATE(B157, ""es"", ""en"")"),"Perfect is very nice, it's for my husband and I will perfect, little loved, for wallet and mobile")</f>
        <v>Perfect is very nice, it's for my husband and I will perfect, little loved, for wallet and mobile</v>
      </c>
    </row>
    <row r="158">
      <c r="A158" s="1">
        <v>5.0</v>
      </c>
      <c r="B158" s="1" t="s">
        <v>159</v>
      </c>
      <c r="C158" t="str">
        <f>IFERROR(__xludf.DUMMYFUNCTION("GOOGLETRANSLATE(B158, ""es"", ""en"")"),"hello blender is my first mixer is Super biem for fruit smoothies. It is not enough power heated and com. Yes .... no lollenes hard fruits to normal q up costing quite beat him. The plastic cups are hard good, compact size for fruit smoothies or protein w"&amp;"orks great for that, I recommend")</f>
        <v>hello blender is my first mixer is Super biem for fruit smoothies. It is not enough power heated and com. Yes .... no lollenes hard fruits to normal q up costing quite beat him. The plastic cups are hard good, compact size for fruit smoothies or protein works great for that, I recommend</v>
      </c>
    </row>
    <row r="159">
      <c r="A159" s="1">
        <v>5.0</v>
      </c>
      <c r="B159" s="1" t="s">
        <v>160</v>
      </c>
      <c r="C159" t="str">
        <f>IFERROR(__xludf.DUMMYFUNCTION("GOOGLETRANSLATE(B159, ""es"", ""en"")"),"Very useful Currently we usually have all kinds of cards: from the bank and shops. When they accumulate several, they begin to occupy much space in the portfolio, making it difficult to remove. In this model, the extraction of cards is performed at the to"&amp;"p, which will undoubtedly increase the life of plastics. The only fault I find is that, with all plastic occupied by a card, the card holder is a little open. Otherwise everything perfect.")</f>
        <v>Very useful Currently we usually have all kinds of cards: from the bank and shops. When they accumulate several, they begin to occupy much space in the portfolio, making it difficult to remove. In this model, the extraction of cards is performed at the top, which will undoubtedly increase the life of plastics. The only fault I find is that, with all plastic occupied by a card, the card holder is a little open. Otherwise everything perfect.</v>
      </c>
    </row>
    <row r="160">
      <c r="A160" s="1">
        <v>5.0</v>
      </c>
      <c r="B160" s="1" t="s">
        <v>161</v>
      </c>
      <c r="C160" t="str">
        <f>IFERROR(__xludf.DUMMYFUNCTION("GOOGLETRANSLATE(B160, ""es"", ""en"")"),"great great")</f>
        <v>great great</v>
      </c>
    </row>
    <row r="161">
      <c r="A161" s="1">
        <v>5.0</v>
      </c>
      <c r="B161" s="1" t="s">
        <v>162</v>
      </c>
      <c r="C161" t="str">
        <f>IFERROR(__xludf.DUMMYFUNCTION("GOOGLETRANSLATE(B161, ""es"", ""en"")"),"VINYL LAMINATE FABRICS FOR FANTASTIC arrived within the expected delivery time. I love doing crafts, among them is the embroidered cross stitch, I made a bookmark or bookmarks and embroideries small decorative pillows, and I really cared about conservatio"&amp;"n until I saw this great product plasticized permanently, so with a damp cloth I can clean my quick and easy embroidery. I is very simple to use, is steam iron without putting a thin cloth between the object to be plasticized and iron. Ironing requires so"&amp;"me patience to get a perfect plasticized, since it takes a few minutes that can vary the size of the object to be plasticized. After plasticizing just have to let it cool and it is ready to cut sewing or whatever you want to do with the object that has be"&amp;"en plasticized, as you can see in my work so far only plasticized, then I sew and put tape on my points book, now will look amazing. Product highly recommended that I hope to continue to buy, because the worst thing you have is your price.")</f>
        <v>VINYL LAMINATE FABRICS FOR FANTASTIC arrived within the expected delivery time. I love doing crafts, among them is the embroidered cross stitch, I made a bookmark or bookmarks and embroideries small decorative pillows, and I really cared about conservation until I saw this great product plasticized permanently, so with a damp cloth I can clean my quick and easy embroidery. I is very simple to use, is steam iron without putting a thin cloth between the object to be plasticized and iron. Ironing requires some patience to get a perfect plasticized, since it takes a few minutes that can vary the size of the object to be plasticized. After plasticizing just have to let it cool and it is ready to cut sewing or whatever you want to do with the object that has been plasticized, as you can see in my work so far only plasticized, then I sew and put tape on my points book, now will look amazing. Product highly recommended that I hope to continue to buy, because the worst thing you have is your price.</v>
      </c>
    </row>
    <row r="162">
      <c r="A162" s="1">
        <v>5.0</v>
      </c>
      <c r="B162" s="1" t="s">
        <v>163</v>
      </c>
      <c r="C162" t="str">
        <f>IFERROR(__xludf.DUMMYFUNCTION("GOOGLETRANSLATE(B162, ""es"", ""en"")"),"Perfect, as expected. Well, my daughter has not complained.")</f>
        <v>Perfect, as expected. Well, my daughter has not complained.</v>
      </c>
    </row>
    <row r="163">
      <c r="A163" s="1">
        <v>2.0</v>
      </c>
      <c r="B163" s="1" t="s">
        <v>164</v>
      </c>
      <c r="C163" t="str">
        <f>IFERROR(__xludf.DUMMYFUNCTION("GOOGLETRANSLATE(B163, ""es"", ""en"")"),"Aroma Esque do not understand the nadaa scent will echo 3 or 4 drops and nothing the smell does not give you anything if you approach SIII but not megusta not know if I'm aciendo well")</f>
        <v>Aroma Esque do not understand the nadaa scent will echo 3 or 4 drops and nothing the smell does not give you anything if you approach SIII but not megusta not know if I'm aciendo well</v>
      </c>
    </row>
    <row r="164">
      <c r="A164" s="1">
        <v>3.0</v>
      </c>
      <c r="B164" s="1" t="s">
        <v>165</v>
      </c>
      <c r="C164" t="str">
        <f>IFERROR(__xludf.DUMMYFUNCTION("GOOGLETRANSLATE(B164, ""es"", ""en"")"),"Good product good product value. Well packed and correct use my mobile terminal.")</f>
        <v>Good product good product value. Well packed and correct use my mobile terminal.</v>
      </c>
    </row>
    <row r="165">
      <c r="A165" s="1">
        <v>3.0</v>
      </c>
      <c r="B165" s="1" t="s">
        <v>166</v>
      </c>
      <c r="C165" t="str">
        <f>IFERROR(__xludf.DUMMYFUNCTION("GOOGLETRANSLATE(B165, ""es"", ""en"")"),"very low quality but the volume of this micro has a problem and you have to force him to listen to you high and takes an impoverishment that with quality but very small. To make videos or just talk to your friends is a bus that comes in handy for those wh"&amp;"o do not want to buy a snowball or yeti.")</f>
        <v>very low quality but the volume of this micro has a problem and you have to force him to listen to you high and takes an impoverishment that with quality but very small. To make videos or just talk to your friends is a bus that comes in handy for those who do not want to buy a snowball or yeti.</v>
      </c>
    </row>
    <row r="166">
      <c r="A166" s="1">
        <v>3.0</v>
      </c>
      <c r="B166" s="1" t="s">
        <v>167</v>
      </c>
      <c r="C166" t="str">
        <f>IFERROR(__xludf.DUMMYFUNCTION("GOOGLETRANSLATE(B166, ""es"", ""en"")"),"This article has failed me but I have repurchased were defective if the value for money is pretty good. The sound is good and although it does not saturate put stop. They are somewhat uncomfortable for sports. The problem I've had is that doing spinning n"&amp;"ot if it was sweat or movement started popping occur altering the sound, the bass were lost, returning to sound, volume down, at times all sound was lost and later again ... experience with this article has been bad. But I decided to buy other peers after"&amp;" reimbursing Amazon and give them a second chance, I think you deserve the prize of 34 € approx. Amazon very well, responding quickly")</f>
        <v>This article has failed me but I have repurchased were defective if the value for money is pretty good. The sound is good and although it does not saturate put stop. They are somewhat uncomfortable for sports. The problem I've had is that doing spinning not if it was sweat or movement started popping occur altering the sound, the bass were lost, returning to sound, volume down, at times all sound was lost and later again ... experience with this article has been bad. But I decided to buy other peers after reimbursing Amazon and give them a second chance, I think you deserve the prize of 34 € approx. Amazon very well, responding quickly</v>
      </c>
    </row>
    <row r="167">
      <c r="A167" s="1">
        <v>1.0</v>
      </c>
      <c r="B167" s="1" t="s">
        <v>168</v>
      </c>
      <c r="C167" t="str">
        <f>IFERROR(__xludf.DUMMYFUNCTION("GOOGLETRANSLATE(B167, ""es"", ""en"")"),"Poor quality slippers, as well as being very large, were poorly made and with a strange shape and different in each foot. They were fatal. It was clear that one was not sewn correctly. He failed quality control Beyond that seemed comfortable and warm, but"&amp;" returned")</f>
        <v>Poor quality slippers, as well as being very large, were poorly made and with a strange shape and different in each foot. They were fatal. It was clear that one was not sewn correctly. He failed quality control Beyond that seemed comfortable and warm, but returned</v>
      </c>
    </row>
    <row r="168">
      <c r="A168" s="1">
        <v>4.0</v>
      </c>
      <c r="B168" s="1" t="s">
        <v>169</v>
      </c>
      <c r="C168" t="str">
        <f>IFERROR(__xludf.DUMMYFUNCTION("GOOGLETRANSLATE(B168, ""es"", ""en"")"),"It is comfortable. It has plenty of capacity, for a camera and two lenses comfortably.")</f>
        <v>It is comfortable. It has plenty of capacity, for a camera and two lenses comfortably.</v>
      </c>
    </row>
    <row r="169">
      <c r="A169" s="1">
        <v>4.0</v>
      </c>
      <c r="B169" s="1" t="s">
        <v>170</v>
      </c>
      <c r="C169" t="str">
        <f>IFERROR(__xludf.DUMMYFUNCTION("GOOGLETRANSLATE(B169, ""es"", ""en"")"),"At the beginning quality they fit me much, two days perfectly")</f>
        <v>At the beginning quality they fit me much, two days perfectly</v>
      </c>
    </row>
    <row r="170">
      <c r="A170" s="1">
        <v>4.0</v>
      </c>
      <c r="B170" s="1" t="s">
        <v>171</v>
      </c>
      <c r="C170" t="str">
        <f>IFERROR(__xludf.DUMMYFUNCTION("GOOGLETRANSLATE(B170, ""es"", ""en"")"),"So i s'esperava com Les sabatilles have Trigat bastant (15-20 dies) to arrive perquè Venien of Lithuania, but estaven molt bé of preu. Les VAM buy pel color, agradava molt ens.")</f>
        <v>So i s'esperava com Les sabatilles have Trigat bastant (15-20 dies) to arrive perquè Venien of Lithuania, but estaven molt bé of preu. Les VAM buy pel color, agradava molt ens.</v>
      </c>
    </row>
    <row r="171">
      <c r="A171" s="1">
        <v>4.0</v>
      </c>
      <c r="B171" s="1" t="s">
        <v>172</v>
      </c>
      <c r="C171" t="str">
        <f>IFERROR(__xludf.DUMMYFUNCTION("GOOGLETRANSLATE(B171, ""es"", ""en"")"),"Quality white wire satin, quality and good touch, the eye is by noticeable quality with a small lip on at the junction with the pin to be to reinforce the possible daily stresses of the cable, as the connectors as well are good-looking, it seems to be mad"&amp;"e of aluminum. generally apparent high quality cable I recommend")</f>
        <v>Quality white wire satin, quality and good touch, the eye is by noticeable quality with a small lip on at the junction with the pin to be to reinforce the possible daily stresses of the cable, as the connectors as well are good-looking, it seems to be made of aluminum. generally apparent high quality cable I recommend</v>
      </c>
    </row>
    <row r="172">
      <c r="A172" s="1">
        <v>4.0</v>
      </c>
      <c r="B172" s="1" t="s">
        <v>173</v>
      </c>
      <c r="C172" t="str">
        <f>IFERROR(__xludf.DUMMYFUNCTION("GOOGLETRANSLATE(B172, ""es"", ""en"")"),"The very nice, pred asked about 36 the size that usually bring my daughter and they are perfect anything small, is delighted, comfortable, and I liked the price, good quality")</f>
        <v>The very nice, pred asked about 36 the size that usually bring my daughter and they are perfect anything small, is delighted, comfortable, and I liked the price, good quality</v>
      </c>
    </row>
    <row r="173">
      <c r="A173" s="1">
        <v>5.0</v>
      </c>
      <c r="B173" s="1" t="s">
        <v>174</v>
      </c>
      <c r="C173" t="str">
        <f>IFERROR(__xludf.DUMMYFUNCTION("GOOGLETRANSLATE(B173, ""es"", ""en"")"),"Adjustable Masajeador &lt;div id = ""video-block-RH85RW3MDDCW5"" class = ""a-section a-spacing-small a-spacing-top mini video-block""&gt; &lt;div tabindex = ""0"" class = ""airy airy-svg vmin-supported airy-skin-beacon ""style ="" background-color: rgb (0, 0, 0) p"&amp;"osition: relative; width: 100%; height: 100%; font-size: 0px; overflow: hidden; outline : none; ""&gt; &lt;div class ="" airy-renderer-container ""style ="" position: relative; height: 100%; width: 100%; ""&gt; &lt;video id ="" 55 ""preload ="" auto ""src ="" https:/"&amp;"/images-eu.ssl-images-amazon.com/images/I/71xHERMutES.mp4 ""style ="" position: absolute; left: 0px; top: 0px; overflow: hidden; height: 1px; width: 1px ; ""&gt; &lt;/ video&gt; &lt;/ div&gt; &lt;div id ="" airy-slate-preload ""style ="" background-color: rgb (0, 0, 0); ba"&amp;"ckground-image: url (&amp; quot; https: // images-eu.ssl-images-amazon.com/images/I/71sELuoOllS.png&amp;quot;); background-size: Contain; background-position: center center; background-repeat: no-repeat; position: absolute; top: 0px ; left: 0px; visibility: visib"&amp;"le; width: 100%; height: 100%; ""&gt; &lt;/ div&gt; &lt;iframe scroll ing = ""no"" frameborder = ""0"" src = ""about: blank"" style = ""display: none;""&gt; &lt;/ iframe&gt; &lt;div tabindex = ""- 1"" class = ""airy-controls-container"" style = "" opacity: 0; visibility: hidden;"&amp;" ""&gt; &lt;div tabindex ="" - 1 ""class ="" airy-screen-size-toggle airy-fullscreen ""&gt; &lt;/ div&gt; &lt;div tabindex ="" - 1 ""class ="" airy-container-bottom "" &gt; &lt;div tabindex = ""- 1"" class = ""airy-track-bar-spacer-left"" style = ""width: 11px;""&gt; &lt;/ div&gt; &lt;div t"&amp;"abindex = ""- 1"" class = ""airy-play- airy toggle-play ""style ="" width: 12px; margin-right: 12px; ""&gt; &lt;/ div&gt; &lt;div tabindex ="" - 1 ""class ="" airy-audio-elements ""style ="" float: right; width: 34px; ""&gt; &lt;div tabindex ="" - 1 ""class ="" airy-audio-"&amp;"toggle airy-on ""&gt; &lt;/ div&gt; &lt;div tabindex ="" - 1 ""class ="" airy-audio-container ""style = ""opacity: 0; visibility: hidden; ""&gt; &lt;div tabindex ="" - 1 ""class ="" airy-audio-track-bar ""style ="" height: 80%; ""&gt; &lt;div tabindex ="" - 1 ""class ="" airy-au"&amp;"dio- Scrubber-bar ""style ="" height: 85%; ""&gt; &lt;/ div&gt; &lt;div tabindex ="" - 1 ""class ="" airy-audio-scrubber ""style ="" height: 12px; bottom 85% ""&gt; &lt;/ div&gt; &lt;/ div&gt; &lt;/ div&gt; &lt;/ div&gt; &lt;div tabindex ="" - 1 ""class ="" airy-duration-label ""style ="" float: "&amp;"right; width: 26px; margin-right: 4px; text-align: center; ""&gt; 0:00 &lt;/ div&gt; &lt;div tabindex ="" - 1 ""class ="" airy-track-bar-spacer-right ""style ="" float: right; width: 11px; ""&gt; &lt;/ div&gt; &lt;div tabindex ="" - 1 ""class ="" airy-track-bar-container ""style"&amp;" ="" margin-left: 35px; margin-right: 75px; ""&gt; &lt;div tabindex ="" - 1 ""class ="" airy-airy-track-bar vertically-centering-table ""&gt; &lt;div tabindex ="" - 1 ""class ="" airy-Vertical-centering- table-cell ""&gt; &lt;div tabindex ="" - 1 ""class ="" airy-track-bar"&amp;"-elements ""&gt; &lt;div tabindex ="" - 1 ""class ="" airy-progress-bar ""&gt; &lt;/ div&gt; &lt;div tabindex = ""- 1"" class = ""airy-scrubber-bar""&gt; &lt;/ div&gt; &lt;div tabindex = ""- 1"" class = ""airy-scrubber""&gt; &lt;div tabindex = ""- 1"" class = ""airy-scrubber- icon ""&gt; &lt;/ di"&amp;"v&gt; &lt;div tabindex ="" - 1 ""class ="" airy-adjusted-AUI-tooltip ""style ="" opacity: 0; visibility: hidden; ""&gt; &lt;div tabindex ="" - 1 ""class ="" airy-adjusted-aui-tooltip-inner ""&gt; &lt;div tabindex ="" - 1 ""class ="" airy-current-time-label ""&gt; 0: 00 &lt;/ div"&amp;"&gt; &lt;/ div&gt; &lt;div tabindex = ""- 1"" class = ""airy-adjusted-AUI-arrow-border""&gt; &lt;div tabindex = ""- 1"" class = ""airy-adjusted-AUI-arrow"" &gt; &lt;/ div&gt; &lt;/ div&gt; &lt;/ div&gt; &lt;/ div&gt; &lt;/ div&gt; &lt;/ div&gt; &lt;/ div&gt; &lt;/ div&gt; &lt;/ div&gt; &lt;/ div&gt; &lt;div tabindex = ""- 1"" class = ""a"&amp;"iry-age-gate airy-stage airy-Vertical-centering-table airy-dialog"" style = ""opacity: 0; visibility: hidden; ""&gt; &lt;div tabindex ="" - 1 ""class ="" airy-age-gate-Vertical-centering-table-cell airy-Vertical-centering-table-cell ""&gt; &lt;div tabindex ="" - 1 """&amp;"class = ""airy-Vertical-centering-wrapper airy-age-gate-elements-wrapper""&gt; &lt;div tabindex = ""- 1"" class = ""airy-age-gate-elements airy-dialog-elements""&gt; &lt;div tabindex = "" -1 ""class ="" airy-age-gate-prompt ""&gt; This video is not Intended for all audi"&amp;"ences What date were you born &lt;/ div&gt; &lt;div tabindex =.?"" - 1 ""class ="" airy-age-gate -inputs airy-dialog-inner-elements ""&gt; &lt;select tabindex ="" - 1 ""class ="" airy-age-gate-month ""&gt; &lt;option value ="" 1 ""&gt; January &lt;/ option&gt; &lt;option value ="" 2 ""&gt; "&amp;"February &lt;/ option&gt; &lt;option value ="" 3 ""&gt; March &lt;/ option&gt; &lt;option value ="" 4 ""&gt; April &lt;/ option&gt; &lt;option value ="" 5 ""&gt; May &lt;/ option&gt; &lt;option value = ""6""&gt; June &lt;/ option&gt; &lt;option value = ""7""&gt; July &lt;/ option&gt; &lt;option value = ""8""&gt; August &lt;/ opt"&amp;"ion&gt; &lt;option value = ""9""&gt; September &lt;/ option&gt; &lt;option value = ""10""&gt; October &lt;/ option&gt; &lt;option value = ""11""&gt; November &lt;/ option&gt; &lt;option value = ""12""&gt; December &lt;/ option&gt; &lt;/ select&gt; &lt;select tabindex = ""- 1"" class = ""airy-age-gate-day""&gt; &lt;opti "&amp;"on value = ""1""&gt; 1 &lt;/ option&gt; &lt;option value = ""2""&gt; 2 &lt;/ option&gt; &lt;option value = ""3""&gt; 3 &lt;/ option&gt; &lt;option value = ""4""&gt; 4 &lt;/ option &gt; &lt;option value = ""5""&gt; 5 &lt;/ option&gt; &lt;option value = ""6""&gt; 6 &lt;/ option&gt; &lt;option value = ""7""&gt; 7 &lt;/ option&gt; &lt;option"&amp;" value = ""8""&gt; 8 &lt; / option&gt; &lt;option value = ""9""&gt; 9 &lt;/ option&gt; &lt;option value = ""10""&gt; 10 &lt;/ option&gt; &lt;option value = ""11""&gt; 11 &lt;/ option&gt; &lt;option value = ""12""&gt; 12 &lt;/ option&gt; &lt;option value = ""13""&gt; 13 &lt;/ option&gt; &lt;option value = ""14""&gt; 14 &lt;/ option&gt;"&amp;" &lt;option value = ""15""&gt; 15 &lt;/ option&gt; &lt;option value = ""16 ""&gt; 16 &lt;/ option&gt; &lt;option value ="" 17 ""&gt; 17 &lt;/ option&gt; &lt;option value ="" 18 ""&gt; 18 &lt;/ option&gt; &lt;option value ="" 19 ""&gt; 19 &lt;/ option&gt; &lt;option value = ""20""&gt; 20 &lt;/ option&gt; &lt;option value = ""21"""&amp;"&gt; 21 &lt;/ option&gt; &lt;option value = ""22""&gt; 22 &lt;/ option&gt; &lt;option value = ""23""&gt; 23 &lt;/ option&gt; &lt;option value = ""24""&gt; 24 &lt;/ option&gt; &lt;option value = ""25""&gt; 25 &lt;/ option&gt; &lt;option value = ""26""&gt; 26 &lt;/ option&gt; &lt;option value = ""27""&gt; 27 &lt;/ option&gt; &lt;option val"&amp;"ue = ""28""&gt; 28 &lt;/ option&gt; &lt;option value = ""29""&gt; 29 &lt;/ option&gt; &lt;option value = ""30""&gt; 30 &lt;/ option&gt; &lt;option value = ""31""&gt; 31 &lt;/ option&gt; &lt;/ select&gt; &lt;select tabindex = ""- 1"" class = ""airy-age-gate-year""&gt; &lt;option value = ""2019""&gt; 2019 &lt;/ option&gt; &lt; "&amp;"option value = ""2018""&gt; 2018 &lt;/ option&gt; &lt;option value = ""2017""&gt; 2017 &lt;/ option&gt; &lt;option value = ""2016""&gt; ​​2016 &lt;/ option&gt; &lt;option value = ""2015""&gt; 2015 &lt;/ option &gt; &lt;option value = ""2014""&gt; 2014 &lt;/ option&gt; &lt;option value = ""2013""&gt; 2013 &lt;/ option&gt; &lt;"&amp;"option value = ""2012""&gt; 2012 &lt;/ option&gt; &lt;option value = ""2011""&gt; 2011 &lt; / option&gt; &lt;option value = ""2010""&gt; 2010 &lt;/ option&gt; &lt;option value = ""2009""&gt; 2009 &lt;/ option&gt; &lt;option value = ""2008""&gt; 2008 &lt;/ option&gt; &lt;option value = ""2007""&gt; 2007 &lt;/ option&gt; &lt;op"&amp;"tion value = ""2006""&gt; 2006 &lt;/ option&gt; &lt;option value = ""2005""&gt; 2005 &lt;/ option&gt; &lt;option value = ""2004""&gt; 2004 &lt;/ option&gt; &lt;option value = ""2003 ""&gt; 2003 &lt;/ option&gt; &lt;option value ="" 2002 ""&gt; 2002 &lt;/ option&gt; &lt;option value ="" 2001 ""&gt; 2001 &lt;/ option&gt; &lt;op"&amp;"tion value ="" 2000 ""&gt; 2000 &lt;/ option&gt; &lt;option value = ""1999""&gt; 1999 &lt;/ option&gt; &lt;option value = ""1998""&gt; 1998 &lt;/ option&gt; &lt;option value = ""1997""&gt; 1997 &lt;/ option&gt; &lt;option value = ""1996""&gt; 1996 &lt;/ option&gt; &lt;option value = ""1995""&gt; 1995 &lt;/ option&gt; &lt;opti"&amp;"on value = ""1994""&gt; 1994 &lt;/ option&gt; &lt;option value = ""1993""&gt; 1993 &lt;/ option&gt; &lt;option value = ""1992""&gt; 1992 &lt;/ option&gt; &lt;option value = ""1991""&gt; 1991 &lt;/ option&gt; &lt;option value = ""1990""&gt; 1990 &lt;/ option&gt; &lt;option value = "" 1989 ""&gt; 1989 &lt;/ option&gt; &lt;optio"&amp;"n value ="" 1988 ""&gt; 1988 &lt;/ option&gt; &lt;option value ="" 1987 ""&gt; 1987 &lt;/ option&gt; &lt;option value ="" 1986 ""&gt; 1986 &lt;/ option&gt; &lt;value option = ""1985""&gt; 1985 &lt;/ option&gt; &lt;option value = ""1984""&gt; 1984 &lt;/ option&gt; &lt;option value = ""1983""&gt; 1983 &lt;/ option&gt; &lt;optio"&amp;"n value = ""1982""&gt; 1982 &lt;/ option&gt; &lt; option value = ""1981""&gt; 1981 &lt;/ option&gt; &lt;option value = ""1980""&gt; 1980 &lt;/ option&gt; &lt;option value = ""1979""&gt; 1979 &lt;/ option&gt; &lt;option value = ""1978""&gt; 1978 &lt;/ option &gt; &lt;option value = ""1977""&gt; 1977 &lt;/ option&gt; &lt;option"&amp;" value = ""1976""&gt; 1976 &lt;/ option&gt; &lt;option value = ""1975""&gt; 1975 &lt;/ option&gt; &lt;option value = ""1974""&gt; 1974 &lt; / option&gt; &lt;option value = ""1973""&gt; 1973 &lt;/ option&gt; &lt;option value = ""1972""&gt; 1972 &lt;/ option&gt; &lt;option value = ""1971""&gt; 1971 &lt;/ option&gt; &lt;option v"&amp;"alue = ""1970""&gt; 1970 &lt;/ option&gt; &lt;option value = ""1969""&gt; 1969 &lt;/ option&gt; &lt;option value = ""1968""&gt; 1968 &lt;/ option&gt; &lt;option value = ""1967""&gt; 1967 &lt;/ option&gt; &lt;option value = ""1966 ""&gt; 1966 &lt;/ option&gt; &lt;option value ="" 1965 ""&gt; 1965 &lt;/ option&gt; &lt;option va"&amp;"lue ="" 1964 ""&gt; 1964 &lt;/ option&gt; &lt;option value ="" 1963 ""&gt; 1963 &lt;/ option&gt; &lt;option value = ""1962""&gt; 1962 &lt;/ option&gt; &lt;option value = ""1961""&gt; 1961 &lt;/ option&gt; &lt;option value = ""1960""&gt; 1960 &lt;/ op tion&gt; &lt;option value = ""1959""&gt; 1959 &lt;/ option&gt; &lt;option va"&amp;"lue = ""1958""&gt; 1958 &lt;/ option&gt; &lt;option value = ""1957""&gt; 1957 &lt;/ option&gt; &lt;option value = ""1956""&gt; 1956 &lt;/ option&gt; &lt;option value = ""1955""&gt; 1955 &lt;/ option&gt; &lt;option value = ""1954""&gt; 1954 &lt;/ option&gt; &lt;option value = ""1953""&gt; 1953 &lt;/ option&gt; &lt;option value"&amp;" = ""1952"" &gt; 1952 &lt;/ option&gt; &lt;option value = ""1951""&gt; 1951 &lt;/ option&gt; &lt;option value = ""1950""&gt; 1950 &lt;/ option&gt; &lt;option value = ""1949""&gt; 1949 &lt;/ option&gt; &lt;option value = "" 1948 ""&gt; 1948 &lt;/ option&gt; &lt;option value ="" 1947 ""&gt; 1947 &lt;/ option&gt; &lt;option valu"&amp;"e ="" 1946 ""&gt; 1946 &lt;/ option&gt; &lt;option value ="" 1945 ""&gt; 1945 &lt;/ option&gt; &lt;value option = ""1944""&gt; 1944 &lt;/ option&gt; &lt;option value = ""1943""&gt; 1943 &lt;/ option&gt; &lt;option value = ""1942""&gt; 1942 &lt;/ option&gt; &lt;option value = ""1941""&gt; 1941 &lt;/ option&gt; &lt; option valu"&amp;"e = ""1940""&gt; 1940 &lt;/ option&gt; &lt;option value = ""1939""&gt; 1939 &lt;/ option&gt; &lt;option value = ""1938""&gt; 1938 &lt;/ option&gt; &lt;option value = ""1937""&gt; 1937 &lt;/ option &gt; &lt;option value = ""1936""&gt; 1936 &lt;/ option&gt; &lt;option value = ""1935""&gt; 1935 &lt;/ option&gt; &lt;option value "&amp;"= ""1934""&gt; 1934 &lt;/ option&gt; &lt;option value = ""1933""&gt; 1933 &lt; / option&gt; &lt;option value = ""1932""&gt; 1932 &lt;/ option&gt; &lt;option value = ""1931""&gt; 1931 &lt;/ option&gt; &lt;option v alue = ""1930""&gt; 1930 &lt;/ option&gt; &lt;option value = ""1929""&gt; 1929 &lt;/ option&gt; &lt;option value ="&amp;" ""1928""&gt; 1928 &lt;/ option&gt; &lt;option value = ""1927""&gt; 1927 &lt;/ option&gt; &lt;option value = ""1926""&gt; 1926 &lt;/ option&gt; &lt;option value = ""1925""&gt; 1925 &lt;/ option&gt; &lt;option value = ""1924""&gt; 1924 &lt;/ option&gt; &lt;option value = ""1923""&gt; 1923 &lt;/ option&gt; &lt;option value = """&amp;"1922""&gt; 1922 &lt;/ option&gt; &lt;option value = ""1921""&gt; 1921 &lt;/ option&gt; &lt;option value = ""1920""&gt; 1920 &lt;/ option&gt; &lt;option value = ""1919""&gt; 1919 &lt;/ option&gt; &lt;option value = ""1918""&gt; 1918 &lt;/ option&gt; &lt;option value = ""1917""&gt; 1917 &lt;/ option&gt; &lt;option value = ""191"&amp;"6""&gt; 1916 &lt;/ option&gt; &lt;option value = ""1915"" &gt; 1915 &lt;/ option&gt; &lt;option value = ""1914""&gt; 1914 &lt;/ option&gt; &lt;option value = ""1913""&gt; 1913 &lt;/ option&gt; &lt;option value = ""1912""&gt; 1912 &lt;/ option&gt; &lt;option value = "" 1911 ""&gt; 1911 &lt;/ option&gt; &lt;option value ="" 191"&amp;"0 ""&gt; 1910 &lt;/ option&gt; &lt;option value ="" 1909 ""&gt; 1909 &lt;/ option&gt; &lt;option value ="" 1908 ""&gt; 1908 &lt;/ option&gt; &lt;value option = ""1907""&gt; 1907 &lt;/ option&gt; &lt;option value = ""1906""&gt; 1906 &lt;/ option&gt; &lt;option value = ""1905""&gt; 1905 &lt;/ option&gt; &lt;option value = ""190"&amp;"4""&gt; 1904 &lt;/ option&gt; &lt; option value = ""1903""&gt; 1903 &lt;/ option&gt; &lt;option value = ""1902""&gt; 1902 &lt;/ option&gt; &lt;option value = ""1901""&gt; 19 01 &lt;/ option&gt; &lt;option value = ""1900""&gt; 1900 &lt;/ option&gt; &lt;/ select&gt; &lt;div tabindex = ""- 1"" class = ""airy-age-gate-submi"&amp;"t airy-submit-button airy airy-submit- disabled ""&gt; Submit &lt;/ div&gt; &lt;/ div&gt; &lt;/ div&gt; &lt;/ div&gt; &lt;/ div&gt; &lt;/ div&gt; &lt;div tabindex ="" - 1 ""class ="" airy-install-flash-dialog airy-stage airy -vertical-centering-table-dialog airy airy-denied ""style ="" opacity: 0"&amp;"; visibility: hidden; ""&gt; &lt;div tabindex ="" - 1 ""class ="" airy-install-flash-Vertical-centering-table-cell airy-Vertical-centering-table-cell ""&gt; &lt;div tabindex ="" - 1 ""class = ""airy-Vertical-centering-wrapper airy-install-flash-elements-wrapper""&gt; &lt;d"&amp;"iv tabindex = ""- 1"" class = ""airy-install-flash-elements airy-dialog-elements""&gt; &lt;div tabindex = "" -1 ""class ="" airy-install-flash-prompt ""&gt; Adobe Flash Player is required to watch this video &lt;/ div&gt; &lt;div tabindex =."" - 1 ""class ="" airy-install-"&amp;"flash-button-wrapper airy -dialog-inner-elements ""&gt; &lt;div tabindex ="" - 1 ""class ="" airy-install-flash-button airy-button ""&gt; install Flash Player &lt;/ div&gt; &lt;/ div&gt; &lt;/ div&gt; &lt;/ div&gt; &lt;/ div&gt; &lt;/ div&gt; &lt;div tabindex = ""- 1"" class = ""airy-video-unsupported-"&amp;"dialog airy-stage airy-Vertical-centering-table airy-dialog airy-denied"" style = ""opacity: 0; visibility: hidden; ""&gt; &lt;div tabindex ="" - 1 ""class ="" airy-video-unsupported-Vertical-centering-table-cell airy-Vertical-centering-table-cell ""&gt; &lt;div tabi"&amp;"ndex ="" - 1 ""class = ""airy-Vertical-centering-wrapper airy-video-unsupported-elements-wrapper""&gt; &lt;div tabindex = ""- 1"" class = ""airy-video-unsupported-elements airy-dialog-elements""&gt; &lt;div tabindex = "" -1 ""class ="" airy-video-unsupported-prompt "&amp;"""&gt; &lt;/ div&gt; &lt;/ div&gt; &lt;/ div&gt; &lt;/ div&gt; &lt;/ div&gt; &lt;div tabindex ="" - 1 ""class ="" airy-loading- spinner-stage airy-stage ""&gt; &lt;div tabindex ="" - 1 ""class ="" airy-loading-spinner-Vertical-centering-table-cell airy-Vertical-centering-table-cell ""&gt; &lt;div tabin"&amp;"dex ="" - 1 ""class ="" airy-loading-spinner-container airy-scalable-hint-container ""&gt; &lt;div tabindex ="" - 1 ""class ="" airy-loading-spinner-dummy airy-scalable-dummy ""&gt; &lt;/ div&gt; &lt; div tabindex = ""- 1"" class = ""airy-loading-spinner airy-hint"" style "&amp;"= ""visibility: hidden;""&gt; &lt;/ div&gt; &lt;/ div&gt; &lt;/ div&gt; &lt;/ div&gt; &lt;div tabindex = ""- 1 ""class ="" airy-ads-screen-size-toggle airy-screen-size-toggle-fullscreen airy ""style ="" visibility: hidden; ""&gt; &lt;/ div&gt; &lt;div tabindex = ""-1"" class = ""airy-ad-prompt-co"&amp;"ntainer"" style = ""visibility: hidden;""&gt; &lt;div tabindex = ""- 1"" class = ""airy-ad-prompt-Vertical-centering-table-vertically airy centering-table ""&gt; &lt;div tabindex ="" - 1 ""class ="" airy-ad-prompt-Vertical-centering-table-cell airy-Vertical-centering"&amp;"-table-cell ""&gt; &lt;div tabindex ="" - 1 ""class = ""airy-ad-prompt-label""&gt; &lt;/ div&gt; &lt;/ div&gt; &lt;/ div&gt; &lt;/ div&gt; &lt;div tabindex = ""- 1"" class = ""airy-ads-controls-container"" style = ""visibility: hidden; ""&gt; &lt;div tabindex ="" - 1 ""class ="" airy-ads-audio-to"&amp;"ggle airy-audio-toggle airy-on ""style ="" visibility: hidden; ""&gt; &lt;/ div&gt; &lt;div tabindex ="" - 1 ""class ="" airy-time-remaining-label-container ""&gt; &lt;div tabindex ="" - 1 ""class ="" airy-time-remaining-Vertical-centering-table airy-Vertical-centering-tab"&amp;"le ""&gt; &lt;div tabindex = ""- 1"" class = ""airy-time-remaining-Vertical-centering-table-cell airy-Vertical-centering-table-cell""&gt; &lt;div tabindex = ""- 1"" class = ""airy-Vertical-centering-wrapper airy-time-remaining-label-wrapper ""&gt; &lt;div tabindex ="" - 1 "&amp;"""class ="" airy-time-remaining-label ""style ="" visibility: hidden; ""&gt; &lt;/ div&gt; &lt;div tabi ndex = ""- 1"" class = ""airy-ad-skip"" style = ""visibility: hidden;""&gt; &lt;/ div&gt; &lt;div tabindex = ""- 1"" class = ""airy-ad-end"" style = ""visibility: hidden ""&gt; &lt;"&amp;"/ div&gt; &lt;/ div&gt; &lt;/ div&gt; &lt;/ div&gt; &lt;/ div&gt; &lt;div tabindex ="" - 1 ""class ="" airy-learn-more ""style ="" visibility: hidden; ""&gt; &lt;/ div&gt; &lt;/ div&gt; &lt;div tabindex = ""- 1"" class = ""airy-play-toggle-hint-stage airy-stage airy-cursor""&gt; &lt;div tabindex = ""- 1"" cl"&amp;"ass = ""airy-play -toggle-hint-Vertical-centering-table-cell airy-Vertical-centering-table-cell airy-cursor ""&gt; &lt;div tabindex ="" - 1 ""class ="" airy-play-toggle-hint-container airy-scalable- Hint-container ""&gt; &lt;div tabindex ="" - 1 ""class ="" airy-play"&amp;"-toggle-hint-dummy airy-scalable-dummy ""&gt; &lt;/ div&gt; &lt;div tabindex ="" - 1 ""class ="" airy-play -toggle-hint hint airy-airy-play-hint ""style ="" opacity: 1; visibility: visible; ""&gt; &lt;/ div&gt; &lt;/ div&gt; &lt;/ div&gt; &lt;/ div&gt; &lt;div tabindex ="" - 1 ""class ="" airy-re"&amp;"play-hint-stage airy-stage ""style ="" visibility: hidden ; ""&gt; &lt;div tabindex ="" - 1 ""class ="" airy-replay-hint-Vertical-centering-table-cell airy-Vertical-centering-table-cell airy-cursor ""&gt; &lt;div tabindex ="" - 1 ""class = ""airy-replay-hint-containe"&amp;"r airy-scalable-hint-container""&gt; &lt;div tabindex = ""- 1"" class = ""airy-replay-hint-dummy airy-scalable-dummy""&gt; &lt;/ div&gt; &lt;div tabindex = ""- 1"" class = ""airy-replay-hint airy-hint""&gt; &lt;/ div&gt; &lt;/ div&gt; &lt;/ div&gt; &lt;/ div&gt; &lt;div tabindex = ""- 1"" class = ""air"&amp;"y-autoplay-hint -stage airy-stage ""style ="" visibility: hidden; ""&gt; &lt;div tabindex ="" - 1 ""class ="" airy-autoplay-hint-Vertical-centering-table-cell airy-Vertical-centering-table-cell airy- cursor ""&gt; &lt;div tabindex ="" - 1 ""class ="" autoplay airy-ai"&amp;"ry-hint-container-scalable-hint-container ""&gt; &lt;div tabindex ="" - 1 ""class ="" airy-autoplay-hint-dummy airy- scalable-dummy ""&gt; &lt;/ div&gt; &lt;/ div&gt; &lt;/ div&gt; &lt;/ div&gt; &lt;/ div&gt; &lt;/ div&gt; &lt;input type ="" hidden ""name ="" ""value ="" https: // images-eu .ssl-images"&amp;"-amazon.com / images / I / 71xHERMutES.mp4 ""Class ="" video-url ""&gt; &lt;input type ="" hidden ""name ="" ""value ="" https://images-eu.ssl-images-amazon.com/images/I/71sELuoOllS.png ""class ="" video-slate-img-url ""&gt; &amp; nbsp; Very satisfied with the product"&amp;" adapts to any part of the body. Also use it for the car and carrying a rubber which can be adjusted to the seat.")</f>
        <v>Adjustable Masajeador &lt;div id = "video-block-RH85RW3MDDCW5" class = "a-section a-spacing-small a-spacing-top 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55 "preload =" auto "src =" https://images-eu.ssl-images-amazon.com/images/I/71xHERMutES.mp4 "style =" position: absolute; left: 0px; top: 0px; overflow: hidden; height: 1px; width: 1px ; "&gt; &lt;/ video&gt; &lt;/ div&gt; &lt;div id =" airy-slate-preload "style =" background-color: rgb (0, 0, 0); background-image: url (&amp; quot; https: // images-eu.ssl-images-amazon.com/images/I/71sELuoOllS.png&amp;quot;); background-size: Contain; background-position: center center; background-repeat: no-repeat; position: absolute; top: 0px ; left: 0px; visibility: visible; width: 100%; height: 100%; "&gt; &lt;/ div&gt; &lt;iframe scroll ing = "no" frameborder = "0" src = "about: blank" style = "display: none;"&gt; &lt;/ iframe&gt; &lt;div tabindex = "- 1" class = "airy-controls-container" style =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71xHERMutES.mp4 "Class =" video-url "&gt; &lt;input type =" hidden "name =" "value =" https://images-eu.ssl-images-amazon.com/images/I/71sELuoOllS.png "class =" video-slate-img-url "&gt; &amp; nbsp; Very satisfied with the product adapts to any part of the body. Also use it for the car and carrying a rubber which can be adjusted to the seat.</v>
      </c>
    </row>
    <row r="174">
      <c r="A174" s="1">
        <v>5.0</v>
      </c>
      <c r="B174" s="1" t="s">
        <v>175</v>
      </c>
      <c r="C174" t="str">
        <f>IFERROR(__xludf.DUMMYFUNCTION("GOOGLETRANSLATE(B174, ""es"", ""en"")"),"Rafa I commented on their effectiveness and advised that it is. The only bad thing is that it does not reach the corners and not where it comes easily but if you put it easy is much better. I wish I could also rise as a drone and you could clean the heigh"&amp;"ts ...")</f>
        <v>Rafa I commented on their effectiveness and advised that it is. The only bad thing is that it does not reach the corners and not where it comes easily but if you put it easy is much better. I wish I could also rise as a drone and you could clean the heights ...</v>
      </c>
    </row>
    <row r="175">
      <c r="A175" s="1">
        <v>5.0</v>
      </c>
      <c r="B175" s="1" t="s">
        <v>176</v>
      </c>
      <c r="C175" t="str">
        <f>IFERROR(__xludf.DUMMYFUNCTION("GOOGLETRANSLATE(B175, ""es"", ""en"")"),"Just what I needed This watch is clearly visible i (during the day) just what I needed")</f>
        <v>Just what I needed This watch is clearly visible i (during the day) just what I needed</v>
      </c>
    </row>
    <row r="176">
      <c r="A176" s="1">
        <v>5.0</v>
      </c>
      <c r="B176" s="1" t="s">
        <v>177</v>
      </c>
      <c r="C176" t="str">
        <f>IFERROR(__xludf.DUMMYFUNCTION("GOOGLETRANSLATE(B176, ""es"", ""en"")"),"Cheap shoes are not bad for the price, simple and lightweight materials, I do not think that will last me a year since enough weight in terms of sizes, ask one above, is something fair. recommended product.")</f>
        <v>Cheap shoes are not bad for the price, simple and lightweight materials, I do not think that will last me a year since enough weight in terms of sizes, ask one above, is something fair. recommended product.</v>
      </c>
    </row>
    <row r="177">
      <c r="A177" s="1">
        <v>5.0</v>
      </c>
      <c r="B177" s="1" t="s">
        <v>178</v>
      </c>
      <c r="C177" t="str">
        <f>IFERROR(__xludf.DUMMYFUNCTION("GOOGLETRANSLATE(B177, ""es"", ""en"")"),"It is recommended last uns. I have already a few months and is wonderful. Lightweight fit enough things and has a vintage touch. I recommend it")</f>
        <v>It is recommended last uns. I have already a few months and is wonderful. Lightweight fit enough things and has a vintage touch. I recommend it</v>
      </c>
    </row>
    <row r="178">
      <c r="A178" s="1">
        <v>5.0</v>
      </c>
      <c r="B178" s="1" t="s">
        <v>179</v>
      </c>
      <c r="C178" t="str">
        <f>IFERROR(__xludf.DUMMYFUNCTION("GOOGLETRANSLATE(B178, ""es"", ""en"")"),"Quality needed a new folder for college this year and certainly this has been a success. I've been using it for a few days and remains intact and is of a good quality plastic. Also it brings a kind of stickers for the organization of the folder itself. Va"&amp;"lue amazing!")</f>
        <v>Quality needed a new folder for college this year and certainly this has been a success. I've been using it for a few days and remains intact and is of a good quality plastic. Also it brings a kind of stickers for the organization of the folder itself. Value amazing!</v>
      </c>
    </row>
    <row r="179">
      <c r="A179" s="1">
        <v>5.0</v>
      </c>
      <c r="B179" s="1" t="s">
        <v>180</v>
      </c>
      <c r="C179" t="str">
        <f>IFERROR(__xludf.DUMMYFUNCTION("GOOGLETRANSLATE(B179, ""es"", ""en"")"),"Good quality and practical to clean Excellent quality as always ... nunk have had problem with the Bosch brand and this time there would be an exception .. It m very easy to remove and wash. We have bought it when our baby turned 6 months and has 8 and us"&amp;"ed it a lot and so far as the first day.")</f>
        <v>Good quality and practical to clean Excellent quality as always ... nunk have had problem with the Bosch brand and this time there would be an exception .. It m very easy to remove and wash. We have bought it when our baby turned 6 months and has 8 and used it a lot and so far as the first day.</v>
      </c>
    </row>
    <row r="180">
      <c r="A180" s="1">
        <v>5.0</v>
      </c>
      <c r="B180" s="1" t="s">
        <v>181</v>
      </c>
      <c r="C180" t="str">
        <f>IFERROR(__xludf.DUMMYFUNCTION("GOOGLETRANSLATE(B180, ""es"", ""en"")"),"EXCELLENT EXCELLENT QUALITY")</f>
        <v>EXCELLENT EXCELLENT QUALITY</v>
      </c>
    </row>
    <row r="181">
      <c r="A181" s="1">
        <v>5.0</v>
      </c>
      <c r="B181" s="1" t="s">
        <v>182</v>
      </c>
      <c r="C181" t="str">
        <f>IFERROR(__xludf.DUMMYFUNCTION("GOOGLETRANSLATE(B181, ""es"", ""en"")"),"In perfect for the University she brought the laptop (with neoprene) and is subject to perfection. Furthermore they fit several books and has compartments for pens, etc. On the outside, behind, it has a zippered compartment very useful if you do not want "&amp;"to open the briefcase. Materials very good and stylish. It has only one ""but"": when you walk with her steel buckle side makes some noise by friction.")</f>
        <v>In perfect for the University she brought the laptop (with neoprene) and is subject to perfection. Furthermore they fit several books and has compartments for pens, etc. On the outside, behind, it has a zippered compartment very useful if you do not want to open the briefcase. Materials very good and stylish. It has only one "but": when you walk with her steel buckle side makes some noise by friction.</v>
      </c>
    </row>
    <row r="182">
      <c r="A182" s="1">
        <v>5.0</v>
      </c>
      <c r="B182" s="1" t="s">
        <v>183</v>
      </c>
      <c r="C182" t="str">
        <f>IFERROR(__xludf.DUMMYFUNCTION("GOOGLETRANSLATE(B182, ""es"", ""en"")"),"😉 Cool .... the whole life, like when I was little and not removed his feet ... always nice and present")</f>
        <v>😉 Cool .... the whole life, like when I was little and not removed his feet ... always nice and present</v>
      </c>
    </row>
    <row r="183">
      <c r="A183" s="1">
        <v>5.0</v>
      </c>
      <c r="B183" s="1" t="s">
        <v>184</v>
      </c>
      <c r="C183" t="str">
        <f>IFERROR(__xludf.DUMMYFUNCTION("GOOGLETRANSLATE(B183, ""es"", ""en"")"),"Article correct all right. The shoes are as expected and the quality is expected, in fact can not be outdone by its high price.")</f>
        <v>Article correct all right. The shoes are as expected and the quality is expected, in fact can not be outdone by its high price.</v>
      </c>
    </row>
    <row r="184">
      <c r="A184" s="1">
        <v>5.0</v>
      </c>
      <c r="B184" s="1" t="s">
        <v>185</v>
      </c>
      <c r="C184" t="str">
        <f>IFERROR(__xludf.DUMMYFUNCTION("GOOGLETRANSLATE(B184, ""es"", ""en"")"),"As pictured right, all, size, description and photo, all right")</f>
        <v>As pictured right, all, size, description and photo, all right</v>
      </c>
    </row>
    <row r="185">
      <c r="A185" s="1">
        <v>5.0</v>
      </c>
      <c r="B185" s="1" t="s">
        <v>186</v>
      </c>
      <c r="C185" t="str">
        <f>IFERROR(__xludf.DUMMYFUNCTION("GOOGLETRANSLATE(B185, ""es"", ""en"")"),"I can not expect anything better for 12 euros. Canned sound but something about TWS for 12 euros. The buttons are programmed to avoid inadvertently callbacks unlike other headphones. They stop when I take a case and resume when put. highly recommended")</f>
        <v>I can not expect anything better for 12 euros. Canned sound but something about TWS for 12 euros. The buttons are programmed to avoid inadvertently callbacks unlike other headphones. They stop when I take a case and resume when put. highly recommended</v>
      </c>
    </row>
    <row r="186">
      <c r="A186" s="1">
        <v>5.0</v>
      </c>
      <c r="B186" s="1" t="s">
        <v>187</v>
      </c>
      <c r="C186" t="str">
        <f>IFERROR(__xludf.DUMMYFUNCTION("GOOGLETRANSLATE(B186, ""es"", ""en"")"),"Latin dance shoes ideal for me are perfect places and are comfortable.")</f>
        <v>Latin dance shoes ideal for me are perfect places and are comfortable.</v>
      </c>
    </row>
    <row r="187">
      <c r="A187" s="1">
        <v>5.0</v>
      </c>
      <c r="B187" s="1" t="s">
        <v>188</v>
      </c>
      <c r="C187" t="str">
        <f>IFERROR(__xludf.DUMMYFUNCTION("GOOGLETRANSLATE(B187, ""es"", ""en"")"),"Excellent It was a good buy because my baby loved ... Highly recommended to complement breastfeeding for babies and ...")</f>
        <v>Excellent It was a good buy because my baby loved ... Highly recommended to complement breastfeeding for babies and ...</v>
      </c>
    </row>
    <row r="188">
      <c r="A188" s="1">
        <v>5.0</v>
      </c>
      <c r="B188" s="1" t="s">
        <v>189</v>
      </c>
      <c r="C188" t="str">
        <f>IFERROR(__xludf.DUMMYFUNCTION("GOOGLETRANSLATE(B188, ""es"", ""en"")"),"The best buy would have definitely Very good")</f>
        <v>The best buy would have definitely Very good</v>
      </c>
    </row>
    <row r="189">
      <c r="A189" s="1">
        <v>5.0</v>
      </c>
      <c r="B189" s="1" t="s">
        <v>190</v>
      </c>
      <c r="C189" t="str">
        <f>IFERROR(__xludf.DUMMYFUNCTION("GOOGLETRANSLATE(B189, ""es"", ""en"")"),"Lectern very useful. This product seems fantastic. On the one hand, hold my books oppositions (A5 size) perfectly and was easy to read when I'm making schemes and others. Yes, I think this podium would be hard pressed to hold big books A4 size, so that no"&amp;"t recommend it. Moreover, it is very easy to fold when you do not need and saved great, plus it has 3 heights to suit your needs and the front (which prevents the leaves pass) slides so you can adapt it to fatness of the book. I love! Not rule in the case"&amp;" in the future need more, repeat with this product.")</f>
        <v>Lectern very useful. This product seems fantastic. On the one hand, hold my books oppositions (A5 size) perfectly and was easy to read when I'm making schemes and others. Yes, I think this podium would be hard pressed to hold big books A4 size, so that not recommend it. Moreover, it is very easy to fold when you do not need and saved great, plus it has 3 heights to suit your needs and the front (which prevents the leaves pass) slides so you can adapt it to fatness of the book. I love! Not rule in the case in the future need more, repeat with this product.</v>
      </c>
    </row>
    <row r="190">
      <c r="A190" s="1">
        <v>5.0</v>
      </c>
      <c r="B190" s="1" t="s">
        <v>191</v>
      </c>
      <c r="C190" t="str">
        <f>IFERROR(__xludf.DUMMYFUNCTION("GOOGLETRANSLATE(B190, ""es"", ""en"")"),"Bag A bag")</f>
        <v>Bag A bag</v>
      </c>
    </row>
    <row r="191">
      <c r="A191" s="1">
        <v>5.0</v>
      </c>
      <c r="B191" s="1" t="s">
        <v>192</v>
      </c>
      <c r="C191" t="str">
        <f>IFERROR(__xludf.DUMMYFUNCTION("GOOGLETRANSLATE(B191, ""es"", ""en"")"),"Very good buy very good buy. My father is delighted and look it's hard to please")</f>
        <v>Very good buy very good buy. My father is delighted and look it's hard to please</v>
      </c>
    </row>
    <row r="192">
      <c r="A192" s="1">
        <v>2.0</v>
      </c>
      <c r="B192" s="1" t="s">
        <v>193</v>
      </c>
      <c r="C192" t="str">
        <f>IFERROR(__xludf.DUMMYFUNCTION("GOOGLETRANSLATE(B192, ""es"", ""en"")"),"I do not recommend the TP 60 and is not at all necessary, the sensor mark me out at least 3 4 degrees and also inside me regret buying it!")</f>
        <v>I do not recommend the TP 60 and is not at all necessary, the sensor mark me out at least 3 4 degrees and also inside me regret buying it!</v>
      </c>
    </row>
    <row r="193">
      <c r="A193" s="1">
        <v>3.0</v>
      </c>
      <c r="B193" s="1" t="s">
        <v>194</v>
      </c>
      <c r="C193" t="str">
        <f>IFERROR(__xludf.DUMMYFUNCTION("GOOGLETRANSLATE(B193, ""es"", ""en"")"),"Improvable Articulation near the micro is not correct")</f>
        <v>Improvable Articulation near the micro is not correct</v>
      </c>
    </row>
    <row r="194">
      <c r="A194" s="1">
        <v>1.0</v>
      </c>
      <c r="B194" s="1" t="s">
        <v>195</v>
      </c>
      <c r="C194" t="str">
        <f>IFERROR(__xludf.DUMMYFUNCTION("GOOGLETRANSLATE(B194, ""es"", ""en"")"),"It does not work not worked. When he plugged daltaban electrical protections of the house (not enough power) and not heat the water.")</f>
        <v>It does not work not worked. When he plugged daltaban electrical protections of the house (not enough power) and not heat the water.</v>
      </c>
    </row>
    <row r="195">
      <c r="A195" s="1">
        <v>1.0</v>
      </c>
      <c r="B195" s="1" t="s">
        <v>196</v>
      </c>
      <c r="C195" t="str">
        <f>IFERROR(__xludf.DUMMYFUNCTION("GOOGLETRANSLATE(B195, ""es"", ""en"")"),"It's cheaper ... and not something you would enjoy! I did not like anything. He promised much and a slight use can take the hit, but when you start to demand makes water everywhere. Noticeable from the start trying to clone the disk, start very well but w"&amp;"hen you see that after a few minutes the performance starts to drop sharply and drops to 80MB / s (from about 800-1000 originals) you realize that something fishy, ​​and the cat is a cache of ¿1GB SLC? which it makes the hit album, but do not get a reason"&amp;"ably decent sustained use much less. Copying a movie or a virtual machine or a backup of several GB? Good luck, from the first wonderful gigas going back to speeds of mechanical disks on my computer about 80MB / s sustained past the initial peak, which is"&amp;" truly unfortunate for very ""cheap"" which is the album for you one would expect from him, at least. In my opinion better buy a good reliable disk known brand and if you do not get sacrificed ability (if you can) but do not sacrifice quality of the disc,"&amp;" you're going to pay dearly for everyday use and will not be anything satisfactory. In short, totally dispensable and not recommended.")</f>
        <v>It's cheaper ... and not something you would enjoy! I did not like anything. He promised much and a slight use can take the hit, but when you start to demand makes water everywhere. Noticeable from the start trying to clone the disk, start very well but when you see that after a few minutes the performance starts to drop sharply and drops to 80MB / s (from about 800-1000 originals) you realize that something fishy, ​​and the cat is a cache of ¿1GB SLC? which it makes the hit album, but do not get a reasonably decent sustained use much less. Copying a movie or a virtual machine or a backup of several GB? Good luck, from the first wonderful gigas going back to speeds of mechanical disks on my computer about 80MB / s sustained past the initial peak, which is truly unfortunate for very "cheap" which is the album for you one would expect from him, at least. In my opinion better buy a good reliable disk known brand and if you do not get sacrificed ability (if you can) but do not sacrifice quality of the disc, you're going to pay dearly for everyday use and will not be anything satisfactory. In short, totally dispensable and not recommended.</v>
      </c>
    </row>
    <row r="196">
      <c r="A196" s="1">
        <v>1.0</v>
      </c>
      <c r="B196" s="1" t="s">
        <v>197</v>
      </c>
      <c r="C196" t="str">
        <f>IFERROR(__xludf.DUMMYFUNCTION("GOOGLETRANSLATE(B196, ""es"", ""en"")"),"WD bad experience with Amazon and received Once installed it on my. A few months later I started with a problem but not blamed on a new album. At 2 years and stops working week has not had 100 switching cycles since only light it on the weekend. The disc "&amp;"has 3 year warranty according to the website and neither Amazon (by spending 2 years) nor (being oem product) accept. Very bad experience I think if I'm still premium and Hitachi my next album.")</f>
        <v>WD bad experience with Amazon and received Once installed it on my. A few months later I started with a problem but not blamed on a new album. At 2 years and stops working week has not had 100 switching cycles since only light it on the weekend. The disc has 3 year warranty according to the website and neither Amazon (by spending 2 years) nor (being oem product) accept. Very bad experience I think if I'm still premium and Hitachi my next album.</v>
      </c>
    </row>
    <row r="197">
      <c r="A197" s="1">
        <v>4.0</v>
      </c>
      <c r="B197" s="1" t="s">
        <v>198</v>
      </c>
      <c r="C197" t="str">
        <f>IFERROR(__xludf.DUMMYFUNCTION("GOOGLETRANSLATE(B197, ""es"", ""en"")"),"Easy Very easy to use")</f>
        <v>Easy Very easy to use</v>
      </c>
    </row>
    <row r="198">
      <c r="A198" s="1">
        <v>4.0</v>
      </c>
      <c r="B198" s="1" t="s">
        <v>199</v>
      </c>
      <c r="C198" t="str">
        <f>IFERROR(__xludf.DUMMYFUNCTION("GOOGLETRANSLATE(B198, ""es"", ""en"")"),"nice shape does not mark and later The fabric is a little thin and a little big size, followed the recommendations of the people and was not a good idea, luckily sure the washing and drying shrinks a little. But overall I liked it, it makes pretty muuuy f"&amp;"ormed by the seam having in the queue, that if, if you have no ass not expect magia😅 soon go for other colors")</f>
        <v>nice shape does not mark and later The fabric is a little thin and a little big size, followed the recommendations of the people and was not a good idea, luckily sure the washing and drying shrinks a little. But overall I liked it, it makes pretty muuuy formed by the seam having in the queue, that if, if you have no ass not expect magia😅 soon go for other colors</v>
      </c>
    </row>
    <row r="199">
      <c r="A199" s="1">
        <v>4.0</v>
      </c>
      <c r="B199" s="1" t="s">
        <v>200</v>
      </c>
      <c r="C199" t="str">
        <f>IFERROR(__xludf.DUMMYFUNCTION("GOOGLETRANSLATE(B199, ""es"", ""en"")"),"Comfortable pants are very comfortable for sports, look great, neither fair nor great, perfect")</f>
        <v>Comfortable pants are very comfortable for sports, look great, neither fair nor great, perfect</v>
      </c>
    </row>
    <row r="200">
      <c r="A200" s="1">
        <v>4.0</v>
      </c>
      <c r="B200" s="1" t="s">
        <v>201</v>
      </c>
      <c r="C200" t="str">
        <f>IFERROR(__xludf.DUMMYFUNCTION("GOOGLETRANSLATE(B200, ""es"", ""en"")"),"Very large, carved more. I ordered a 8.5 equivalent to 43 and 45 seemed large. I have had other brand boots, also a size 8, 5 and I were good size and seemed rather more quality, but can be a mine appreciation because they weigh nothing and seem somewhat "&amp;"fragile. In any case I have not tested since returned them by size, and I was not convinced the quality of the boot in general.")</f>
        <v>Very large, carved more. I ordered a 8.5 equivalent to 43 and 45 seemed large. I have had other brand boots, also a size 8, 5 and I were good size and seemed rather more quality, but can be a mine appreciation because they weigh nothing and seem somewhat fragile. In any case I have not tested since returned them by size, and I was not convinced the quality of the boot in general.</v>
      </c>
    </row>
    <row r="201">
      <c r="A201" s="1">
        <v>4.0</v>
      </c>
      <c r="B201" s="1" t="s">
        <v>202</v>
      </c>
      <c r="C201" t="str">
        <f>IFERROR(__xludf.DUMMYFUNCTION("GOOGLETRANSLATE(B201, ""es"", ""en"")"),"Good and recommended Okay you out of trouble and not expensive recommend was quick delivery and construction material is robust served him quickly and well")</f>
        <v>Good and recommended Okay you out of trouble and not expensive recommend was quick delivery and construction material is robust served him quickly and well</v>
      </c>
    </row>
    <row r="202">
      <c r="A202" s="1">
        <v>5.0</v>
      </c>
      <c r="B202" s="1" t="s">
        <v>203</v>
      </c>
      <c r="C202" t="str">
        <f>IFERROR(__xludf.DUMMYFUNCTION("GOOGLETRANSLATE(B202, ""es"", ""en"")"),"that meets expectations for personal use I'm pleased with purchase")</f>
        <v>that meets expectations for personal use I'm pleased with purchase</v>
      </c>
    </row>
    <row r="203">
      <c r="A203" s="1">
        <v>5.0</v>
      </c>
      <c r="B203" s="1" t="s">
        <v>204</v>
      </c>
      <c r="C203" t="str">
        <f>IFERROR(__xludf.DUMMYFUNCTION("GOOGLETRANSLATE(B203, ""es"", ""en"")"),"The sharpness of the audio How gamer")</f>
        <v>The sharpness of the audio How gamer</v>
      </c>
    </row>
    <row r="204">
      <c r="A204" s="1">
        <v>5.0</v>
      </c>
      <c r="B204" s="1" t="s">
        <v>205</v>
      </c>
      <c r="C204" t="str">
        <f>IFERROR(__xludf.DUMMYFUNCTION("GOOGLETRANSLATE(B204, ""es"", ""en"")"),"Perfect is not easy to find a good drip coffee maker but AEG is perfect. Do not fall into the coffee grounds, it does not overflow, keeps the aroma and turns itself off after 40 minutes; They can be used paper or permanent filter (not included). Yes, it i"&amp;"ncludes a practical dosing spoon. In addition you can make 15 cups of coffee (a little more than the rest of coffee).")</f>
        <v>Perfect is not easy to find a good drip coffee maker but AEG is perfect. Do not fall into the coffee grounds, it does not overflow, keeps the aroma and turns itself off after 40 minutes; They can be used paper or permanent filter (not included). Yes, it includes a practical dosing spoon. In addition you can make 15 cups of coffee (a little more than the rest of coffee).</v>
      </c>
    </row>
    <row r="205">
      <c r="A205" s="1">
        <v>5.0</v>
      </c>
      <c r="B205" s="1" t="s">
        <v>206</v>
      </c>
      <c r="C205" t="str">
        <f>IFERROR(__xludf.DUMMYFUNCTION("GOOGLETRANSLATE(B205, ""es"", ""en"")"),"Fits very well to the gym looks great")</f>
        <v>Fits very well to the gym looks great</v>
      </c>
    </row>
    <row r="206">
      <c r="A206" s="1">
        <v>5.0</v>
      </c>
      <c r="B206" s="1" t="s">
        <v>207</v>
      </c>
      <c r="C206" t="str">
        <f>IFERROR(__xludf.DUMMYFUNCTION("GOOGLETRANSLATE(B206, ""es"", ""en"")"),"Quality at a good price I bought it for my partner and I am very satisfied with the quality: the fabric is quite thin and encircles well. I took a size L when she uses an M and is perfect. It also incorporates a small back pocket, so for that price I can "&amp;"not ask for more.")</f>
        <v>Quality at a good price I bought it for my partner and I am very satisfied with the quality: the fabric is quite thin and encircles well. I took a size L when she uses an M and is perfect. It also incorporates a small back pocket, so for that price I can not ask for more.</v>
      </c>
    </row>
    <row r="207">
      <c r="A207" s="1">
        <v>5.0</v>
      </c>
      <c r="B207" s="1" t="s">
        <v>208</v>
      </c>
      <c r="C207" t="str">
        <f>IFERROR(__xludf.DUMMYFUNCTION("GOOGLETRANSLATE(B207, ""es"", ""en"")"),"I am very happy with the purchase. MAGNIFICENT money. HE BOUGHT TWO UNITS AND AGAIN I'M THINKING. PERFECT IN SIZE. Is a garment that is recommended to buy.")</f>
        <v>I am very happy with the purchase. MAGNIFICENT money. HE BOUGHT TWO UNITS AND AGAIN I'M THINKING. PERFECT IN SIZE. Is a garment that is recommended to buy.</v>
      </c>
    </row>
    <row r="208">
      <c r="A208" s="1">
        <v>5.0</v>
      </c>
      <c r="B208" s="1" t="s">
        <v>209</v>
      </c>
      <c r="C208" t="str">
        <f>IFERROR(__xludf.DUMMYFUNCTION("GOOGLETRANSLATE(B208, ""es"", ""en"")"),"Very good for cleaning silver")</f>
        <v>Very good for cleaning silver</v>
      </c>
    </row>
    <row r="209">
      <c r="A209" s="1">
        <v>5.0</v>
      </c>
      <c r="B209" s="1" t="s">
        <v>210</v>
      </c>
      <c r="C209" t="str">
        <f>IFERROR(__xludf.DUMMYFUNCTION("GOOGLETRANSLATE(B209, ""es"", ""en"")"),"The speed of shipping all perfect as it came on page")</f>
        <v>The speed of shipping all perfect as it came on page</v>
      </c>
    </row>
    <row r="210">
      <c r="A210" s="1">
        <v>5.0</v>
      </c>
      <c r="B210" s="1" t="s">
        <v>211</v>
      </c>
      <c r="C210" t="str">
        <f>IFERROR(__xludf.DUMMYFUNCTION("GOOGLETRANSLATE(B210, ""es"", ""en"")"),"Recommended Good product, excellent value for money, very good staff. It takes up little space and has large storage capacity CARD ALL.")</f>
        <v>Recommended Good product, excellent value for money, very good staff. It takes up little space and has large storage capacity CARD ALL.</v>
      </c>
    </row>
    <row r="211">
      <c r="A211" s="1">
        <v>5.0</v>
      </c>
      <c r="B211" s="1" t="s">
        <v>212</v>
      </c>
      <c r="C211" t="str">
        <f>IFERROR(__xludf.DUMMYFUNCTION("GOOGLETRANSLATE(B211, ""es"", ""en"")"),"Ok Everything sold as")</f>
        <v>Ok Everything sold as</v>
      </c>
    </row>
    <row r="212">
      <c r="A212" s="1">
        <v>5.0</v>
      </c>
      <c r="B212" s="1" t="s">
        <v>213</v>
      </c>
      <c r="C212" t="str">
        <f>IFERROR(__xludf.DUMMYFUNCTION("GOOGLETRANSLATE(B212, ""es"", ""en"")"),"The best choice definitely! I bought this kettle because the description said that rapidly heats the water, besides being beautiful! It is also very useful for not cutting the doneness when cooking and you need more water. Good quality and good value. Wor"&amp;"ks great without doubt, would buy.")</f>
        <v>The best choice definitely! I bought this kettle because the description said that rapidly heats the water, besides being beautiful! It is also very useful for not cutting the doneness when cooking and you need more water. Good quality and good value. Works great without doubt, would buy.</v>
      </c>
    </row>
    <row r="213">
      <c r="A213" s="1">
        <v>5.0</v>
      </c>
      <c r="B213" s="1" t="s">
        <v>214</v>
      </c>
      <c r="C213" t="str">
        <f>IFERROR(__xludf.DUMMYFUNCTION("GOOGLETRANSLATE(B213, ""es"", ""en"")"),"All right practices. As seen in the photo")</f>
        <v>All right practices. As seen in the photo</v>
      </c>
    </row>
    <row r="214">
      <c r="A214" s="1">
        <v>5.0</v>
      </c>
      <c r="B214" s="1" t="s">
        <v>215</v>
      </c>
      <c r="C214" t="str">
        <f>IFERROR(__xludf.DUMMYFUNCTION("GOOGLETRANSLATE(B214, ""es"", ""en"")"),"It fits what I was looking've been using it for a month and lost not a single pen")</f>
        <v>It fits what I was looking've been using it for a month and lost not a single pen</v>
      </c>
    </row>
    <row r="215">
      <c r="A215" s="1">
        <v>5.0</v>
      </c>
      <c r="B215" s="1" t="s">
        <v>216</v>
      </c>
      <c r="C215" t="str">
        <f>IFERROR(__xludf.DUMMYFUNCTION("GOOGLETRANSLATE(B215, ""es"", ""en"")"),"I loved him very happy for folios and that's great, I'm very happy. In addition it folds completely, does not weigh occupies (or fold, or at the table to study). But it is plastic, the carrier having the inclination to think not support a heavy book. To u"&amp;"nderline not me seemed comfortable, but without leaning too could do. The size of the lectern is an A4 sheet horizontally.")</f>
        <v>I loved him very happy for folios and that's great, I'm very happy. In addition it folds completely, does not weigh occupies (or fold, or at the table to study). But it is plastic, the carrier having the inclination to think not support a heavy book. To underline not me seemed comfortable, but without leaning too could do. The size of the lectern is an A4 sheet horizontally.</v>
      </c>
    </row>
    <row r="216">
      <c r="A216" s="1">
        <v>5.0</v>
      </c>
      <c r="B216" s="1" t="s">
        <v>217</v>
      </c>
      <c r="C216" t="str">
        <f>IFERROR(__xludf.DUMMYFUNCTION("GOOGLETRANSLATE(B216, ""es"", ""en"")"),"Perfect fits perfectly, is small and goes anywhere. Is much better than I expected, yes keyboards teachers more professional looking, this is not going to be sure you choose.")</f>
        <v>Perfect fits perfectly, is small and goes anywhere. Is much better than I expected, yes keyboards teachers more professional looking, this is not going to be sure you choose.</v>
      </c>
    </row>
    <row r="217">
      <c r="A217" s="1">
        <v>5.0</v>
      </c>
      <c r="B217" s="1" t="s">
        <v>218</v>
      </c>
      <c r="C217" t="str">
        <f>IFERROR(__xludf.DUMMYFUNCTION("GOOGLETRANSLATE(B217, ""es"", ""en"")"),"Simple and elegant Very nice! Brilla much comes well packaged. It's simple and elegant. It serves as a gift for both mocitas as adults.")</f>
        <v>Simple and elegant Very nice! Brilla much comes well packaged. It's simple and elegant. It serves as a gift for both mocitas as adults.</v>
      </c>
    </row>
    <row r="218">
      <c r="A218" s="1">
        <v>5.0</v>
      </c>
      <c r="B218" s="1" t="s">
        <v>219</v>
      </c>
      <c r="C218" t="str">
        <f>IFERROR(__xludf.DUMMYFUNCTION("GOOGLETRANSLATE(B218, ""es"", ""en"")"),"Highly recommended actually much better than in the pictures. It looks sturdy, nice and quality - unbeatable price. 100% recommended. A good buy. Amazon shipping cheaper and faster and smoothly.")</f>
        <v>Highly recommended actually much better than in the pictures. It looks sturdy, nice and quality - unbeatable price. 100% recommended. A good buy. Amazon shipping cheaper and faster and smoothly.</v>
      </c>
    </row>
    <row r="219">
      <c r="A219" s="1">
        <v>5.0</v>
      </c>
      <c r="B219" s="1" t="s">
        <v>220</v>
      </c>
      <c r="C219" t="str">
        <f>IFERROR(__xludf.DUMMYFUNCTION("GOOGLETRANSLATE(B219, ""es"", ""en"")"),"perfect perfect")</f>
        <v>perfect perfect</v>
      </c>
    </row>
    <row r="220">
      <c r="A220" s="1">
        <v>5.0</v>
      </c>
      <c r="B220" s="1" t="s">
        <v>221</v>
      </c>
      <c r="C220" t="str">
        <f>IFERROR(__xludf.DUMMYFUNCTION("GOOGLETRANSLATE(B220, ""es"", ""en"")"),"Extrairdinario quality unbeatable price ... .. A Casio ...")</f>
        <v>Extrairdinario quality unbeatable price ... .. A Casio ...</v>
      </c>
    </row>
    <row r="221">
      <c r="A221" s="1">
        <v>2.0</v>
      </c>
      <c r="B221" s="1" t="s">
        <v>222</v>
      </c>
      <c r="C221" t="str">
        <f>IFERROR(__xludf.DUMMYFUNCTION("GOOGLETRANSLATE(B221, ""es"", ""en"")"),"Regular I did not work as expected.")</f>
        <v>Regular I did not work as expected.</v>
      </c>
    </row>
    <row r="222">
      <c r="A222" s="1">
        <v>3.0</v>
      </c>
      <c r="B222" s="1" t="s">
        <v>223</v>
      </c>
      <c r="C222" t="str">
        <f>IFERROR(__xludf.DUMMYFUNCTION("GOOGLETRANSLATE(B222, ""es"", ""en"")"),"Defrauded is nice, but the size is small only 1 time I got it out of the box")</f>
        <v>Defrauded is nice, but the size is small only 1 time I got it out of the box</v>
      </c>
    </row>
    <row r="223">
      <c r="A223" s="1">
        <v>3.0</v>
      </c>
      <c r="B223" s="1" t="s">
        <v>224</v>
      </c>
      <c r="C223" t="str">
        <f>IFERROR(__xludf.DUMMYFUNCTION("GOOGLETRANSLATE(B223, ""es"", ""en"")"),"Pictured not esplica it really is when I ordered the parts believed was the complete mop and say that just come mop hair, nothing red, you have to remove the other and attach the parts. They should be clearer because I needed a complete mop to give each u"&amp;"se.")</f>
        <v>Pictured not esplica it really is when I ordered the parts believed was the complete mop and say that just come mop hair, nothing red, you have to remove the other and attach the parts. They should be clearer because I needed a complete mop to give each use.</v>
      </c>
    </row>
    <row r="224">
      <c r="A224" s="1">
        <v>1.0</v>
      </c>
      <c r="B224" s="1" t="s">
        <v>225</v>
      </c>
      <c r="C224" t="str">
        <f>IFERROR(__xludf.DUMMYFUNCTION("GOOGLETRANSLATE(B224, ""es"", ""en"")"),"Bad fastening of the heel. In the part of the heel just hold the foot, so they are not very comfortable. They are also dangerous because it is easy to slip away. Furthermore arrived in an open bag, and no label, so I infer q q were not new. Quality is not"&amp;" his forte.")</f>
        <v>Bad fastening of the heel. In the part of the heel just hold the foot, so they are not very comfortable. They are also dangerous because it is easy to slip away. Furthermore arrived in an open bag, and no label, so I infer q q were not new. Quality is not his forte.</v>
      </c>
    </row>
    <row r="225">
      <c r="A225" s="1">
        <v>1.0</v>
      </c>
      <c r="B225" s="1" t="s">
        <v>226</v>
      </c>
      <c r="C225" t="str">
        <f>IFERROR(__xludf.DUMMYFUNCTION("GOOGLETRANSLATE(B225, ""es"", ""en"")"),"The gomita of the shaft is very easy to be out of place. You need to insert the shaft to the base carefully to prevent the rubber band bearing the shaft is out of place, if that happens then the motor vibrates a lot and there it apart again, put the rubbe"&amp;"r band into place by hand, inserting the shaft again and hope that this time if you have fit well.")</f>
        <v>The gomita of the shaft is very easy to be out of place. You need to insert the shaft to the base carefully to prevent the rubber band bearing the shaft is out of place, if that happens then the motor vibrates a lot and there it apart again, put the rubber band into place by hand, inserting the shaft again and hope that this time if you have fit well.</v>
      </c>
    </row>
    <row r="226">
      <c r="A226" s="1">
        <v>4.0</v>
      </c>
      <c r="B226" s="1" t="s">
        <v>227</v>
      </c>
      <c r="C226" t="str">
        <f>IFERROR(__xludf.DUMMYFUNCTION("GOOGLETRANSLATE(B226, ""es"", ""en"")"),"Value What better price as they are very cheap and they bring many leaves. I have used them for plasticizing clocks painted by children in my classroom and currently hold perfectly despite having made a hole for agujas.si have to highlight something bad i"&amp;"s that they are very thin but the price is normal")</f>
        <v>Value What better price as they are very cheap and they bring many leaves. I have used them for plasticizing clocks painted by children in my classroom and currently hold perfectly despite having made a hole for agujas.si have to highlight something bad is that they are very thin but the price is normal</v>
      </c>
    </row>
    <row r="227">
      <c r="A227" s="1">
        <v>4.0</v>
      </c>
      <c r="B227" s="1" t="s">
        <v>228</v>
      </c>
      <c r="C227" t="str">
        <f>IFERROR(__xludf.DUMMYFUNCTION("GOOGLETRANSLATE(B227, ""es"", ""en"")"),"Everything has a pleasant feel right in principle the closure is right and not get anything, a shame not to choose the color")</f>
        <v>Everything has a pleasant feel right in principle the closure is right and not get anything, a shame not to choose the color</v>
      </c>
    </row>
    <row r="228">
      <c r="A228" s="1">
        <v>4.0</v>
      </c>
      <c r="B228" s="1" t="s">
        <v>229</v>
      </c>
      <c r="C228" t="str">
        <f>IFERROR(__xludf.DUMMYFUNCTION("GOOGLETRANSLATE(B228, ""es"", ""en"")"),"I loved but ... I really like, it's like the picture, thought it would be more square but the size is perfect to put it in the backpack, the only drawback I see is you have as ""scratches"" appear only if given the light in a certain way, I think they sho"&amp;"uld spend more careful, otherwise perfect.")</f>
        <v>I loved but ... I really like, it's like the picture, thought it would be more square but the size is perfect to put it in the backpack, the only drawback I see is you have as "scratches" appear only if given the light in a certain way, I think they should spend more careful, otherwise perfect.</v>
      </c>
    </row>
    <row r="229">
      <c r="A229" s="1">
        <v>4.0</v>
      </c>
      <c r="B229" s="1" t="s">
        <v>230</v>
      </c>
      <c r="C229" t="str">
        <f>IFERROR(__xludf.DUMMYFUNCTION("GOOGLETRANSLATE(B229, ""es"", ""en"")"),"HH Good product and good service")</f>
        <v>HH Good product and good service</v>
      </c>
    </row>
    <row r="230">
      <c r="A230" s="1">
        <v>5.0</v>
      </c>
      <c r="B230" s="1" t="s">
        <v>231</v>
      </c>
      <c r="C230" t="str">
        <f>IFERROR(__xludf.DUMMYFUNCTION("GOOGLETRANSLATE(B230, ""es"", ""en"")"),"Basic at a good price Good basic compass school uses. Good price. The box with built-rule and adapter for pencils, pens, etc. They are a plus. It misses some more spare mine.")</f>
        <v>Basic at a good price Good basic compass school uses. Good price. The box with built-rule and adapter for pencils, pens, etc. They are a plus. It misses some more spare mine.</v>
      </c>
    </row>
    <row r="231">
      <c r="A231" s="1">
        <v>5.0</v>
      </c>
      <c r="B231" s="1" t="s">
        <v>232</v>
      </c>
      <c r="C231" t="str">
        <f>IFERROR(__xludf.DUMMYFUNCTION("GOOGLETRANSLATE(B231, ""es"", ""en"")"),"Casio Casio, neck disappoints !!!")</f>
        <v>Casio Casio, neck disappoints !!!</v>
      </c>
    </row>
    <row r="232">
      <c r="A232" s="1">
        <v>5.0</v>
      </c>
      <c r="B232" s="1" t="s">
        <v>233</v>
      </c>
      <c r="C232" t="str">
        <f>IFERROR(__xludf.DUMMYFUNCTION("GOOGLETRANSLATE(B232, ""es"", ""en"")"),"Small and comfortable have a hand mixer at home, but it's very uncomfortable to make fruit smoothies, I've been using this portable blender I find it quite comfortable, because it's small and I only have to cut up some fruit and press a button a few times"&amp;" and I prepare my smoothie. So far I were not a problem.")</f>
        <v>Small and comfortable have a hand mixer at home, but it's very uncomfortable to make fruit smoothies, I've been using this portable blender I find it quite comfortable, because it's small and I only have to cut up some fruit and press a button a few times and I prepare my smoothie. So far I were not a problem.</v>
      </c>
    </row>
    <row r="233">
      <c r="A233" s="1">
        <v>5.0</v>
      </c>
      <c r="B233" s="1" t="s">
        <v>234</v>
      </c>
      <c r="C233" t="str">
        <f>IFERROR(__xludf.DUMMYFUNCTION("GOOGLETRANSLATE(B233, ""es"", ""en"")"),"Quality!!! I've always had rubber cables not give importance, it is now my guitar sounds better and everything to buy a good cable! 😂")</f>
        <v>Quality!!! I've always had rubber cables not give importance, it is now my guitar sounds better and everything to buy a good cable! 😂</v>
      </c>
    </row>
    <row r="234">
      <c r="A234" s="1">
        <v>5.0</v>
      </c>
      <c r="B234" s="1" t="s">
        <v>235</v>
      </c>
      <c r="C234" t="str">
        <f>IFERROR(__xludf.DUMMYFUNCTION("GOOGLETRANSLATE(B234, ""es"", ""en"")"),"Good buy. Very good bottle. Price is higher than others, but has many advantages in its favor: * anti-colic. * It has two openings: one at the nozzle as all, and the other at the base. So it is very easy to clean. * Autoesterilizable: base filled with 20 "&amp;"ml of water, then you put the part of the teat and enroscas (be an opening up of the bottle) leave-3-minute microwave and ready. * Comes with instructions and also explains measures teats (bottle only comes with one) Teat 1 birth. Nipples 2 more than two "&amp;"months. Nipples 3 for more than four months and finally the nipple 4 which is ultra fast for more than 6 months. Drawbacks: * Your Mom price at which it was intended gift, has been delighted, for now 0 cramps and can be sterilized in the microwave 3 minut"&amp;"es saves a lot of time. Recommendable.")</f>
        <v>Good buy. Very good bottle. Price is higher than others, but has many advantages in its favor: * anti-colic. * It has two openings: one at the nozzle as all, and the other at the base. So it is very easy to clean. * Autoesterilizable: base filled with 20 ml of water, then you put the part of the teat and enroscas (be an opening up of the bottle) leave-3-minute microwave and ready. * Comes with instructions and also explains measures teats (bottle only comes with one) Teat 1 birth. Nipples 2 more than two months. Nipples 3 for more than four months and finally the nipple 4 which is ultra fast for more than 6 months. Drawbacks: * Your Mom price at which it was intended gift, has been delighted, for now 0 cramps and can be sterilized in the microwave 3 minutes saves a lot of time. Recommendable.</v>
      </c>
    </row>
    <row r="235">
      <c r="A235" s="1">
        <v>5.0</v>
      </c>
      <c r="B235" s="1" t="s">
        <v>236</v>
      </c>
      <c r="C235" t="str">
        <f>IFERROR(__xludf.DUMMYFUNCTION("GOOGLETRANSLATE(B235, ""es"", ""en"")"),"Philips PowerPro Compact FC9332 / 09 - Vacuum Hoover Energetica Label Phillips arrived on time and without damage works great moment. Very manageable and with a good sized recommend buying that product")</f>
        <v>Philips PowerPro Compact FC9332 / 09 - Vacuum Hoover Energetica Label Phillips arrived on time and without damage works great moment. Very manageable and with a good sized recommend buying that product</v>
      </c>
    </row>
    <row r="236">
      <c r="A236" s="1">
        <v>5.0</v>
      </c>
      <c r="B236" s="1" t="s">
        <v>237</v>
      </c>
      <c r="C236" t="str">
        <f>IFERROR(__xludf.DUMMYFUNCTION("GOOGLETRANSLATE(B236, ""es"", ""en"")"),"Ideal as a humidifier and air freshener. It produces a very pleasant sensation I miss him citronella oil and serves as mosquito repeller.")</f>
        <v>Ideal as a humidifier and air freshener. It produces a very pleasant sensation I miss him citronella oil and serves as mosquito repeller.</v>
      </c>
    </row>
    <row r="237">
      <c r="A237" s="1">
        <v>5.0</v>
      </c>
      <c r="B237" s="1" t="s">
        <v>238</v>
      </c>
      <c r="C237" t="str">
        <f>IFERROR(__xludf.DUMMYFUNCTION("GOOGLETRANSLATE(B237, ""es"", ""en"")"),"Price Quality 100% recommended. To say a headset for me were unknown, and recommended by a friend in another version, I've bought for my daughter, and is delighted with them, we bought a cordoncito like Apple to take them to train and not will fall, the b"&amp;"attery life is very good arrive at 3 hours without problems, and the box in which they are is perfect especially with the load indication, the perfect sound nothing to envy about airpods, at least the first generation are those who have my other daughter."&amp;" If you want a headset 100% money do not hesitate these are yours.")</f>
        <v>Price Quality 100% recommended. To say a headset for me were unknown, and recommended by a friend in another version, I've bought for my daughter, and is delighted with them, we bought a cordoncito like Apple to take them to train and not will fall, the battery life is very good arrive at 3 hours without problems, and the box in which they are is perfect especially with the load indication, the perfect sound nothing to envy about airpods, at least the first generation are those who have my other daughter. If you want a headset 100% money do not hesitate these are yours.</v>
      </c>
    </row>
    <row r="238">
      <c r="A238" s="1">
        <v>5.0</v>
      </c>
      <c r="B238" s="1" t="s">
        <v>239</v>
      </c>
      <c r="C238" t="str">
        <f>IFERROR(__xludf.DUMMYFUNCTION("GOOGLETRANSLATE(B238, ""es"", ""en"")"),"I love I love this brand and the blue color is gorgeous. Perfect for gases and reflections.")</f>
        <v>I love I love this brand and the blue color is gorgeous. Perfect for gases and reflections.</v>
      </c>
    </row>
    <row r="239">
      <c r="A239" s="1">
        <v>5.0</v>
      </c>
      <c r="B239" s="1" t="s">
        <v>240</v>
      </c>
      <c r="C239" t="str">
        <f>IFERROR(__xludf.DUMMYFUNCTION("GOOGLETRANSLATE(B239, ""es"", ""en"")"),"Price / extraordinary price are exactly as expected. Price / extraordinary price. They are beautiful and functional. If you are hesitating to compare them do not ...")</f>
        <v>Price / extraordinary price are exactly as expected. Price / extraordinary price. They are beautiful and functional. If you are hesitating to compare them do not ...</v>
      </c>
    </row>
    <row r="240">
      <c r="A240" s="1">
        <v>5.0</v>
      </c>
      <c r="B240" s="1" t="s">
        <v>241</v>
      </c>
      <c r="C240" t="str">
        <f>IFERROR(__xludf.DUMMYFUNCTION("GOOGLETRANSLATE(B240, ""es"", ""en"")"),"Are genuine, do not hesitate. The purchase is good, are original, very good service Amazon, just a minor quibble and size, order No. that you use I am between 39 and 40 I decided on the 40th and had great to put insoles sport by not go with changes.")</f>
        <v>Are genuine, do not hesitate. The purchase is good, are original, very good service Amazon, just a minor quibble and size, order No. that you use I am between 39 and 40 I decided on the 40th and had great to put insoles sport by not go with changes.</v>
      </c>
    </row>
    <row r="241">
      <c r="A241" s="1">
        <v>5.0</v>
      </c>
      <c r="B241" s="1" t="s">
        <v>242</v>
      </c>
      <c r="C241" t="str">
        <f>IFERROR(__xludf.DUMMYFUNCTION("GOOGLETRANSLATE(B241, ""es"", ""en"")"),"Very good Just what I expected. My parents have this brand for over 20 years. I hope you give me the same result!")</f>
        <v>Very good Just what I expected. My parents have this brand for over 20 years. I hope you give me the same result!</v>
      </c>
    </row>
    <row r="242">
      <c r="A242" s="1">
        <v>5.0</v>
      </c>
      <c r="B242" s="1" t="s">
        <v>243</v>
      </c>
      <c r="C242" t="str">
        <f>IFERROR(__xludf.DUMMYFUNCTION("GOOGLETRANSLATE(B242, ""es"", ""en"")"),"Brutal!! Good product although a bit pricey. Sounds fancy. Very comfortable to study late into the early hours without disturbing anyone.")</f>
        <v>Brutal!! Good product although a bit pricey. Sounds fancy. Very comfortable to study late into the early hours without disturbing anyone.</v>
      </c>
    </row>
    <row r="243">
      <c r="A243" s="1">
        <v>5.0</v>
      </c>
      <c r="B243" s="1" t="s">
        <v>244</v>
      </c>
      <c r="C243" t="str">
        <f>IFERROR(__xludf.DUMMYFUNCTION("GOOGLETRANSLATE(B243, ""es"", ""en"")"),"Good value The value - price is right. A product being not too ""specific"" valuation I do is that described in the beginning. Brings mind if you are subscribed to ""AmazonPrime""")</f>
        <v>Good value The value - price is right. A product being not too "specific" valuation I do is that described in the beginning. Brings mind if you are subscribed to "AmazonPrime"</v>
      </c>
    </row>
    <row r="244">
      <c r="A244" s="1">
        <v>5.0</v>
      </c>
      <c r="B244" s="1" t="s">
        <v>245</v>
      </c>
      <c r="C244" t="str">
        <f>IFERROR(__xludf.DUMMYFUNCTION("GOOGLETRANSLATE(B244, ""es"", ""en"")"),"Price unbeatable quality are perfect and hear great")</f>
        <v>Price unbeatable quality are perfect and hear great</v>
      </c>
    </row>
    <row r="245">
      <c r="A245" s="1">
        <v>5.0</v>
      </c>
      <c r="B245" s="1" t="s">
        <v>246</v>
      </c>
      <c r="C245" t="str">
        <f>IFERROR(__xludf.DUMMYFUNCTION("GOOGLETRANSLATE(B245, ""es"", ""en"")"),"Protects, breathes and washable Perfect. The foot, do not heat the foot as it is transpiring and best, it can be machine washed if more.")</f>
        <v>Protects, breathes and washable Perfect. The foot, do not heat the foot as it is transpiring and best, it can be machine washed if more.</v>
      </c>
    </row>
    <row r="246">
      <c r="A246" s="1">
        <v>5.0</v>
      </c>
      <c r="B246" s="1" t="s">
        <v>247</v>
      </c>
      <c r="C246" t="str">
        <f>IFERROR(__xludf.DUMMYFUNCTION("GOOGLETRANSLATE(B246, ""es"", ""en"")"),"Are comfortable are beautiful")</f>
        <v>Are comfortable are beautiful</v>
      </c>
    </row>
    <row r="247">
      <c r="A247" s="1">
        <v>5.0</v>
      </c>
      <c r="B247" s="1" t="s">
        <v>248</v>
      </c>
      <c r="C247" t="str">
        <f>IFERROR(__xludf.DUMMYFUNCTION("GOOGLETRANSLATE(B247, ""es"", ""en"")"),"They do not fail. I never fail and when I break or lose I always ask them. Very useful and durable.")</f>
        <v>They do not fail. I never fail and when I break or lose I always ask them. Very useful and durable.</v>
      </c>
    </row>
    <row r="248">
      <c r="A248" s="1">
        <v>2.0</v>
      </c>
      <c r="B248" s="1" t="s">
        <v>249</v>
      </c>
      <c r="C248" t="str">
        <f>IFERROR(__xludf.DUMMYFUNCTION("GOOGLETRANSLATE(B248, ""es"", ""en"")"),"To talk on the phone do not work If you want to listen to music, could be worth. But you can not have a normal conversation on the phone, and the caller does not understand well. The I returned because he wanted to ""hands-free"", and that does not serve.")</f>
        <v>To talk on the phone do not work If you want to listen to music, could be worth. But you can not have a normal conversation on the phone, and the caller does not understand well. The I returned because he wanted to "hands-free", and that does not serve.</v>
      </c>
    </row>
    <row r="249">
      <c r="A249" s="1">
        <v>3.0</v>
      </c>
      <c r="B249" s="1" t="s">
        <v>250</v>
      </c>
      <c r="C249" t="str">
        <f>IFERROR(__xludf.DUMMYFUNCTION("GOOGLETRANSLATE(B249, ""es"", ""en"")"),"Small size is very small size and speed is very fast (if you connect to a USB3). The only problem I see is the use of encryption requires you to be an administrator to run")</f>
        <v>Small size is very small size and speed is very fast (if you connect to a USB3). The only problem I see is the use of encryption requires you to be an administrator to run</v>
      </c>
    </row>
    <row r="250">
      <c r="A250" s="1">
        <v>3.0</v>
      </c>
      <c r="B250" s="1" t="s">
        <v>251</v>
      </c>
      <c r="C250" t="str">
        <f>IFERROR(__xludf.DUMMYFUNCTION("GOOGLETRANSLATE(B250, ""es"", ""en"")"),"It does not convince me for this prestigious brand appearance Well, well. But it starts writing fast and time slows down and write slow. He has not convinced me")</f>
        <v>It does not convince me for this prestigious brand appearance Well, well. But it starts writing fast and time slows down and write slow. He has not convinced me</v>
      </c>
    </row>
    <row r="251">
      <c r="A251" s="1">
        <v>1.0</v>
      </c>
      <c r="B251" s="1" t="s">
        <v>252</v>
      </c>
      <c r="C251" t="str">
        <f>IFERROR(__xludf.DUMMYFUNCTION("GOOGLETRANSLATE(B251, ""es"", ""en"")"),"Very hard soles for my foot i had to return. For those who have foot problems they are very hard. 0% Flexible sole ....")</f>
        <v>Very hard soles for my foot i had to return. For those who have foot problems they are very hard. 0% Flexible sole ....</v>
      </c>
    </row>
    <row r="252">
      <c r="A252" s="1">
        <v>1.0</v>
      </c>
      <c r="B252" s="1" t="s">
        <v>253</v>
      </c>
      <c r="C252" t="str">
        <f>IFERROR(__xludf.DUMMYFUNCTION("GOOGLETRANSLATE(B252, ""es"", ""en"")"),"Worthless for anything not done anything, I would say even more stripes and that it not leave dilute slurry risk to cause streaks")</f>
        <v>Worthless for anything not done anything, I would say even more stripes and that it not leave dilute slurry risk to cause streaks</v>
      </c>
    </row>
    <row r="253">
      <c r="A253" s="1">
        <v>4.0</v>
      </c>
      <c r="B253" s="1" t="s">
        <v>254</v>
      </c>
      <c r="C253" t="str">
        <f>IFERROR(__xludf.DUMMYFUNCTION("GOOGLETRANSLATE(B253, ""es"", ""en"")"),"Good good micro microphone. Perhaps the micro-cable connection has some play and make noise.")</f>
        <v>Good good micro microphone. Perhaps the micro-cable connection has some play and make noise.</v>
      </c>
    </row>
    <row r="254">
      <c r="A254" s="1">
        <v>4.0</v>
      </c>
      <c r="B254" s="1" t="s">
        <v>255</v>
      </c>
      <c r="C254" t="str">
        <f>IFERROR(__xludf.DUMMYFUNCTION("GOOGLETRANSLATE(B254, ""es"", ""en"")"),"Capacity OK for the price")</f>
        <v>Capacity OK for the price</v>
      </c>
    </row>
    <row r="255">
      <c r="A255" s="1">
        <v>4.0</v>
      </c>
      <c r="B255" s="1" t="s">
        <v>256</v>
      </c>
      <c r="C255" t="str">
        <f>IFERROR(__xludf.DUMMYFUNCTION("GOOGLETRANSLATE(B255, ""es"", ""en"")"),"Well sleeves a little short but well !!")</f>
        <v>Well sleeves a little short but well !!</v>
      </c>
    </row>
    <row r="256">
      <c r="A256" s="1">
        <v>4.0</v>
      </c>
      <c r="B256" s="1" t="s">
        <v>257</v>
      </c>
      <c r="C256" t="str">
        <f>IFERROR(__xludf.DUMMYFUNCTION("GOOGLETRANSLATE(B256, ""es"", ""en"")"),"Very discreet footwear technician. Bota high quality, very comfortable and very well Foot subject. Is boot models ""technique"" more discreet, it can be used in town. Suitable for rainy days, but I have the impression that not perspire much as I want.")</f>
        <v>Very discreet footwear technician. Bota high quality, very comfortable and very well Foot subject. Is boot models "technique" more discreet, it can be used in town. Suitable for rainy days, but I have the impression that not perspire much as I want.</v>
      </c>
    </row>
    <row r="257">
      <c r="A257" s="1">
        <v>4.0</v>
      </c>
      <c r="B257" s="1" t="s">
        <v>258</v>
      </c>
      <c r="C257" t="str">
        <f>IFERROR(__xludf.DUMMYFUNCTION("GOOGLETRANSLATE(B257, ""es"", ""en"")"),"Very beautiful and elegant look great. I arrived much earlier than expected")</f>
        <v>Very beautiful and elegant look great. I arrived much earlier than expected</v>
      </c>
    </row>
    <row r="258">
      <c r="A258" s="1">
        <v>5.0</v>
      </c>
      <c r="B258" s="1" t="s">
        <v>259</v>
      </c>
      <c r="C258" t="str">
        <f>IFERROR(__xludf.DUMMYFUNCTION("GOOGLETRANSLATE(B258, ""es"", ""en"")"),"Fulfills its function. Works well, it is compact and easy to clean and store.")</f>
        <v>Fulfills its function. Works well, it is compact and easy to clean and store.</v>
      </c>
    </row>
    <row r="259">
      <c r="A259" s="1">
        <v>5.0</v>
      </c>
      <c r="B259" s="1" t="s">
        <v>260</v>
      </c>
      <c r="C259" t="str">
        <f>IFERROR(__xludf.DUMMYFUNCTION("GOOGLETRANSLATE(B259, ""es"", ""en"")"),"Very comfortable is perfect. I use to work and go great. They came like a glove from day")</f>
        <v>Very comfortable is perfect. I use to work and go great. They came like a glove from day</v>
      </c>
    </row>
    <row r="260">
      <c r="A260" s="1">
        <v>5.0</v>
      </c>
      <c r="B260" s="1" t="s">
        <v>261</v>
      </c>
      <c r="C260" t="str">
        <f>IFERROR(__xludf.DUMMYFUNCTION("GOOGLETRANSLATE(B260, ""es"", ""en"")"),"Very nice precious Son, have surprised me for good, I have two pairs and I have taken advantage of an offer 2x1 and I may not like anymore. They glisten a lot and are unobtrusive, just what we wanted. They have arrived at the specified time.")</f>
        <v>Very nice precious Son, have surprised me for good, I have two pairs and I have taken advantage of an offer 2x1 and I may not like anymore. They glisten a lot and are unobtrusive, just what we wanted. They have arrived at the specified time.</v>
      </c>
    </row>
    <row r="261">
      <c r="A261" s="1">
        <v>5.0</v>
      </c>
      <c r="B261" s="1" t="s">
        <v>262</v>
      </c>
      <c r="C261" t="str">
        <f>IFERROR(__xludf.DUMMYFUNCTION("GOOGLETRANSLATE(B261, ""es"", ""en"")"),"Simple, elegant. I love.")</f>
        <v>Simple, elegant. I love.</v>
      </c>
    </row>
    <row r="262">
      <c r="A262" s="1">
        <v>5.0</v>
      </c>
      <c r="B262" s="1" t="s">
        <v>263</v>
      </c>
      <c r="C262" t="str">
        <f>IFERROR(__xludf.DUMMYFUNCTION("GOOGLETRANSLATE(B262, ""es"", ""en"")"),"Very good buy I like so very good buy comfortable")</f>
        <v>Very good buy I like so very good buy comfortable</v>
      </c>
    </row>
    <row r="263">
      <c r="A263" s="1">
        <v>5.0</v>
      </c>
      <c r="B263" s="1" t="s">
        <v>264</v>
      </c>
      <c r="C263" t="str">
        <f>IFERROR(__xludf.DUMMYFUNCTION("GOOGLETRANSLATE(B263, ""es"", ""en"")"),"Tennis super comfortable Very cool")</f>
        <v>Tennis super comfortable Very cool</v>
      </c>
    </row>
    <row r="264">
      <c r="A264" s="1">
        <v>5.0</v>
      </c>
      <c r="B264" s="1" t="s">
        <v>265</v>
      </c>
      <c r="C264" t="str">
        <f>IFERROR(__xludf.DUMMYFUNCTION("GOOGLETRANSLATE(B264, ""es"", ""en"")"),"Vacuumed and mopped for a thorough cleaning &lt;div id = ""video-block-RLR9GHXFH9ZUQ"" class = ""a-section a-spacing-small a-spacing-top mini video-block""&gt; &lt;div tabindex = ""0"" class = ""airy airy-svg vmin-unsupported airy-skin-beacon"" style = ""backgroun"&amp;"d-color: rgb (0, 0, 0) position: relative; width: 100%; height: 100%; font-size: 0px ; overflow: hidden; outline: none; ""&gt; &lt;div class ="" airy-renderer-container ""style ="" position: relative; height: 100%; width: 100%; ""&gt; &lt;video id ="" 7 ""preload = "&amp;"""auto"" src = ""https://images-eu.ssl-images-amazon.com/images/I/A1vHgvo84eS.mp4"" style = ""position: absolute; left: 0px; top: 0px; overflow: hidden; height : 1px; width: 1px; ""&gt; &lt;/ video&gt; &lt;/ div&gt; &lt;div id ="" airy-slate-preload ""style ="" background-"&amp;"color: rgb (0, 0, 0); background-image: url ( &amp; quot; https: //images-eu.ssl-images-amazon.com/images/I/A1VJV6f8-sS.png&amp;quot;); background-size: Contain; background-position: center center; background-repeat: no-repeat ; position: absolute; top: 0px; left"&amp;": 0px; visibility: visible; width: 100%; hei ght: 100%; ""&gt; &lt;/ div&gt; &lt;iframe scrolling ="" no ""frameborder ="" 0 ""src ="" about: blank ""style ="" display: none; ""&gt; &lt;/ iframe&gt; &lt;div tabindex ="" - 1 ""class ="" airy-controls-container ""style ="" opacity"&amp;": 0; visibility: hidden; ""&gt; &lt;div tabindex ="" - 1 ""class ="" airy-screen-size-toggle airy-fullscreen ""&gt; &lt;/ div&gt; &lt;div tabindex ="" - 1 ""class ="" airy-container-bottom "" &gt; &lt;div tabindex = ""- 1"" class = ""airy-track-bar-spacer-left"" style = ""width:"&amp;" 11px;""&gt; &lt;/ div&gt; &lt;div tabindex = ""- 1"" class = ""airy-play- airy toggle-play ""style ="" width: 12px; margin-right: 12px; ""&gt; &lt;/ div&gt; &lt;div tabindex ="" - 1 ""class ="" airy-audio-elements ""style ="" float: right; width: 34px; ""&gt; &lt;div tabindex ="" - 1"&amp;" ""class ="" airy-audio-toggle airy-on ""&gt; &lt;/ div&gt; &lt;div tabindex ="" - 1 ""class ="" airy-audio-container ""style = ""opacity: 0; visibility: hidden; ""&gt; &lt;div tabindex ="" - 1 ""class ="" airy-audio-track-bar ""style ="" height: 80%; ""&gt; &lt;div tabindex ="""&amp;" - 1 ""class ="" airy-audio- Scrubber-bar ""style ="" height: 85%; ""&gt; &lt;/ div&gt; &lt;div tabindex ="" - 1 ""class ="" airy-audio-scrubber ""style ="" height: 12px; bottom 85% ""&gt; &lt;/ div&gt; &lt;/ div&gt; &lt;/ div&gt; &lt;/ div&gt; &lt;div tabindex ="" - 1 ""class ="" airy-duration-l"&amp;"abel ""style ="" float: right; width: 26px; margin-right: 4px; text-align: center; ""&gt; 0:25 &lt;/ div&gt; &lt;div tabindex ="" - 1 ""class ="" airy-track-bar-spacer-right ""style ="" float: right; width: 11px; ""&gt; &lt;/ div&gt; &lt;div tabindex ="" - 1 ""class ="" airy-tra"&amp;"ck-bar-container ""style ="" margin-left: 35px; margin-right: 75px; ""&gt; &lt;div tabindex ="" - 1 ""class ="" airy-airy-track-bar vertically-centering-table ""&gt; &lt;div tabindex ="" - 1 ""class ="" airy-Vertical-centering- table-cell ""&gt; &lt;div tabindex ="" - 1 """&amp;"class ="" airy-track bar-elements ""&gt; &lt;div tabindex ="" - 1 ""class ="" airy-progress bar ""style ="" width: 100%; ""&gt; &lt;/ div&gt; &lt;div tabindex ="" - 1 ""class ="" airy-scrubber-bar ""&gt; &lt;/ div&gt; &lt;div tabindex ="" - 1 ""class ="" airy-scrubber ""&gt; &lt;div tabinde"&amp;"x ="" - 1 ""class ="" airy-scrubber-icon ""&gt; &lt;/ div&gt; &lt;div tabindex ="" - 1 ""class ="" airy-adjusted-AUI-tooltip ""style ="" opacity: 0; visibility: hidden; ""&gt; &lt;div tabindex ="" - 1 ""class ="" airy-adjusted-aui-tooltip-inner ""&gt; &lt;div tabindex ="" - 1 """&amp;"class ="" airy-current-time-label ""&gt; 0: 00 &lt;/ div&gt; &lt;/ div&gt; &lt;div tabindex = ""- 1"" class = ""airy-adjusted-AUI-arrow-border""&gt; &lt;div tabindex = ""- 1"" class = ""airy-adjusted-AUI-arrow"" &gt; &lt;/ div&gt; &lt;/ div&gt; &lt;/ div&gt; &lt;/ div&gt; &lt;/ div&gt; &lt;/ div&gt; &lt;/ div&gt; &lt;/ div&gt; &lt;"&amp;"/ div&gt; &lt;/ div&gt; &lt;div tabindex = ""- 1"" class = ""airy-age-gate airy-stage airy-Vertical-centering-table airy-dialog"" style = ""opacity: 0; visibility: hidden; ""&gt; &lt;div tabindex ="" - 1 ""class ="" airy-age-gate-Vertical-centering-table-cell airy-Vertical"&amp;"-centering-table-cell ""&gt; &lt;div tabindex ="" - 1 ""class = ""airy-Vertical-centering-wrapper airy-age-gate-elements-wrapper""&gt; &lt;div tabindex = ""- 1"" class = ""airy-age-gate-elements airy-dialog-elements""&gt; &lt;div tabindex = "" -1 ""class ="" airy-age-gate-"&amp;"prompt ""&gt; This video is not Intended for all audiences What date were you born &lt;/ div&gt; &lt;div tabindex =.?"" - 1 ""class ="" airy-age-gate -inputs airy-dialog-inner-elements ""&gt; &lt;select tabindex ="" - 1 ""class ="" airy-age-gate-month ""&gt; &lt;option value ="""&amp;" 1 ""&gt; January &lt;/ option&gt; &lt;option value ="" 2 ""&gt; February &lt;/ option&gt; &lt;option value ="" 3 ""&gt; March &lt;/ option&gt; &lt;option value ="" 4 ""&gt; April &lt;/ option&gt; &lt;option value ="" 5 ""&gt; May &lt;/ option&gt; &lt;option value = ""6""&gt; June &lt;/ option&gt; &lt;option value = ""7""&gt; Ju"&amp;"ly &lt;/ option&gt; &lt;option value = ""8""&gt; August &lt;/ option&gt; &lt;option value = ""9""&gt; September &lt;/ option&gt; &lt;option value = ""10""&gt; October &lt;/ option&gt; &lt;option value = ""11""&gt; November &lt;/ option&gt; &lt;option value = ""12""&gt; December &lt;/ option&gt; &lt;/ select&gt; &lt;select tabind"&amp;"ex = ""- 1"" class = ""airy-age-gate-day""&gt; &lt;opti on value = ""1""&gt; 1 &lt;/ option&gt; &lt;option value = ""2""&gt; 2 &lt;/ option&gt; &lt;option value = ""3""&gt; 3 &lt;/ option&gt; &lt;option value = ""4""&gt; 4 &lt;/ option &gt; &lt;option value = ""5""&gt; 5 &lt;/ option&gt; &lt;option value = ""6""&gt; 6 &lt;/ o"&amp;"ption&gt; &lt;option value = ""7""&gt; 7 &lt;/ option&gt; &lt;option value = ""8""&gt; 8 &lt; / option&gt; &lt;option value = ""9""&gt; 9 &lt;/ option&gt; &lt;option value = ""10""&gt; 10 &lt;/ option&gt; &lt;option value = ""11""&gt; 11 &lt;/ option&gt; &lt;option value = ""12""&gt; 12 &lt;/ option&gt; &lt;option value = ""13""&gt; 1"&amp;"3 &lt;/ option&gt; &lt;option value = ""14""&gt; 14 &lt;/ option&gt; &lt;option value = ""15""&gt; 15 &lt;/ option&gt; &lt;option value = ""16 ""&gt; 16 &lt;/ option&gt; &lt;option value ="" 17 ""&gt; 17 &lt;/ option&gt; &lt;option value ="" 18 ""&gt; 18 &lt;/ option&gt; &lt;option value ="" 19 ""&gt; 19 &lt;/ option&gt; &lt;option va"&amp;"lue = ""20""&gt; 20 &lt;/ option&gt; &lt;option value = ""21""&gt; 21 &lt;/ option&gt; &lt;option value = ""22""&gt; 22 &lt;/ option&gt; &lt;option value = ""23""&gt; 23 &lt;/ option&gt; &lt;option value = ""24""&gt; 24 &lt;/ option&gt; &lt;option value = ""25""&gt; 25 &lt;/ option&gt; &lt;option value = ""26""&gt; 26 &lt;/ option&gt;"&amp;" &lt;option value = ""27""&gt; 27 &lt;/ option&gt; &lt;option value = ""28""&gt; 28 &lt;/ option&gt; &lt;option value = ""29""&gt; 29 &lt;/ option&gt; &lt;option value = ""30""&gt; 30 &lt;/ option&gt; &lt;option value = ""31""&gt; 31 &lt;/ option&gt; &lt;/ select&gt; &lt;select tabindex = ""- 1"" class = ""airy-age-gate-ye"&amp;"ar""&gt; &lt;option value = ""2019""&gt; 2019 &lt;/ option&gt; &lt; option value = ""2018""&gt; 2018 &lt;/ option&gt; &lt;option value = ""2017""&gt; 2017 &lt;/ option&gt; &lt;option value = ""2016""&gt; ​​2016 &lt;/ option&gt; &lt;option value = ""2015""&gt; 2015 &lt;/ option &gt; &lt;option value = ""2014""&gt; 2014 &lt;/ o"&amp;"ption&gt; &lt;option value = ""2013""&gt; 2013 &lt;/ option&gt; &lt;option value = ""2012""&gt; 2012 &lt;/ option&gt; &lt;option value = ""2011""&gt; 2011 &lt; / option&gt; &lt;option value = ""2010""&gt; 2010 &lt;/ option&gt; &lt;option value = ""2009""&gt; 2009 &lt;/ option&gt; &lt;option value = ""2008""&gt; 2008 &lt;/ opt"&amp;"ion&gt; &lt;option value = ""2007""&gt; 2007 &lt;/ option&gt; &lt;option value = ""2006""&gt; 2006 &lt;/ option&gt; &lt;option value = ""2005""&gt; 2005 &lt;/ option&gt; &lt;option value = ""2004""&gt; 2004 &lt;/ option&gt; &lt;option value = ""2003 ""&gt; 2003 &lt;/ option&gt; &lt;option value ="" 2002 ""&gt; 2002 &lt;/ opti"&amp;"on&gt; &lt;option value ="" 2001 ""&gt; 2001 &lt;/ option&gt; &lt;option value ="" 2000 ""&gt; 2000 &lt;/ option&gt; &lt;option value = ""1999""&gt; 1999 &lt;/ option&gt; &lt;option value = ""1998""&gt; 1998 &lt;/ option&gt; &lt;option value = ""1997""&gt; 1997 &lt;/ option&gt; &lt;option value = ""1996""&gt; 1996 &lt;/ optio"&amp;"n&gt; &lt;option value = ""1995""&gt; 1995 &lt;/ option&gt; &lt;option value = ""1994""&gt; 1994 &lt;/ option&gt; &lt;option value = ""1993""&gt; 1993 &lt;/ option&gt; &lt;option value = ""1992""&gt; 1992 &lt;/ option&gt; &lt;option value = ""1991""&gt; 1991 &lt;/ option&gt; &lt;option value = ""1990""&gt; 1990 &lt;/ option&gt; "&amp;"&lt;option value = "" 1989 ""&gt; 1989 &lt;/ option&gt; &lt;option value ="" 1988 ""&gt; 1988 &lt;/ option&gt; &lt;option value ="" 1987 ""&gt; 1987 &lt;/ option&gt; &lt;option value ="" 1986 ""&gt; 1986 &lt;/ option&gt; &lt;value option = ""1985""&gt; 1985 &lt;/ option&gt; &lt;option value = ""1984""&gt; 1984 &lt;/ option"&amp;"&gt; &lt;option value = ""1983""&gt; 1983 &lt;/ option&gt; &lt;option value = ""1982""&gt; 1982 &lt;/ option&gt; &lt; option value = ""1981""&gt; 1981 &lt;/ option&gt; &lt;option value = ""1980""&gt; 1980 &lt;/ option&gt; &lt;option value = ""1979""&gt; 1979 &lt;/ option&gt; &lt;option value = ""1978""&gt; 1978 &lt;/ option &gt;"&amp;" &lt;option value = ""1977""&gt; 1977 &lt;/ option&gt; &lt;option value = ""1976""&gt; 1976 &lt;/ option&gt; &lt;option value = ""1975""&gt; 1975 &lt;/ option&gt; &lt;option value = ""1974""&gt; 1974 &lt; / option&gt; &lt;option value = ""1973""&gt; 1973 &lt;/ option&gt; &lt;option value = ""1972""&gt; 1972 &lt;/ option&gt; &lt;"&amp;"option value = ""1971""&gt; 1971 &lt;/ option&gt; &lt;option value = ""1970""&gt; 1970 &lt;/ option&gt; &lt;option value = ""1969""&gt; 1969 &lt;/ option&gt; &lt;option value = ""1968""&gt; 1968 &lt;/ option&gt; &lt;option value = ""1967""&gt; 1967 &lt;/ option&gt; &lt;option value = ""1966 ""&gt; 1966 &lt;/ option&gt; &lt;op"&amp;"tion value ="" 1965 ""&gt; 1965 &lt;/ option&gt; &lt;option value ="" 1964 ""&gt; 1964 &lt;/ option&gt; &lt;option value ="" 1963 ""&gt; 1963 &lt;/ option&gt; &lt;option value = ""1962""&gt; 1962 &lt;/ option&gt; &lt;option value = ""1961""&gt; 1961 &lt;/ option&gt; &lt;option value = ""1960""&gt; 1960 &lt;/ op tion&gt; &lt;o"&amp;"ption value = ""1959""&gt; 1959 &lt;/ option&gt; &lt;option value = ""1958""&gt; 1958 &lt;/ option&gt; &lt;option value = ""1957""&gt; 1957 &lt;/ option&gt; &lt;option value = ""1956""&gt; 1956 &lt;/ option&gt; &lt;option value = ""1955""&gt; 1955 &lt;/ option&gt; &lt;option value = ""1954""&gt; 1954 &lt;/ option&gt; &lt;opti"&amp;"on value = ""1953""&gt; 1953 &lt;/ option&gt; &lt;option value = ""1952"" &gt; 1952 &lt;/ option&gt; &lt;option value = ""1951""&gt; 1951 &lt;/ option&gt; &lt;option value = ""1950""&gt; 1950 &lt;/ option&gt; &lt;option value = ""1949""&gt; 1949 &lt;/ option&gt; &lt;option value = "" 1948 ""&gt; 1948 &lt;/ option&gt; &lt;opti"&amp;"on value ="" 1947 ""&gt; 1947 &lt;/ option&gt; &lt;option value ="" 1946 ""&gt; 1946 &lt;/ option&gt; &lt;option value ="" 1945 ""&gt; 1945 &lt;/ option&gt; &lt;value option = ""1944""&gt; 1944 &lt;/ option&gt; &lt;option value = ""1943""&gt; 1943 &lt;/ option&gt; &lt;option value = ""1942""&gt; 1942 &lt;/ option&gt; &lt;opti"&amp;"on value = ""1941""&gt; 1941 &lt;/ option&gt; &lt; option value = ""1940""&gt; 1940 &lt;/ option&gt; &lt;option value = ""1939""&gt; 1939 &lt;/ option&gt; &lt;option value = ""1938""&gt; 1938 &lt;/ option&gt; &lt;option value = ""1937""&gt; 1937 &lt;/ option &gt; &lt;option value = ""1936""&gt; 1936 &lt;/ option&gt; &lt;optio"&amp;"n value = ""1935""&gt; 1935 &lt;/ option&gt; &lt;option value = ""1934""&gt; 1934 &lt;/ option&gt; &lt;option value = ""1933""&gt; 1933 &lt; / option&gt; &lt;option value = ""1932""&gt; 1932 &lt;/ option&gt; &lt;option value = ""1931""&gt; 1931 &lt;/ option&gt; &lt;option v alue = ""1930""&gt; 1930 &lt;/ option&gt; &lt;option"&amp;" value = ""1929""&gt; 1929 &lt;/ option&gt; &lt;option value = ""1928""&gt; 1928 &lt;/ option&gt; &lt;option value = ""1927""&gt; 1927 &lt;/ option&gt; &lt;option value = ""1926""&gt; 1926 &lt;/ option&gt; &lt;option value = ""1925""&gt; 1925 &lt;/ option&gt; &lt;option value = ""1924""&gt; 1924 &lt;/ option&gt; &lt;option va"&amp;"lue = ""1923""&gt; 1923 &lt;/ option&gt; &lt;option value = ""1922""&gt; 1922 &lt;/ option&gt; &lt;option value = ""1921""&gt; 1921 &lt;/ option&gt; &lt;option value = ""1920""&gt; 1920 &lt;/ option&gt; &lt;option value = ""1919""&gt; 1919 &lt;/ option&gt; &lt;option value = ""1918""&gt; 1918 &lt;/ option&gt; &lt;option value"&amp;" = ""1917""&gt; 1917 &lt;/ option&gt; &lt;option value = ""1916""&gt; 1916 &lt;/ option&gt; &lt;option value = ""1915"" &gt; 1915 &lt;/ option&gt; &lt;option value = ""1914""&gt; 1914 &lt;/ option&gt; &lt;option value = ""1913""&gt; 1913 &lt;/ option&gt; &lt;option value = ""1912""&gt; 1912 &lt;/ option&gt; &lt;option value ="&amp;" "" 1911 ""&gt; 1911 &lt;/ option&gt; &lt;option value ="" 1910 ""&gt; 1910 &lt;/ option&gt; &lt;option value ="" 1909 ""&gt; 1909 &lt;/ option&gt; &lt;option value ="" 1908 ""&gt; 1908 &lt;/ option&gt; &lt;value option = ""1907""&gt; 1907 &lt;/ option&gt; &lt;option value = ""1906""&gt; 1906 &lt;/ option&gt; &lt;option value"&amp;" = ""1905""&gt; 1905 &lt;/ option&gt; &lt;option value = ""1904""&gt; 1904 &lt;/ option&gt; &lt; option value = ""1903""&gt; 1903 &lt;/ option&gt; &lt;option value = ""1902""&gt; 1902 &lt;/ option&gt; &lt;option value = ""1901""&gt; 19 01 &lt;/ option&gt; &lt;option value = ""1900""&gt; 1900 &lt;/ option&gt; &lt;/ select&gt; &lt;di"&amp;"v tabindex = ""- 1"" class = ""airy-age-gate-submit airy-submit-button airy airy-submit- disabled ""&gt; Submit &lt;/ div&gt; &lt;/ div&gt; &lt;/ div&gt; &lt;/ div&gt; &lt;/ div&gt; &lt;/ div&gt; &lt;div tabindex ="" - 1 ""class ="" airy-install-flash-dialog airy-stage airy -vertical-centering-ta"&amp;"ble-dialog airy airy-denied ""style ="" opacity: 0; visibility: hidden; ""&gt; &lt;div tabindex ="" - 1 ""class ="" airy-install-flash-Vertical-centering-table-cell airy-Vertical-centering-table-cell ""&gt; &lt;div tabindex ="" - 1 ""class = ""airy-Vertical-centering"&amp;"-wrapper airy-install-flash-elements-wrapper""&gt; &lt;div tabindex = ""- 1"" class = ""airy-install-flash-elements airy-dialog-elements""&gt; &lt;div tabindex = "" -1 ""class ="" airy-install-flash-prompt ""&gt; Adobe Flash Player is required to watch this video &lt;/ div"&amp;"&gt; &lt;div tabindex =."" - 1 ""class ="" airy-install-flash-button-wrapper airy -dialog-inner-elements ""&gt; &lt;div tabindex ="" - 1 ""class ="" airy-install-flash-button airy-button ""&gt; install Flash Player &lt;/ div&gt; &lt;/ div&gt; &lt;/ div&gt; &lt;/ div&gt; &lt;/ div&gt; &lt;/ div&gt; &lt;div ta"&amp;"bindex = ""- 1"" class = ""airy-video-unsupported-dialog airy-stage airy-Vertical-centering-table airy-dialog airy-denied"" style = ""opacity: 0; visibility: hidden; ""&gt; &lt;div tabindex ="" - 1 ""class ="" airy-video-unsupported-Vertical-centering-table-cel"&amp;"l airy-Vertical-centering-table-cell ""&gt; &lt;div tabindex ="" - 1 ""class = ""airy-Vertical-centering-wrapper airy-video-unsupported-elements-wrapper""&gt; &lt;div tabindex = ""- 1"" class = ""airy-video-unsupported-elements airy-dialog-elements""&gt; &lt;div tabindex ="&amp;" "" -1 ""class ="" airy-video-unsupported-prompt ""&gt; &lt;/ div&gt; &lt;/ div&gt; &lt;/ div&gt; &lt;/ div&gt; &lt;/ div&gt; &lt;div tabindex ="" - 1 ""class ="" airy-loading- spinner-stage airy-stage ""&gt; &lt;div tabindex ="" - 1 ""class ="" airy-loading-spinner-Vertical-centering-table-cell "&amp;"airy-Vertical-centering-table-cell ""&gt; &lt;div tabindex ="" - 1 ""class ="" airy-loading-spinner-container airy-scalable-hint-container ""&gt; &lt;div tabindex ="" - 1 ""class ="" airy-loading-spinner-dummy airy-scalable-dummy ""&gt; &lt;/ div&gt; &lt; div tabindex = ""- 1"" "&amp;"class = ""airy-loading-spinner airy-hint"" style = ""visibility: hidden;""&gt; &lt;/ div&gt; &lt;/ div&gt; &lt;/ div&gt; &lt;/ div&gt; &lt;div tabindex = ""- 1 ""class ="" airy-ads-screen-size-toggle airy-screen-size-toggle-fullscreen airy ""style ="" visibility: hidden; ""&gt; &lt;/ div&gt; &lt;"&amp;"div tabindex = ""-1"" class = ""airy-ad-prompt-container"" style = ""visibility: hidden;""&gt; &lt;div tabindex = ""- 1"" class = ""airy-ad-prompt-Vertical-centering-table-vertically airy centering-table ""&gt; &lt;div tabindex ="" - 1 ""class ="" airy-ad-prompt-Vert"&amp;"ical-centering-table-cell airy-Vertical-centering-table-cell ""&gt; &lt;div tabindex ="" - 1 ""class = ""airy-ad-prompt-label""&gt; &lt;/ div&gt; &lt;/ div&gt; &lt;/ div&gt; &lt;/ div&gt; &lt;div tabindex = ""- 1"" class = ""airy-ads-controls-container"" style = ""visibility: hidden; ""&gt; &lt;d"&amp;"iv tabindex ="" - 1 ""class ="" airy-ads-audio-toggle airy-audio-toggle airy-on ""style ="" visibility: hidden; ""&gt; &lt;/ div&gt; &lt;div tabindex ="" - 1 ""class ="" airy-time-remaining-label-container ""&gt; &lt;div tabindex ="" - 1 ""class ="" airy-time-remaining-Ver"&amp;"tical-centering-table airy-Vertical-centering-table ""&gt; &lt;div tabindex = ""- 1"" class = ""airy-time-remaining-Vertical-centering-table-cell airy-Vertical-centering-table-cell""&gt; &lt;div tabindex = ""- 1"" class = ""airy-Vertical-centering-wrapper airy-time-r"&amp;"emaining-label-wrapper ""&gt; &lt;div tabindex ="" - 1 ""class ="" airy-time-remaining-label ""style ="" visibility: hidden; ""&gt; &lt;/ div&gt; &lt;div tabi ndex = ""- 1"" class = ""airy-ad-skip"" style = ""visibility: hidden;""&gt; &lt;/ div&gt; &lt;div tabindex = ""- 1"" class = "&amp;"""airy-ad-end"" style = ""visibility: hidden ""&gt; &lt;/ div&gt; &lt;/ div&gt; &lt;/ div&gt; &lt;/ div&gt; &lt;/ div&gt; &lt;div tabindex ="" - 1 ""class ="" airy-learn-more ""style ="" visibility: hidden; ""&gt; &lt;/ div&gt; &lt;/ div&gt; &lt;div tabindex = ""- 1"" class = ""airy-play-toggle-hint-stage ai"&amp;"ry-stage airy-cursor""&gt; &lt;div tabindex = ""- 1"" class = ""airy-play -toggle-hint-Vertical-centering-table-cell airy-Vertical-centering-table-cell airy-cursor ""&gt; &lt;div tabindex ="" - 1 ""class ="" airy-play-toggle-hint-container airy-scalable- Hint-contain"&amp;"er ""&gt; &lt;div tabindex ="" - 1 ""class ="" airy-play-toggle-hint-dummy airy-scalable-dummy ""&gt; &lt;/ div&gt; &lt;div tabindex ="" - 1 ""class ="" airy-play -toggle-hint hint airy-airy-play-hint ""style ="" opacity: 1; visibility: visible; ""&gt; &lt;/ div&gt; &lt;/ div&gt; &lt;/ div&gt;"&amp;" &lt;/ div&gt; &lt;div tabindex ="" - 1 ""class ="" airy-replay-hint-stage airy-stage ""style ="" visibility: hidden ; ""&gt; &lt;div tabindex ="" - 1 ""class ="" airy-replay-hint-Vertical-centering-table-cell airy-Vertical-centering-table-cell airy-cursor ""&gt; &lt;div tabi"&amp;"ndex ="" - 1 ""class = ""airy-replay-hint-container airy-scalable-hint-container""&gt; &lt;div tabindex = ""- 1"" class = ""airy-replay-hint-dummy airy-scalable-dummy""&gt; &lt;/ div&gt; &lt;div tabindex = ""- 1"" class = ""airy-replay-hint airy-hint""&gt; &lt;/ div&gt; &lt;/ div&gt; &lt;/ "&amp;"div&gt; &lt;/ div&gt; &lt;div tabindex = ""- 1"" class = ""airy-autoplay-hint -stage airy-stage ""style ="" visibility: hidden; ""&gt; &lt;div tabindex ="" - 1 ""class ="" airy-autoplay-hint-Vertical-centering-table-cell airy-Vertical-centering-table-cell airy- cursor ""&gt; "&amp;"&lt;div tabindex ="" - 1 ""class ="" autoplay airy-airy-hint-container-scalable-hint-container ""&gt; &lt;div tabindex ="" - 1 ""class ="" airy-autoplay-hint-dummy airy- scalable-dummy ""&gt; &lt;/ div&gt; &lt;/ div&gt; &lt;/ div&gt; &lt;/ div&gt; &lt;/ div&gt; &lt;/ div&gt; &lt;input type ="" hidden ""na"&amp;"me ="" ""value ="" https: // images-eu .ssl-images-amazon.com / images / I / A1vHgvo84eS.mp4 ""Class ="" video-url ""&gt; &lt;input type ="" hidden ""name ="" ""value ="" https://images-eu.ssl-images-amazon.com/images/I/A1VJV6f8-sS.png ""class = ""video-slate-i"&amp;"mg-url""&gt; &amp; nbsp; After testing the deebot slim, the conga and roomba excellence, this is definitely the best I've tasted. This robot has the intelligent navigation system using a laser. Why is this important? Most robots use a system of random aspiration"&amp;" implying that do not always reach all corners and also make it an ineffective way. With intelligent navigation, deebot 900 every clean the area without getting anything because it always knows where you are and what needs to be done. It also has a contin"&amp;"uous cleaning option, which means that if you do not finish the entire area with clean, once loaded would finish what was left. An interesting point is that aspiration has two power modes. The standard, which does not make any noise, and the max with maki"&amp;"ng much more noise but thoroughly clean. The latter is very interesting in carpets. Speaking of carpets, you can set to work on standard and as soon as a carpet activate the mode max. It is very interesting because it saves a lot of battery. Like all mode"&amp;"rn robots can schedule cleaning schedules for each day of the week. Has no way molest for the robot is not activated during certain hours. It is very important that if once loaded cleans out what was left no it does at times that you do not want, and at n"&amp;"ight for example. Or, if you have pets, do not matter what me and you wake up at 3 am because they have on the robot. Once you have done some cleanings can put virtual barriers in places where you do not want to happen. He will remember and each cleaning "&amp;"these areas will be skipped. Both this model and 930 do not allow recall several floors. The brand new model 950, if allowed. The robot also stays differences separate you into zones. Whereupon you can tell you just to clean the dining room for example. I"&amp;" must say that delimits not always good. In my case, for example, you understand that room and kitchen are the same room. And not the most interesting function is to scrub while sucking. You only have to fill the tray scrub and put the platform carrying t"&amp;"he mop. He will detect and clean vacuuming and mopping at a time. No, it's not the same as scrubbing with mop but leaves it very clean. It is very important not to put more water in the tank may be damaged or sprinkler systems. The first time you plug mus"&amp;"t remove the protective strip from the front bumper and open the top cover. There you have to turn the button ON / OFF. Then you just have to download the application ecovacs home and now you can link the robot with your mobile phone via wifi. This model "&amp;"also supports alexa and google home so you can activate voice. The basic commands are: Ok Google, begins to suck Ok Google, stop sucking Ok Google, the robot base An interesting option is Crearte some tasks in the wizard when you go clean and when you get"&amp;" to pick it up, if I was still cleaning. So you always have everything clean and not bother you. Very interesting feature that will send notifications for any incident, as if stuck for example, or when it has finished cleaning. Although from the phone you"&amp;" can always see where in real time and what has cleaned and what not. I just need to add that if you have pets can remove the central roller and leave it in direct aspiration to avoid tangles of hair on the brush. Still I not recommend it as there is enou"&amp;"gh difference to be cleaned with or without roller.")</f>
        <v>Vacuumed and mopped for a thorough cleaning &lt;div id = "video-block-RLR9GHXFH9ZUQ" class = "a-section a-spacing-small a-spacing-top mini video-block"&gt; &lt;div tabindex = "0" class = "airy airy-svg vmin-unsupported airy-skin-beacon" style = "background-color: rgb (0, 0, 0) position: relative; width: 100%; height: 100%; font-size: 0px ; overflow: hidden; outline: none; "&gt; &lt;div class =" airy-renderer-container "style =" position: relative; height: 100%; width: 100%; "&gt; &lt;video id =" 7 "preload = "auto" src = "https://images-eu.ssl-images-amazon.com/images/I/A1vHgvo84eS.mp4" style = "position: absolute; left: 0px; top: 0px; overflow: hidden; height : 1px; width: 1px; "&gt; &lt;/ video&gt; &lt;/ div&gt; &lt;div id =" airy-slate-preload "style =" background-color: rgb (0, 0, 0); background-image: url ( &amp; quot; https: //images-eu.ssl-images-amazon.com/images/I/A1VJV6f8-sS.png&amp;quot;); background-size: Contain; background-position: center center; background-repeat: no-repeat ; position: absolute; top: 0px; left: 0px; visibility: visible; width: 100%; hei 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0:25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 bar-elements "&gt; &lt;div tabindex =" - 1 "class =" airy-progress bar "style =" width: 100%; "&gt; &lt;/ div&gt; &lt;div tabindex =" - 1 "class =" airy-scrubber-bar "&gt; &lt;/ div&gt; &lt;div tabindex =" - 1 "class =" airy-scrubber "&gt; &lt;div tabindex =" - 1 "class =" airy-scrubber-icon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A1vHgvo84eS.mp4 "Class =" video-url "&gt; &lt;input type =" hidden "name =" "value =" https://images-eu.ssl-images-amazon.com/images/I/A1VJV6f8-sS.png "class = "video-slate-img-url"&gt; &amp; nbsp; After testing the deebot slim, the conga and roomba excellence, this is definitely the best I've tasted. This robot has the intelligent navigation system using a laser. Why is this important? Most robots use a system of random aspiration implying that do not always reach all corners and also make it an ineffective way. With intelligent navigation, deebot 900 every clean the area without getting anything because it always knows where you are and what needs to be done. It also has a continuous cleaning option, which means that if you do not finish the entire area with clean, once loaded would finish what was left. An interesting point is that aspiration has two power modes. The standard, which does not make any noise, and the max with making much more noise but thoroughly clean. The latter is very interesting in carpets. Speaking of carpets, you can set to work on standard and as soon as a carpet activate the mode max. It is very interesting because it saves a lot of battery. Like all modern robots can schedule cleaning schedules for each day of the week. Has no way molest for the robot is not activated during certain hours. It is very important that if once loaded cleans out what was left no it does at times that you do not want, and at night for example. Or, if you have pets, do not matter what me and you wake up at 3 am because they have on the robot. Once you have done some cleanings can put virtual barriers in places where you do not want to happen. He will remember and each cleaning these areas will be skipped. Both this model and 930 do not allow recall several floors. The brand new model 950, if allowed. The robot also stays differences separate you into zones. Whereupon you can tell you just to clean the dining room for example. I must say that delimits not always good. In my case, for example, you understand that room and kitchen are the same room. And not the most interesting function is to scrub while sucking. You only have to fill the tray scrub and put the platform carrying the mop. He will detect and clean vacuuming and mopping at a time. No, it's not the same as scrubbing with mop but leaves it very clean. It is very important not to put more water in the tank may be damaged or sprinkler systems. The first time you plug must remove the protective strip from the front bumper and open the top cover. There you have to turn the button ON / OFF. Then you just have to download the application ecovacs home and now you can link the robot with your mobile phone via wifi. This model also supports alexa and google home so you can activate voice. The basic commands are: Ok Google, begins to suck Ok Google, stop sucking Ok Google, the robot base An interesting option is Crearte some tasks in the wizard when you go clean and when you get to pick it up, if I was still cleaning. So you always have everything clean and not bother you. Very interesting feature that will send notifications for any incident, as if stuck for example, or when it has finished cleaning. Although from the phone you can always see where in real time and what has cleaned and what not. I just need to add that if you have pets can remove the central roller and leave it in direct aspiration to avoid tangles of hair on the brush. Still I not recommend it as there is enough difference to be cleaned with or without roller.</v>
      </c>
    </row>
    <row r="265">
      <c r="A265" s="1">
        <v>5.0</v>
      </c>
      <c r="B265" s="1" t="s">
        <v>266</v>
      </c>
      <c r="C265" t="str">
        <f>IFERROR(__xludf.DUMMYFUNCTION("GOOGLETRANSLATE(B265, ""es"", ""en"")"),"Sound quality are very good, give a perfect sound quality for both music and videos have a very good range can listen and move between rooms in the cas and not cut, plus as are the two can use one and leave loading the another, so you do not stop. It come"&amp;"s with various rubber parts and its carrying case and USB cable")</f>
        <v>Sound quality are very good, give a perfect sound quality for both music and videos have a very good range can listen and move between rooms in the cas and not cut, plus as are the two can use one and leave loading the another, so you do not stop. It comes with various rubber parts and its carrying case and USB cable</v>
      </c>
    </row>
    <row r="266">
      <c r="A266" s="1">
        <v>5.0</v>
      </c>
      <c r="B266" s="1" t="s">
        <v>267</v>
      </c>
      <c r="C266" t="str">
        <f>IFERROR(__xludf.DUMMYFUNCTION("GOOGLETRANSLATE(B266, ""es"", ""en"")"),"Guai best gift box and gift super super original")</f>
        <v>Guai best gift box and gift super super original</v>
      </c>
    </row>
    <row r="267">
      <c r="A267" s="1">
        <v>5.0</v>
      </c>
      <c r="B267" s="1" t="s">
        <v>268</v>
      </c>
      <c r="C267" t="str">
        <f>IFERROR(__xludf.DUMMYFUNCTION("GOOGLETRANSLATE(B267, ""es"", ""en"")"),"A very nice bracelet bracelet fine. It serves both as for everyday wear. It was a gift and liked it.")</f>
        <v>A very nice bracelet bracelet fine. It serves both as for everyday wear. It was a gift and liked it.</v>
      </c>
    </row>
    <row r="268">
      <c r="A268" s="1">
        <v>5.0</v>
      </c>
      <c r="B268" s="1" t="s">
        <v>269</v>
      </c>
      <c r="C268" t="str">
        <f>IFERROR(__xludf.DUMMYFUNCTION("GOOGLETRANSLATE(B268, ""es"", ""en"")"),"I pendrive best I've had it I love metal and has no cover. It is very small, so be careful not to lose it. It has even been washed in the washing machine (mistakenly, to be inside the jeans) and has continued to function without any problems. Speed ​​is v"&amp;"ery well")</f>
        <v>I pendrive best I've had it I love metal and has no cover. It is very small, so be careful not to lose it. It has even been washed in the washing machine (mistakenly, to be inside the jeans) and has continued to function without any problems. Speed ​​is very well</v>
      </c>
    </row>
    <row r="269">
      <c r="A269" s="1">
        <v>5.0</v>
      </c>
      <c r="B269" s="1" t="s">
        <v>270</v>
      </c>
      <c r="C269" t="str">
        <f>IFERROR(__xludf.DUMMYFUNCTION("GOOGLETRANSLATE(B269, ""es"", ""en"")"),"Nice design very practical and comfortable, good quality.")</f>
        <v>Nice design very practical and comfortable, good quality.</v>
      </c>
    </row>
    <row r="270">
      <c r="A270" s="1">
        <v>5.0</v>
      </c>
      <c r="B270" s="1" t="s">
        <v>271</v>
      </c>
      <c r="C270" t="str">
        <f>IFERROR(__xludf.DUMMYFUNCTION("GOOGLETRANSLATE(B270, ""es"", ""en"")"),"Original Preciosa")</f>
        <v>Original Preciosa</v>
      </c>
    </row>
    <row r="271">
      <c r="A271" s="1">
        <v>5.0</v>
      </c>
      <c r="B271" s="1" t="s">
        <v>272</v>
      </c>
      <c r="C271" t="str">
        <f>IFERROR(__xludf.DUMMYFUNCTION("GOOGLETRANSLATE(B271, ""es"", ""en"")"),"The battery lasts many hours. I've had two weeks and I have not had to bear once. So real good. They have an LED display that tells you the remaining battery. They are my comfortable and do not let the outside sound. There are buttons on both headsets to "&amp;"change volume or song even talk to Siri. They are of very good quality. I used headphones that costs three of these and really the sound of these is better.")</f>
        <v>The battery lasts many hours. I've had two weeks and I have not had to bear once. So real good. They have an LED display that tells you the remaining battery. They are my comfortable and do not let the outside sound. There are buttons on both headsets to change volume or song even talk to Siri. They are of very good quality. I used headphones that costs three of these and really the sound of these is better.</v>
      </c>
    </row>
    <row r="272">
      <c r="A272" s="1">
        <v>5.0</v>
      </c>
      <c r="B272" s="1" t="s">
        <v>273</v>
      </c>
      <c r="C272" t="str">
        <f>IFERROR(__xludf.DUMMYFUNCTION("GOOGLETRANSLATE(B272, ""es"", ""en"")"),"All super Material / appearance / feature A super nice cooking area where you can push the pots back and forth.")</f>
        <v>All super Material / appearance / feature A super nice cooking area where you can push the pots back and forth.</v>
      </c>
    </row>
    <row r="273">
      <c r="A273" s="1">
        <v>5.0</v>
      </c>
      <c r="B273" s="1" t="s">
        <v>274</v>
      </c>
      <c r="C273" t="str">
        <f>IFERROR(__xludf.DUMMYFUNCTION("GOOGLETRANSLATE(B273, ""es"", ""en"")"),"Comfort A good sweatpants to go home and go down to buy bread.")</f>
        <v>Comfort A good sweatpants to go home and go down to buy bread.</v>
      </c>
    </row>
    <row r="274">
      <c r="A274" s="1">
        <v>5.0</v>
      </c>
      <c r="B274" s="1" t="s">
        <v>275</v>
      </c>
      <c r="C274" t="str">
        <f>IFERROR(__xludf.DUMMYFUNCTION("GOOGLETRANSLATE(B274, ""es"", ""en"")"),"Perfect is precious is the second buy perfect gift and comes with its original box and label")</f>
        <v>Perfect is precious is the second buy perfect gift and comes with its original box and label</v>
      </c>
    </row>
    <row r="275">
      <c r="A275" s="1">
        <v>5.0</v>
      </c>
      <c r="B275" s="1" t="s">
        <v>276</v>
      </c>
      <c r="C275" t="str">
        <f>IFERROR(__xludf.DUMMYFUNCTION("GOOGLETRANSLATE(B275, ""es"", ""en"")"),"We leave evolutionary bottle occasionally to care for a nephew and one day he forgot the bottle and mounted good, so we decided to buy one. This is phenomenal, it is very good material and with different nozzles and handles that make evolutionary.")</f>
        <v>We leave evolutionary bottle occasionally to care for a nephew and one day he forgot the bottle and mounted good, so we decided to buy one. This is phenomenal, it is very good material and with different nozzles and handles that make evolutionary.</v>
      </c>
    </row>
    <row r="276">
      <c r="A276" s="1">
        <v>5.0</v>
      </c>
      <c r="B276" s="1" t="s">
        <v>277</v>
      </c>
      <c r="C276" t="str">
        <f>IFERROR(__xludf.DUMMYFUNCTION("GOOGLETRANSLATE(B276, ""es"", ""en"")"),"It's perfect to pick up the cable I bought one to try and now buy two more.")</f>
        <v>It's perfect to pick up the cable I bought one to try and now buy two more.</v>
      </c>
    </row>
    <row r="277">
      <c r="A277" s="1">
        <v>2.0</v>
      </c>
      <c r="B277" s="1" t="s">
        <v>278</v>
      </c>
      <c r="C277" t="str">
        <f>IFERROR(__xludf.DUMMYFUNCTION("GOOGLETRANSLATE(B277, ""es"", ""en"")"),"Meets correct function smoothly")</f>
        <v>Meets correct function smoothly</v>
      </c>
    </row>
    <row r="278">
      <c r="A278" s="1">
        <v>3.0</v>
      </c>
      <c r="B278" s="1" t="s">
        <v>279</v>
      </c>
      <c r="C278" t="str">
        <f>IFERROR(__xludf.DUMMYFUNCTION("GOOGLETRANSLATE(B278, ""es"", ""en"")"),"Not all evil of the buttons do not work, and microphone malfunctioned. Anyway the quality of the sound is Especta")</f>
        <v>Not all evil of the buttons do not work, and microphone malfunctioned. Anyway the quality of the sound is Especta</v>
      </c>
    </row>
    <row r="279">
      <c r="A279" s="1">
        <v>1.0</v>
      </c>
      <c r="B279" s="1" t="s">
        <v>280</v>
      </c>
      <c r="C279" t="str">
        <f>IFERROR(__xludf.DUMMYFUNCTION("GOOGLETRANSLATE(B279, ""es"", ""en"")"),"NO SUPPORT. Only moves them greed. As a user of the conga 3090 I feel ripped off by the evolution of the software in which the improvements we all expected were applied to 3490. It is clear that everything is a matter of application software app and on yo"&amp;"ur computer that you could make if you quisieseis . But it's easy to get drawn and make a new model and aprobechando the feedbaak to earn more money instead of building up a good reputation. As many. There are forums full of people who no longer trust you"&amp;" not to refer to inappropriate comments and bad sounding. I myself just bought a xiaomi my vacoom 2 for my parents and never recommend anyone Conga. THE ROBOT REMAINS UNFINISHED erratically NO ROOM TO ANOTHER BEFORE LEAVING !!! Wasted time and energy and "&amp;"even finished doing his job how to do it lacks logic. Unsettles anyone should expect it if you want to do something specific in a room. That does not happen IN 3490. I understand that aplicáis improvements that do not want and eventually to 3490 will happ"&amp;"en the same with software improvements merely the next model. TRULY you HAD THE OPPORTUNITY TO BE VERY LARGE AND GREED AS ALWAYS CARRY OS VA nothing. Just look at the comments of the app conga 3490 in play store. Reviews on Amazon. Even in forocoches seek"&amp;". Estais to the edge of the pit. I hope you come to your senses and bear the support as people who trust you deserve and we actualize algorithm cleaning and Urgently app. Warm greetings from a user who refuses to believe that going to give us back and see"&amp;" another side.")</f>
        <v>NO SUPPORT. Only moves them greed. As a user of the conga 3090 I feel ripped off by the evolution of the software in which the improvements we all expected were applied to 3490. It is clear that everything is a matter of application software app and on your computer that you could make if you quisieseis . But it's easy to get drawn and make a new model and aprobechando the feedbaak to earn more money instead of building up a good reputation. As many. There are forums full of people who no longer trust you not to refer to inappropriate comments and bad sounding. I myself just bought a xiaomi my vacoom 2 for my parents and never recommend anyone Conga. THE ROBOT REMAINS UNFINISHED erratically NO ROOM TO ANOTHER BEFORE LEAVING !!! Wasted time and energy and even finished doing his job how to do it lacks logic. Unsettles anyone should expect it if you want to do something specific in a room. That does not happen IN 3490. I understand that aplicáis improvements that do not want and eventually to 3490 will happen the same with software improvements merely the next model. TRULY you HAD THE OPPORTUNITY TO BE VERY LARGE AND GREED AS ALWAYS CARRY OS VA nothing. Just look at the comments of the app conga 3490 in play store. Reviews on Amazon. Even in forocoches seek. Estais to the edge of the pit. I hope you come to your senses and bear the support as people who trust you deserve and we actualize algorithm cleaning and Urgently app. Warm greetings from a user who refuses to believe that going to give us back and see another side.</v>
      </c>
    </row>
    <row r="280">
      <c r="A280" s="1">
        <v>1.0</v>
      </c>
      <c r="B280" s="1" t="s">
        <v>281</v>
      </c>
      <c r="C280" t="str">
        <f>IFERROR(__xludf.DUMMYFUNCTION("GOOGLETRANSLATE(B280, ""es"", ""en"")"),"Card high performance that does not work well card arrived well packed and certainly looks original, bought in a bid for 61 € and the camera recognizes and formats smoothly, essential for cameras with a large sensor to shoot in burst or high resolution vi"&amp;"deo recording ... After a few uses the card seems to work well, the computer does not recognize it properly and can not download photos directly from my DSLR, not recognized by Bridge or Lr, a good job because I imagine that no longer have warranty period"&amp;", a total fiasco, I read that run many false internet and I think I touched ""Chinese"" ...")</f>
        <v>Card high performance that does not work well card arrived well packed and certainly looks original, bought in a bid for 61 € and the camera recognizes and formats smoothly, essential for cameras with a large sensor to shoot in burst or high resolution video recording ... After a few uses the card seems to work well, the computer does not recognize it properly and can not download photos directly from my DSLR, not recognized by Bridge or Lr, a good job because I imagine that no longer have warranty period, a total fiasco, I read that run many false internet and I think I touched "Chinese" ...</v>
      </c>
    </row>
    <row r="281">
      <c r="A281" s="1">
        <v>4.0</v>
      </c>
      <c r="B281" s="1" t="s">
        <v>282</v>
      </c>
      <c r="C281" t="str">
        <f>IFERROR(__xludf.DUMMYFUNCTION("GOOGLETRANSLATE(B281, ""es"", ""en"")"),"Product and shipping, perfect. Quality / price ratio, perfect.")</f>
        <v>Product and shipping, perfect. Quality / price ratio, perfect.</v>
      </c>
    </row>
    <row r="282">
      <c r="A282" s="1">
        <v>4.0</v>
      </c>
      <c r="B282" s="1" t="s">
        <v>283</v>
      </c>
      <c r="C282" t="str">
        <f>IFERROR(__xludf.DUMMYFUNCTION("GOOGLETRANSLATE(B282, ""es"", ""en"")"),"Pants very soft, comfortable and stylish trousers is black color thin fabric very soft. It adapts well to the body and to be light and soft is very comfortable and flexible both for exercise and to be at home. It is slightly low waist (no excess) and narr"&amp;"ows in the leg and ankle, giving it a modern and original style compared to traditional straight cut trousers. It is made of 84% polyester and 16% spandex, so it is also elastic. Waist closes with a drawstring for better fit. It also includes two pockets "&amp;"on the front.")</f>
        <v>Pants very soft, comfortable and stylish trousers is black color thin fabric very soft. It adapts well to the body and to be light and soft is very comfortable and flexible both for exercise and to be at home. It is slightly low waist (no excess) and narrows in the leg and ankle, giving it a modern and original style compared to traditional straight cut trousers. It is made of 84% polyester and 16% spandex, so it is also elastic. Waist closes with a drawstring for better fit. It also includes two pockets on the front.</v>
      </c>
    </row>
    <row r="283">
      <c r="A283" s="1">
        <v>4.0</v>
      </c>
      <c r="B283" s="1" t="s">
        <v>284</v>
      </c>
      <c r="C283" t="str">
        <f>IFERROR(__xludf.DUMMYFUNCTION("GOOGLETRANSLATE(B283, ""es"", ""en"")"),"Ok value Tact of the shirt is not all nice and very different from 40-50 euros Nike shirts anyway by price, you can not ask for more. Fulfills its function. Probably use 1 year, should throw them away")</f>
        <v>Ok value Tact of the shirt is not all nice and very different from 40-50 euros Nike shirts anyway by price, you can not ask for more. Fulfills its function. Probably use 1 year, should throw them away</v>
      </c>
    </row>
    <row r="284">
      <c r="A284" s="1">
        <v>4.0</v>
      </c>
      <c r="B284" s="1" t="s">
        <v>285</v>
      </c>
      <c r="C284" t="str">
        <f>IFERROR(__xludf.DUMMYFUNCTION("GOOGLETRANSLATE(B284, ""es"", ""en"")"),"Works properly is a good humidifier to start in the world of essential oils, because it is an art ... works fine for the price you have, ie quality good price is an affordable product. Fulfills its function perfectly, since it removes the dryness of the a"&amp;"tmosphere, anoint stay and if you put the colors gives a very cool atmosphere, getting to relax before bedtime.")</f>
        <v>Works properly is a good humidifier to start in the world of essential oils, because it is an art ... works fine for the price you have, ie quality good price is an affordable product. Fulfills its function perfectly, since it removes the dryness of the atmosphere, anoint stay and if you put the colors gives a very cool atmosphere, getting to relax before bedtime.</v>
      </c>
    </row>
    <row r="285">
      <c r="A285" s="1">
        <v>4.0</v>
      </c>
      <c r="B285" s="1" t="s">
        <v>286</v>
      </c>
      <c r="C285" t="str">
        <f>IFERROR(__xludf.DUMMYFUNCTION("GOOGLETRANSLATE(B285, ""es"", ""en"")"),"I love it I like")</f>
        <v>I love it I like</v>
      </c>
    </row>
    <row r="286">
      <c r="A286" s="1">
        <v>5.0</v>
      </c>
      <c r="B286" s="1" t="s">
        <v>287</v>
      </c>
      <c r="C286" t="str">
        <f>IFERROR(__xludf.DUMMYFUNCTION("GOOGLETRANSLATE(B286, ""es"", ""en"")"),"Good buy Actually I am happy with the product. Already two months have it and it works wonderfully made. It's like in the photos. Value very good. I recommend it")</f>
        <v>Good buy Actually I am happy with the product. Already two months have it and it works wonderfully made. It's like in the photos. Value very good. I recommend it</v>
      </c>
    </row>
    <row r="287">
      <c r="A287" s="1">
        <v>5.0</v>
      </c>
      <c r="B287" s="1" t="s">
        <v>288</v>
      </c>
      <c r="C287" t="str">
        <f>IFERROR(__xludf.DUMMYFUNCTION("GOOGLETRANSLATE(B287, ""es"", ""en"")"),"Original fine gift for a fan of Garry Potter")</f>
        <v>Original fine gift for a fan of Garry Potter</v>
      </c>
    </row>
    <row r="288">
      <c r="A288" s="1">
        <v>5.0</v>
      </c>
      <c r="B288" s="1" t="s">
        <v>289</v>
      </c>
      <c r="C288" t="str">
        <f>IFERROR(__xludf.DUMMYFUNCTION("GOOGLETRANSLATE(B288, ""es"", ""en"")"),"It is very lightweight batteries included. The body is metal and seems quite sturdy. It Includes 2 alkaline batteries for operation Boston, which is appreciated. It comes in a handy black case that smug and comfortable to transport. For the price you have"&amp;" the materials are of sufficient quality.")</f>
        <v>It is very lightweight batteries included. The body is metal and seems quite sturdy. It Includes 2 alkaline batteries for operation Boston, which is appreciated. It comes in a handy black case that smug and comfortable to transport. For the price you have the materials are of sufficient quality.</v>
      </c>
    </row>
    <row r="289">
      <c r="A289" s="1">
        <v>5.0</v>
      </c>
      <c r="B289" s="1" t="s">
        <v>290</v>
      </c>
      <c r="C289" t="str">
        <f>IFERROR(__xludf.DUMMYFUNCTION("GOOGLETRANSLATE(B289, ""es"", ""en"")"),"Cool look brilliant sunsets, product and original packaging. I ordered a size smaller than usual and I fit, are comfortable and practical.")</f>
        <v>Cool look brilliant sunsets, product and original packaging. I ordered a size smaller than usual and I fit, are comfortable and practical.</v>
      </c>
    </row>
    <row r="290">
      <c r="A290" s="1">
        <v>5.0</v>
      </c>
      <c r="B290" s="1" t="s">
        <v>291</v>
      </c>
      <c r="C290" t="str">
        <f>IFERROR(__xludf.DUMMYFUNCTION("GOOGLETRANSLATE(B290, ""es"", ""en"")"),"Best Buy wanted had to have a vacuum without cables, since ours is the Tasky Baby Bora, and up and down stairs was not very comfortable, in this case the new super, not heavy, easily recharge and cleaning is just as easy. If I had to recommend my friends "&amp;"is the 100% recommend, very good value for money. I am sure that when we are spoiled, we will repeat this brand.")</f>
        <v>Best Buy wanted had to have a vacuum without cables, since ours is the Tasky Baby Bora, and up and down stairs was not very comfortable, in this case the new super, not heavy, easily recharge and cleaning is just as easy. If I had to recommend my friends is the 100% recommend, very good value for money. I am sure that when we are spoiled, we will repeat this brand.</v>
      </c>
    </row>
    <row r="291">
      <c r="A291" s="1">
        <v>5.0</v>
      </c>
      <c r="B291" s="1" t="s">
        <v>292</v>
      </c>
      <c r="C291" t="str">
        <f>IFERROR(__xludf.DUMMYFUNCTION("GOOGLETRANSLATE(B291, ""es"", ""en"")"),"It was a good gift meet my expectations, I thought it would be smaller but I think have a size sea majo ... I think it was a good gift ... Besides the design is nice.")</f>
        <v>It was a good gift meet my expectations, I thought it would be smaller but I think have a size sea majo ... I think it was a good gift ... Besides the design is nice.</v>
      </c>
    </row>
    <row r="292">
      <c r="A292" s="1">
        <v>5.0</v>
      </c>
      <c r="B292" s="1" t="s">
        <v>293</v>
      </c>
      <c r="C292" t="str">
        <f>IFERROR(__xludf.DUMMYFUNCTION("GOOGLETRANSLATE(B292, ""es"", ""en"")"),"Hard disk Just what I needed for my Mac.")</f>
        <v>Hard disk Just what I needed for my Mac.</v>
      </c>
    </row>
    <row r="293">
      <c r="A293" s="1">
        <v>5.0</v>
      </c>
      <c r="B293" s="1" t="s">
        <v>294</v>
      </c>
      <c r="C293" t="str">
        <f>IFERROR(__xludf.DUMMYFUNCTION("GOOGLETRANSLATE(B293, ""es"", ""en"")"),"Very good feeling I have to say that the beginning was reluctant to buy this product by appearances having the same, but at the end we ended up buying as a supplement to this product: https://www.amazon.es/gp/product/B072JYQ1TW ? / ref = UTF8 &amp; ie = ppx_y"&amp;"o_dt_b_asin_title_o01__o00_s00 amp; psc = 1 and the truth is that it does the job perfectly and going great, and would lack only be submersible in water; P QUALITY / PRICE = PROPER")</f>
        <v>Very good feeling I have to say that the beginning was reluctant to buy this product by appearances having the same, but at the end we ended up buying as a supplement to this product: https://www.amazon.es/gp/product/B072JYQ1TW ? / ref = UTF8 &amp; ie = ppx_yo_dt_b_asin_title_o01__o00_s00 amp; psc = 1 and the truth is that it does the job perfectly and going great, and would lack only be submersible in water; P QUALITY / PRICE = PROPER</v>
      </c>
    </row>
    <row r="294">
      <c r="A294" s="1">
        <v>5.0</v>
      </c>
      <c r="B294" s="1" t="s">
        <v>295</v>
      </c>
      <c r="C294" t="str">
        <f>IFERROR(__xludf.DUMMYFUNCTION("GOOGLETRANSLATE(B294, ""es"", ""en"")"),"/ Value all right")</f>
        <v>/ Value all right</v>
      </c>
    </row>
    <row r="295">
      <c r="A295" s="1">
        <v>5.0</v>
      </c>
      <c r="B295" s="1" t="s">
        <v>296</v>
      </c>
      <c r="C295" t="str">
        <f>IFERROR(__xludf.DUMMYFUNCTION("GOOGLETRANSLATE(B295, ""es"", ""en"")"),"Good Good lapel microphone lapel microphone for cameras or mobile. The sound quality is not that professional, but for beginners is more than good. Improves the connection to a recorder. For the price you can not ask for much more.")</f>
        <v>Good Good lapel microphone lapel microphone for cameras or mobile. The sound quality is not that professional, but for beginners is more than good. Improves the connection to a recorder. For the price you can not ask for much more.</v>
      </c>
    </row>
    <row r="296">
      <c r="A296" s="1">
        <v>5.0</v>
      </c>
      <c r="B296" s="1" t="s">
        <v>297</v>
      </c>
      <c r="C296" t="str">
        <f>IFERROR(__xludf.DUMMYFUNCTION("GOOGLETRANSLATE(B296, ""es"", ""en"")"),"GOOD invention is a great and a tad principle did not reflect well but then works well and collect all the crumbs in several passes. You are only escaping the larger crumbs. But it is fine if you do not want to end up crumbs on the floor")</f>
        <v>GOOD invention is a great and a tad principle did not reflect well but then works well and collect all the crumbs in several passes. You are only escaping the larger crumbs. But it is fine if you do not want to end up crumbs on the floor</v>
      </c>
    </row>
    <row r="297">
      <c r="A297" s="1">
        <v>5.0</v>
      </c>
      <c r="B297" s="1" t="s">
        <v>298</v>
      </c>
      <c r="C297" t="str">
        <f>IFERROR(__xludf.DUMMYFUNCTION("GOOGLETRANSLATE(B297, ""es"", ""en"")"),"They are beautiful. I liked, what I expected.")</f>
        <v>They are beautiful. I liked, what I expected.</v>
      </c>
    </row>
    <row r="298">
      <c r="A298" s="1">
        <v>5.0</v>
      </c>
      <c r="B298" s="1" t="s">
        <v>299</v>
      </c>
      <c r="C298" t="str">
        <f>IFERROR(__xludf.DUMMYFUNCTION("GOOGLETRANSLATE(B298, ""es"", ""en"")"),"Elegant and pretty certainly a clock striking for how nice it is. Notable for its simplicity, completely black, field, background, belt and needles clock red. The so simple design makes it is very elegant office. Sometimes less it is more and certainly in"&amp;" this watch that's right. The belt system may seem a priori complicated for larger or smaller do but to nada.hay to support the clock on the sponge that is included so that no scratches (dial up) and lift the insurance clasp with It accompanying tool. Fro"&amp;"m there, if you look, there is a kind of notches on the belt to fix the brooch and snagging hard. It's as easy as putting it as your wrist and you're ready. The closure has its history but once you catch the hang is very simple and gives you the assurance"&amp;" that is not going to unbuckle and losing the first of change. The watch is very light and seem resistant materials. Undoubtedly, the price of the clock seems amazing to me what is Jan itself. It makes it water resistant up to 30m but I prefer not to try "&amp;"and extend the life of the product because I think a clock super-nice. Great value for the price.")</f>
        <v>Elegant and pretty certainly a clock striking for how nice it is. Notable for its simplicity, completely black, field, background, belt and needles clock red. The so simple design makes it is very elegant office. Sometimes less it is more and certainly in this watch that's right. The belt system may seem a priori complicated for larger or smaller do but to nada.hay to support the clock on the sponge that is included so that no scratches (dial up) and lift the insurance clasp with It accompanying tool. From there, if you look, there is a kind of notches on the belt to fix the brooch and snagging hard. It's as easy as putting it as your wrist and you're ready. The closure has its history but once you catch the hang is very simple and gives you the assurance that is not going to unbuckle and losing the first of change. The watch is very light and seem resistant materials. Undoubtedly, the price of the clock seems amazing to me what is Jan itself. It makes it water resistant up to 30m but I prefer not to try and extend the life of the product because I think a clock super-nice. Great value for the price.</v>
      </c>
    </row>
    <row r="299">
      <c r="A299" s="1">
        <v>5.0</v>
      </c>
      <c r="B299" s="1" t="s">
        <v>300</v>
      </c>
      <c r="C299" t="str">
        <f>IFERROR(__xludf.DUMMYFUNCTION("GOOGLETRANSLATE(B299, ""es"", ""en"")"),"All right adhesive paper")</f>
        <v>All right adhesive paper</v>
      </c>
    </row>
    <row r="300">
      <c r="A300" s="1">
        <v>5.0</v>
      </c>
      <c r="B300" s="1" t="s">
        <v>301</v>
      </c>
      <c r="C300" t="str">
        <f>IFERROR(__xludf.DUMMYFUNCTION("GOOGLETRANSLATE(B300, ""es"", ""en"")"),"TENSWALL - Good humidifier-diffuser-style wooden veins, bright and with 4 modes time settings. Is a device that emits an aromatic, healthy and decorative touch to my home. Place it in a room to purify the air. Its operation is not complicated, we take wat"&amp;"er in the humidifier not spend to the maximum level and a few drops of the essential oil (2 or 3 drops), connect it and go. compact and portable design with nice shape and special style. It holds 400 ml. of water. It takes three modes: with or without fog"&amp;" lights, continuous and intermittent mist mist (20 seconds to 10 seconds emanating stopped). Bring 4 modes timer settings: 1 hour, 3 hours, 6 hours and constantly. 7 different colors change your LED lamp and this makes alleviate depression, stress, fatigu"&amp;"e, headaches. Also greatly it facilitates breathing and helps you sleep better. It produces a large amount of active oxygen anions and helps completely eliminate damage formaldehyde, benzene, ammonia, TVOC. It automatically shuts off when the water level "&amp;"is depleted. It can be used in many places: bedrooms, salons, SPA, shower room, halls, hospitals, etc ... RECOMMENDED.")</f>
        <v>TENSWALL - Good humidifier-diffuser-style wooden veins, bright and with 4 modes time settings. Is a device that emits an aromatic, healthy and decorative touch to my home. Place it in a room to purify the air. Its operation is not complicated, we take water in the humidifier not spend to the maximum level and a few drops of the essential oil (2 or 3 drops), connect it and go. compact and portable design with nice shape and special style. It holds 400 ml. of water. It takes three modes: with or without fog lights, continuous and intermittent mist mist (20 seconds to 10 seconds emanating stopped). Bring 4 modes timer settings: 1 hour, 3 hours, 6 hours and constantly. 7 different colors change your LED lamp and this makes alleviate depression, stress, fatigue, headaches. Also greatly it facilitates breathing and helps you sleep better. It produces a large amount of active oxygen anions and helps completely eliminate damage formaldehyde, benzene, ammonia, TVOC. It automatically shuts off when the water level is depleted. It can be used in many places: bedrooms, salons, SPA, shower room, halls, hospitals, etc ... RECOMMENDED.</v>
      </c>
    </row>
    <row r="301">
      <c r="A301" s="1">
        <v>5.0</v>
      </c>
      <c r="B301" s="1" t="s">
        <v>302</v>
      </c>
      <c r="C301" t="str">
        <f>IFERROR(__xludf.DUMMYFUNCTION("GOOGLETRANSLATE(B301, ""es"", ""en"")"),"Imane are Super lijeras I think I almost have nothing on your feet. Super comfortable, I give 5 stars to the seller ★★★★★")</f>
        <v>Imane are Super lijeras I think I almost have nothing on your feet. Super comfortable, I give 5 stars to the seller ★★★★★</v>
      </c>
    </row>
    <row r="302">
      <c r="A302" s="1">
        <v>5.0</v>
      </c>
      <c r="B302" s="1" t="s">
        <v>303</v>
      </c>
      <c r="C302" t="str">
        <f>IFERROR(__xludf.DUMMYFUNCTION("GOOGLETRANSLATE(B302, ""es"", ""en"")"),"It works great, it is esthetic and practical. Very good product, simple, attractive, not too big, effective.")</f>
        <v>It works great, it is esthetic and practical. Very good product, simple, attractive, not too big, effective.</v>
      </c>
    </row>
    <row r="303">
      <c r="A303" s="1">
        <v>5.0</v>
      </c>
      <c r="B303" s="1" t="s">
        <v>304</v>
      </c>
      <c r="C303" t="str">
        <f>IFERROR(__xludf.DUMMYFUNCTION("GOOGLETRANSLATE(B303, ""es"", ""en"")"),"Very comfortable Incredibles how comfortable they are. perfect")</f>
        <v>Very comfortable Incredibles how comfortable they are. perfect</v>
      </c>
    </row>
    <row r="304">
      <c r="A304" s="1">
        <v>5.0</v>
      </c>
      <c r="B304" s="1" t="s">
        <v>305</v>
      </c>
      <c r="C304" t="str">
        <f>IFERROR(__xludf.DUMMYFUNCTION("GOOGLETRANSLATE(B304, ""es"", ""en"")"),"Compact size kettle I bought this for me, and I had to buy 3 more coworkers and family. It has a very practical size, is not a contraption more in the kitchen. While pouring water without spilling. Easy to clean and store. I recommend it.")</f>
        <v>Compact size kettle I bought this for me, and I had to buy 3 more coworkers and family. It has a very practical size, is not a contraption more in the kitchen. While pouring water without spilling. Easy to clean and store. I recommend it.</v>
      </c>
    </row>
    <row r="305">
      <c r="A305" s="1">
        <v>2.0</v>
      </c>
      <c r="B305" s="1" t="s">
        <v>306</v>
      </c>
      <c r="C305" t="str">
        <f>IFERROR(__xludf.DUMMYFUNCTION("GOOGLETRANSLATE(B305, ""es"", ""en"")"),"Not as expected also have other crocs Amazon and I are perfect but these are small me wrong must be manufactured not know.")</f>
        <v>Not as expected also have other crocs Amazon and I are perfect but these are small me wrong must be manufactured not know.</v>
      </c>
    </row>
    <row r="306">
      <c r="A306" s="1">
        <v>3.0</v>
      </c>
      <c r="B306" s="1" t="s">
        <v>307</v>
      </c>
      <c r="C306" t="str">
        <f>IFERROR(__xludf.DUMMYFUNCTION("GOOGLETRANSLATE(B306, ""es"", ""en"")"),"Would buy again strap is a bit long for small dolls like mine")</f>
        <v>Would buy again strap is a bit long for small dolls like mine</v>
      </c>
    </row>
    <row r="307">
      <c r="A307" s="1">
        <v>3.0</v>
      </c>
      <c r="B307" s="1" t="s">
        <v>308</v>
      </c>
      <c r="C307" t="str">
        <f>IFERROR(__xludf.DUMMYFUNCTION("GOOGLETRANSLATE(B307, ""es"", ""en"")"),"SanDisk SDSDQ-032G-FFP The product arrived on set days but was not compatible with my device an error on my device or memory the card will not siera.")</f>
        <v>SanDisk SDSDQ-032G-FFP The product arrived on set days but was not compatible with my device an error on my device or memory the card will not siera.</v>
      </c>
    </row>
    <row r="308">
      <c r="A308" s="1">
        <v>1.0</v>
      </c>
      <c r="B308" s="1" t="s">
        <v>309</v>
      </c>
      <c r="C308" t="str">
        <f>IFERROR(__xludf.DUMMYFUNCTION("GOOGLETRANSLATE(B308, ""es"", ""en"")"),"Perfect storage capacity without problems, HiRes'm storing music, which occupies much ....")</f>
        <v>Perfect storage capacity without problems, HiRes'm storing music, which occupies much ....</v>
      </c>
    </row>
    <row r="309">
      <c r="A309" s="1">
        <v>1.0</v>
      </c>
      <c r="B309" s="1" t="s">
        <v>310</v>
      </c>
      <c r="C309" t="str">
        <f>IFERROR(__xludf.DUMMYFUNCTION("GOOGLETRANSLATE(B309, ""es"", ""en"")"),"Are of poor quality and know it is a cheap product is super but I asked several similarly priced earrings and give the trick, they do not, it's too much sees a trinket")</f>
        <v>Are of poor quality and know it is a cheap product is super but I asked several similarly priced earrings and give the trick, they do not, it's too much sees a trinket</v>
      </c>
    </row>
    <row r="310">
      <c r="A310" s="1">
        <v>1.0</v>
      </c>
      <c r="B310" s="1" t="s">
        <v>311</v>
      </c>
      <c r="C310" t="str">
        <f>IFERROR(__xludf.DUMMYFUNCTION("GOOGLETRANSLATE(B310, ""es"", ""en"")"),"Very slow very slow. No matter the port to which you connect. Very slow. I can not return, but not to buy it back as much capacity. I is absurd to waste time by having more space than ever fills ...")</f>
        <v>Very slow very slow. No matter the port to which you connect. Very slow. I can not return, but not to buy it back as much capacity. I is absurd to waste time by having more space than ever fills ...</v>
      </c>
    </row>
    <row r="311">
      <c r="A311" s="1">
        <v>4.0</v>
      </c>
      <c r="B311" s="1" t="s">
        <v>312</v>
      </c>
      <c r="C311" t="str">
        <f>IFERROR(__xludf.DUMMYFUNCTION("GOOGLETRANSLATE(B311, ""es"", ""en"")"),"Compatible with other models of taurus broke my blender (had a taurus 600) and I needed another serve the same accessories. I will perfect.")</f>
        <v>Compatible with other models of taurus broke my blender (had a taurus 600) and I needed another serve the same accessories. I will perfect.</v>
      </c>
    </row>
    <row r="312">
      <c r="A312" s="1">
        <v>4.0</v>
      </c>
      <c r="B312" s="1" t="s">
        <v>313</v>
      </c>
      <c r="C312" t="str">
        <f>IFERROR(__xludf.DUMMYFUNCTION("GOOGLETRANSLATE(B312, ""es"", ""en"")"),"It helps relax the mind. I bought the item to give to my mother. As I said at the beginning it cost a little knowing what he had to do. Now it seems that everything goes better.")</f>
        <v>It helps relax the mind. I bought the item to give to my mother. As I said at the beginning it cost a little knowing what he had to do. Now it seems that everything goes better.</v>
      </c>
    </row>
    <row r="313">
      <c r="A313" s="1">
        <v>4.0</v>
      </c>
      <c r="B313" s="1" t="s">
        <v>314</v>
      </c>
      <c r="C313" t="str">
        <f>IFERROR(__xludf.DUMMYFUNCTION("GOOGLETRANSLATE(B313, ""es"", ""en"")"),"Smaller than I thought, but enough to bring the basics. The bag is small, but is rather broad background. Good finishes and good. Many pockets and departments, perhaps too many, but fits well the basics, a good sized mobile phone, purse, wallet, keys, sun"&amp;"glasses, tissues, and so on.")</f>
        <v>Smaller than I thought, but enough to bring the basics. The bag is small, but is rather broad background. Good finishes and good. Many pockets and departments, perhaps too many, but fits well the basics, a good sized mobile phone, purse, wallet, keys, sunglasses, tissues, and so on.</v>
      </c>
    </row>
    <row r="314">
      <c r="A314" s="1">
        <v>4.0</v>
      </c>
      <c r="B314" s="1" t="s">
        <v>315</v>
      </c>
      <c r="C314" t="str">
        <f>IFERROR(__xludf.DUMMYFUNCTION("GOOGLETRANSLATE(B314, ""es"", ""en"")"),"Very good choice quality / price ratio Cascos very comfortable to be worn for several hours. Switched on and off very fast with the iPad. Integrating voice that tells you at all times the status of the headset is a perfect solution for not having to remem"&amp;"ber codes color LED status indicator. Stereo sound works very well. I use to watch movies and series, beautifully responding to special effects. Sometimes you hear someone talking behind you or get your car right or the left. It only made the sound needed"&amp;" less neutral and allow a more defined bass and treble.")</f>
        <v>Very good choice quality / price ratio Cascos very comfortable to be worn for several hours. Switched on and off very fast with the iPad. Integrating voice that tells you at all times the status of the headset is a perfect solution for not having to remember codes color LED status indicator. Stereo sound works very well. I use to watch movies and series, beautifully responding to special effects. Sometimes you hear someone talking behind you or get your car right or the left. It only made the sound needed less neutral and allow a more defined bass and treble.</v>
      </c>
    </row>
    <row r="315">
      <c r="A315" s="1">
        <v>4.0</v>
      </c>
      <c r="B315" s="1" t="s">
        <v>316</v>
      </c>
      <c r="C315" t="str">
        <f>IFERROR(__xludf.DUMMYFUNCTION("GOOGLETRANSLATE(B315, ""es"", ""en"")"),"They carve comfortable nice and comfortable. I use them for the gym and perfect")</f>
        <v>They carve comfortable nice and comfortable. I use them for the gym and perfect</v>
      </c>
    </row>
    <row r="316">
      <c r="A316" s="1">
        <v>5.0</v>
      </c>
      <c r="B316" s="1" t="s">
        <v>317</v>
      </c>
      <c r="C316" t="str">
        <f>IFERROR(__xludf.DUMMYFUNCTION("GOOGLETRANSLATE(B316, ""es"", ""en"")"),"Very basic. It is a basic clock. Just an alarm. The calendar day and month but no year. The timer only up to 1 hour. No countdown. But he has one thing that I like is his enlightenment. It is also good nice and cheap. It is a little small for large dolls.")</f>
        <v>Very basic. It is a basic clock. Just an alarm. The calendar day and month but no year. The timer only up to 1 hour. No countdown. But he has one thing that I like is his enlightenment. It is also good nice and cheap. It is a little small for large dolls.</v>
      </c>
    </row>
    <row r="317">
      <c r="A317" s="1">
        <v>5.0</v>
      </c>
      <c r="B317" s="1" t="s">
        <v>318</v>
      </c>
      <c r="C317" t="str">
        <f>IFERROR(__xludf.DUMMYFUNCTION("GOOGLETRANSLATE(B317, ""es"", ""en"")"),"They are beautiful! The measure is perfect, (the smallest) were for a gift and loved.")</f>
        <v>They are beautiful! The measure is perfect, (the smallest) were for a gift and loved.</v>
      </c>
    </row>
    <row r="318">
      <c r="A318" s="1">
        <v>5.0</v>
      </c>
      <c r="B318" s="1" t="s">
        <v>319</v>
      </c>
      <c r="C318" t="str">
        <f>IFERROR(__xludf.DUMMYFUNCTION("GOOGLETRANSLATE(B318, ""es"", ""en"")"),"64 GB for that price ... Amazing A micro SD Card 64GB Class 10 for less than 10 € definitely a perfect purchase. In addition to Kingston")</f>
        <v>64 GB for that price ... Amazing A micro SD Card 64GB Class 10 for less than 10 € definitely a perfect purchase. In addition to Kingston</v>
      </c>
    </row>
    <row r="319">
      <c r="A319" s="1">
        <v>5.0</v>
      </c>
      <c r="B319" s="1" t="s">
        <v>320</v>
      </c>
      <c r="C319" t="str">
        <f>IFERROR(__xludf.DUMMYFUNCTION("GOOGLETRANSLATE(B319, ""es"", ""en"")"),"Good product. Good value for money, I have noticed improvement in the sound of my computer. In my case sufficient 7.5m cable for each speaker. Recommended in my opinion.")</f>
        <v>Good product. Good value for money, I have noticed improvement in the sound of my computer. In my case sufficient 7.5m cable for each speaker. Recommended in my opinion.</v>
      </c>
    </row>
    <row r="320">
      <c r="A320" s="1">
        <v>5.0</v>
      </c>
      <c r="B320" s="1" t="s">
        <v>321</v>
      </c>
      <c r="C320" t="str">
        <f>IFERROR(__xludf.DUMMYFUNCTION("GOOGLETRANSLATE(B320, ""es"", ""en"")"),"Good quality is beautifully finished and is comfortable to use and clean. It was early order")</f>
        <v>Good quality is beautifully finished and is comfortable to use and clean. It was early order</v>
      </c>
    </row>
    <row r="321">
      <c r="A321" s="1">
        <v>5.0</v>
      </c>
      <c r="B321" s="1" t="s">
        <v>322</v>
      </c>
      <c r="C321" t="str">
        <f>IFERROR(__xludf.DUMMYFUNCTION("GOOGLETRANSLATE(B321, ""es"", ""en"")"),"Functional he looked for a kettle to not take up much space in the kitchen, so the jug 1 liter was ideal. This boiler also be nice, boil water very fast, has automatic shutdown, capacity enough, no external touch burns and is free of BPA. It is true that "&amp;"after several uses lime the water accumulates, but it is normal because the area where the water is very hard alive. This is solved by wiping it with water and vinegar, boiling, rejar sit overnight and ready. I'm happy with the purchase")</f>
        <v>Functional he looked for a kettle to not take up much space in the kitchen, so the jug 1 liter was ideal. This boiler also be nice, boil water very fast, has automatic shutdown, capacity enough, no external touch burns and is free of BPA. It is true that after several uses lime the water accumulates, but it is normal because the area where the water is very hard alive. This is solved by wiping it with water and vinegar, boiling, rejar sit overnight and ready. I'm happy with the purchase</v>
      </c>
    </row>
    <row r="322">
      <c r="A322" s="1">
        <v>5.0</v>
      </c>
      <c r="B322" s="1" t="s">
        <v>323</v>
      </c>
      <c r="C322" t="str">
        <f>IFERROR(__xludf.DUMMYFUNCTION("GOOGLETRANSLATE(B322, ""es"", ""en"")"),"As comfortable it described. Comfortable shoes and good material. I bought the size 46 (my size) and fits perfectly.")</f>
        <v>As comfortable it described. Comfortable shoes and good material. I bought the size 46 (my size) and fits perfectly.</v>
      </c>
    </row>
    <row r="323">
      <c r="A323" s="1">
        <v>5.0</v>
      </c>
      <c r="B323" s="1" t="s">
        <v>324</v>
      </c>
      <c r="C323" t="str">
        <f>IFERROR(__xludf.DUMMYFUNCTION("GOOGLETRANSLATE(B323, ""es"", ""en"")"),"It works great as a 3D mouse, moving through the air, move the cursor, if you press the button Lupa, then it darkens the entire screen least one circle. Command is spectacular, no doubt aimed at people q make presentations for a living since the price is "&amp;"prohibitive for anything else. The other two buttons are to move slides forward and back to. another function I like, is help in managing time is not so as I would like, but can be programmed to alert x minutes before the end of the time q I have put in o"&amp;"ur presentation and when the time is up. I would have liked to program x minutes per slide to see if I am extending much an issue or not ... As a bonus, the charger is USB Type C, and load very fast, as specified by Logitech, one minute is enough to load "&amp;"3hrs presentation.")</f>
        <v>It works great as a 3D mouse, moving through the air, move the cursor, if you press the button Lupa, then it darkens the entire screen least one circle. Command is spectacular, no doubt aimed at people q make presentations for a living since the price is prohibitive for anything else. The other two buttons are to move slides forward and back to. another function I like, is help in managing time is not so as I would like, but can be programmed to alert x minutes before the end of the time q I have put in our presentation and when the time is up. I would have liked to program x minutes per slide to see if I am extending much an issue or not ... As a bonus, the charger is USB Type C, and load very fast, as specified by Logitech, one minute is enough to load 3hrs presentation.</v>
      </c>
    </row>
    <row r="324">
      <c r="A324" s="1">
        <v>5.0</v>
      </c>
      <c r="B324" s="1" t="s">
        <v>325</v>
      </c>
      <c r="C324" t="str">
        <f>IFERROR(__xludf.DUMMYFUNCTION("GOOGLETRANSLATE(B324, ""es"", ""en"")"),"I have worked. Good product and price as well.")</f>
        <v>I have worked. Good product and price as well.</v>
      </c>
    </row>
    <row r="325">
      <c r="A325" s="1">
        <v>5.0</v>
      </c>
      <c r="B325" s="1" t="s">
        <v>326</v>
      </c>
      <c r="C325" t="str">
        <f>IFERROR(__xludf.DUMMYFUNCTION("GOOGLETRANSLATE(B325, ""es"", ""en"")"),"Powerful and easy to clean. Quality meets the price of spare necesidades.En the box is the mixer and the measuring cup. mixer speed controller has sufficient power and 600W.")</f>
        <v>Powerful and easy to clean. Quality meets the price of spare necesidades.En the box is the mixer and the measuring cup. mixer speed controller has sufficient power and 600W.</v>
      </c>
    </row>
    <row r="326">
      <c r="A326" s="1">
        <v>5.0</v>
      </c>
      <c r="B326" s="1" t="s">
        <v>327</v>
      </c>
      <c r="C326" t="str">
        <f>IFERROR(__xludf.DUMMYFUNCTION("GOOGLETRANSLATE(B326, ""es"", ""en"")"),"Work I have used it to clean blackened zones of the bathroom and has been perfect. Like new. I have to keep trying, but I have been amazed.")</f>
        <v>Work I have used it to clean blackened zones of the bathroom and has been perfect. Like new. I have to keep trying, but I have been amazed.</v>
      </c>
    </row>
    <row r="327">
      <c r="A327" s="1">
        <v>5.0</v>
      </c>
      <c r="B327" s="1" t="s">
        <v>328</v>
      </c>
      <c r="C327" t="str">
        <f>IFERROR(__xludf.DUMMYFUNCTION("GOOGLETRANSLATE(B327, ""es"", ""en"")"),"OK but a little pricey This is a very nice water kettle. I use it for infusions or bottle water bed, in a minute you have hot water. The design is very retro, an old teapot in pink and is used on a base to heat, so the kettle on if you have no cable and c"&amp;"an be separated from the base. What I see missing compared to other models of the brand, is the level of heat. I also see a little expensive by design, there are cheaper better models of the same brand.")</f>
        <v>OK but a little pricey This is a very nice water kettle. I use it for infusions or bottle water bed, in a minute you have hot water. The design is very retro, an old teapot in pink and is used on a base to heat, so the kettle on if you have no cable and can be separated from the base. What I see missing compared to other models of the brand, is the level of heat. I also see a little expensive by design, there are cheaper better models of the same brand.</v>
      </c>
    </row>
    <row r="328">
      <c r="A328" s="1">
        <v>5.0</v>
      </c>
      <c r="B328" s="1" t="s">
        <v>329</v>
      </c>
      <c r="C328" t="str">
        <f>IFERROR(__xludf.DUMMYFUNCTION("GOOGLETRANSLATE(B328, ""es"", ""en"")"),"Will last much What I like best are the bright colors of the seals. It has a lot of ink.")</f>
        <v>Will last much What I like best are the bright colors of the seals. It has a lot of ink.</v>
      </c>
    </row>
    <row r="329">
      <c r="A329" s="1">
        <v>5.0</v>
      </c>
      <c r="B329" s="1" t="s">
        <v>330</v>
      </c>
      <c r="C329" t="str">
        <f>IFERROR(__xludf.DUMMYFUNCTION("GOOGLETRANSLATE(B329, ""es"", ""en"")"),"EXCELLENT MASSAGE TABLE I enjoyed the massage table is very convenient, it is well suited for massage and is easy to transport. The masseurs recommend whether they have or not have space and need to have it collected")</f>
        <v>EXCELLENT MASSAGE TABLE I enjoyed the massage table is very convenient, it is well suited for massage and is easy to transport. The masseurs recommend whether they have or not have space and need to have it collected</v>
      </c>
    </row>
    <row r="330">
      <c r="A330" s="1">
        <v>5.0</v>
      </c>
      <c r="B330" s="1" t="s">
        <v>331</v>
      </c>
      <c r="C330" t="str">
        <f>IFERROR(__xludf.DUMMYFUNCTION("GOOGLETRANSLATE(B330, ""es"", ""en"")"),"Great! Nike perfect for running or gym. very affordable price considering the quality. It's nice shirt to wear, has a great touch and feel perfectly which wear. Recommendable!")</f>
        <v>Great! Nike perfect for running or gym. very affordable price considering the quality. It's nice shirt to wear, has a great touch and feel perfectly which wear. Recommendable!</v>
      </c>
    </row>
    <row r="331">
      <c r="A331" s="1">
        <v>5.0</v>
      </c>
      <c r="B331" s="1" t="s">
        <v>332</v>
      </c>
      <c r="C331" t="str">
        <f>IFERROR(__xludf.DUMMYFUNCTION("GOOGLETRANSLATE(B331, ""es"", ""en"")"),"Aesthetically great product has a very attractive design. Operation without problem. Very easy to select the desired temperature. Very satisfied with the purchase")</f>
        <v>Aesthetically great product has a very attractive design. Operation without problem. Very easy to select the desired temperature. Very satisfied with the purchase</v>
      </c>
    </row>
    <row r="332">
      <c r="A332" s="1">
        <v>5.0</v>
      </c>
      <c r="B332" s="1" t="s">
        <v>333</v>
      </c>
      <c r="C332" t="str">
        <f>IFERROR(__xludf.DUMMYFUNCTION("GOOGLETRANSLATE(B332, ""es"", ""en"")"),"I love the veronica is the perfect size, keep buying in the future this brand of clothes, very satisfied with my lost and is as shown in the photo,")</f>
        <v>I love the veronica is the perfect size, keep buying in the future this brand of clothes, very satisfied with my lost and is as shown in the photo,</v>
      </c>
    </row>
    <row r="333">
      <c r="A333" s="1">
        <v>5.0</v>
      </c>
      <c r="B333" s="1" t="s">
        <v>334</v>
      </c>
      <c r="C333" t="str">
        <f>IFERROR(__xludf.DUMMYFUNCTION("GOOGLETRANSLATE(B333, ""es"", ""en"")"),"Very good quality price if you measure size M 1'70 have left waisted")</f>
        <v>Very good quality price if you measure size M 1'70 have left waisted</v>
      </c>
    </row>
    <row r="334">
      <c r="A334" s="1">
        <v>2.0</v>
      </c>
      <c r="B334" s="1" t="s">
        <v>335</v>
      </c>
      <c r="C334" t="str">
        <f>IFERROR(__xludf.DUMMYFUNCTION("GOOGLETRANSLATE(B334, ""es"", ""en"")"),"No effect Although homeopathy is supposed to take effect in humans, and cats more or lesser doses. Well I give my cat and more nervous. literally thrown money.")</f>
        <v>No effect Although homeopathy is supposed to take effect in humans, and cats more or lesser doses. Well I give my cat and more nervous. literally thrown money.</v>
      </c>
    </row>
    <row r="335">
      <c r="A335" s="1">
        <v>3.0</v>
      </c>
      <c r="B335" s="1" t="s">
        <v>336</v>
      </c>
      <c r="C335" t="str">
        <f>IFERROR(__xludf.DUMMYFUNCTION("GOOGLETRANSLATE(B335, ""es"", ""en"")"),"Less dela expected quality is a simple clock, priced very tight. I bought it for the summer especially for being waterproof 100m, shipping soon arrived. When I arrived a bit glum qualities, it gives plastic feel less quality you expected, plus battery ran"&amp;" out two weeks ...")</f>
        <v>Less dela expected quality is a simple clock, priced very tight. I bought it for the summer especially for being waterproof 100m, shipping soon arrived. When I arrived a bit glum qualities, it gives plastic feel less quality you expected, plus battery ran out two weeks ...</v>
      </c>
    </row>
    <row r="336">
      <c r="A336" s="1">
        <v>3.0</v>
      </c>
      <c r="B336" s="1" t="s">
        <v>337</v>
      </c>
      <c r="C336" t="str">
        <f>IFERROR(__xludf.DUMMYFUNCTION("GOOGLETRANSLATE(B336, ""es"", ""en"")"),"Mari Quite comfortable and the size is just that I always use the paste is that only use have faded from the inside without giving any washing or anything")</f>
        <v>Mari Quite comfortable and the size is just that I always use the paste is that only use have faded from the inside without giving any washing or anything</v>
      </c>
    </row>
    <row r="337">
      <c r="A337" s="1">
        <v>1.0</v>
      </c>
      <c r="B337" s="1" t="s">
        <v>338</v>
      </c>
      <c r="C337" t="str">
        <f>IFERROR(__xludf.DUMMYFUNCTION("GOOGLETRANSLATE(B337, ""es"", ""en"")"),"The product is defective I have received the item completely stained, as if apulgarado. Pongo still picture with your plastic because I have not even taken yet. He had already buying this brand and others I have not had any problems with this if. The wrap"&amp;"per was correct.")</f>
        <v>The product is defective I have received the item completely stained, as if apulgarado. Pongo still picture with your plastic because I have not even taken yet. He had already buying this brand and others I have not had any problems with this if. The wrapper was correct.</v>
      </c>
    </row>
    <row r="338">
      <c r="A338" s="1">
        <v>1.0</v>
      </c>
      <c r="B338" s="1" t="s">
        <v>339</v>
      </c>
      <c r="C338" t="str">
        <f>IFERROR(__xludf.DUMMYFUNCTION("GOOGLETRANSLATE(B338, ""es"", ""en"")"),"A waste of time does not work. I was half an hour waiting for me to make transfer all files and when he finished stopped working. I have returned.")</f>
        <v>A waste of time does not work. I was half an hour waiting for me to make transfer all files and when he finished stopped working. I have returned.</v>
      </c>
    </row>
    <row r="339">
      <c r="A339" s="1">
        <v>4.0</v>
      </c>
      <c r="B339" s="1" t="s">
        <v>340</v>
      </c>
      <c r="C339" t="str">
        <f>IFERROR(__xludf.DUMMYFUNCTION("GOOGLETRANSLATE(B339, ""es"", ""en"")"),"Well if you buy offer quality / price / capacity it is fine if you get it on sale. It works well at the moment, I have important because content can never be trusted, that's what the Raid. The downside to see is the rotation is 5400rpm but the speeds are "&amp;"good about 110MB write only falling short access times by the slower rotation. It is quite loud and most annoying is the AC source that makes an unbearable buzz if you leave on at night. Already I am running short and I have to buy another in this inner c"&amp;"ase of 6 or 8 TB.")</f>
        <v>Well if you buy offer quality / price / capacity it is fine if you get it on sale. It works well at the moment, I have important because content can never be trusted, that's what the Raid. The downside to see is the rotation is 5400rpm but the speeds are good about 110MB write only falling short access times by the slower rotation. It is quite loud and most annoying is the AC source that makes an unbearable buzz if you leave on at night. Already I am running short and I have to buy another in this inner case of 6 or 8 TB.</v>
      </c>
    </row>
    <row r="340">
      <c r="A340" s="1">
        <v>4.0</v>
      </c>
      <c r="B340" s="1" t="s">
        <v>341</v>
      </c>
      <c r="C340" t="str">
        <f>IFERROR(__xludf.DUMMYFUNCTION("GOOGLETRANSLATE(B340, ""es"", ""en"")"),"BONITAS BOTAS have been fulfilled the delivery, good finish, nice, fit the description but carve little.")</f>
        <v>BONITAS BOTAS have been fulfilled the delivery, good finish, nice, fit the description but carve little.</v>
      </c>
    </row>
    <row r="341">
      <c r="A341" s="1">
        <v>4.0</v>
      </c>
      <c r="B341" s="1" t="s">
        <v>342</v>
      </c>
      <c r="C341" t="str">
        <f>IFERROR(__xludf.DUMMYFUNCTION("GOOGLETRANSLATE(B341, ""es"", ""en"")"),"Right it is a gift for my father, with well large numbers so you can see the time. No problem with the shipment.")</f>
        <v>Right it is a gift for my father, with well large numbers so you can see the time. No problem with the shipment.</v>
      </c>
    </row>
    <row r="342">
      <c r="A342" s="1">
        <v>4.0</v>
      </c>
      <c r="B342" s="1" t="s">
        <v>343</v>
      </c>
      <c r="C342" t="str">
        <f>IFERROR(__xludf.DUMMYFUNCTION("GOOGLETRANSLATE(B342, ""es"", ""en"")"),"The power and quality will have about three years ago and when orange season usually quite used. A juicer and send the fees. Power to spare, only one direction of rotation. It is clean and disassembles easily. The only ""but"" the plug is a bit delicate a"&amp;"nd has twisted a bit of a pin. Nothing that can not be easily repaired.")</f>
        <v>The power and quality will have about three years ago and when orange season usually quite used. A juicer and send the fees. Power to spare, only one direction of rotation. It is clean and disassembles easily. The only "but" the plug is a bit delicate and has twisted a bit of a pin. Nothing that can not be easily repaired.</v>
      </c>
    </row>
    <row r="343">
      <c r="A343" s="1">
        <v>5.0</v>
      </c>
      <c r="B343" s="1" t="s">
        <v>344</v>
      </c>
      <c r="C343" t="str">
        <f>IFERROR(__xludf.DUMMYFUNCTION("GOOGLETRANSLATE(B343, ""es"", ""en"")"),"Good product and good service delivery The product meets expectations and very fast delivery service.")</f>
        <v>Good product and good service delivery The product meets expectations and very fast delivery service.</v>
      </c>
    </row>
    <row r="344">
      <c r="A344" s="1">
        <v>5.0</v>
      </c>
      <c r="B344" s="1" t="s">
        <v>345</v>
      </c>
      <c r="C344" t="str">
        <f>IFERROR(__xludf.DUMMYFUNCTION("GOOGLETRANSLATE(B344, ""es"", ""en"")"),"Really beautiful and authentic ideal sizing .... we Comodisimos")</f>
        <v>Really beautiful and authentic ideal sizing .... we Comodisimos</v>
      </c>
    </row>
    <row r="345">
      <c r="A345" s="1">
        <v>5.0</v>
      </c>
      <c r="B345" s="1" t="s">
        <v>346</v>
      </c>
      <c r="C345" t="str">
        <f>IFERROR(__xludf.DUMMYFUNCTION("GOOGLETRANSLATE(B345, ""es"", ""en"")"),"Very good product very good product")</f>
        <v>Very good product very good product</v>
      </c>
    </row>
    <row r="346">
      <c r="A346" s="1">
        <v>5.0</v>
      </c>
      <c r="B346" s="1" t="s">
        <v>347</v>
      </c>
      <c r="C346" t="str">
        <f>IFERROR(__xludf.DUMMYFUNCTION("GOOGLETRANSLATE(B346, ""es"", ""en"")"),"They fit good buy either foot and measurement are indicating. At the beginning they are a bit hard until you put them a few times. No wet feet")</f>
        <v>They fit good buy either foot and measurement are indicating. At the beginning they are a bit hard until you put them a few times. No wet feet</v>
      </c>
    </row>
    <row r="347">
      <c r="A347" s="1">
        <v>5.0</v>
      </c>
      <c r="B347" s="1" t="s">
        <v>348</v>
      </c>
      <c r="C347" t="str">
        <f>IFERROR(__xludf.DUMMYFUNCTION("GOOGLETRANSLATE(B347, ""es"", ""en"")"),"Superb fantastic adapter adapter helmets with a single output (usually used for consoles) to convert it into two output helmets fit for PC. Perfect operation and durability. Visibly beautiful. Strong recommendation for those who need it.")</f>
        <v>Superb fantastic adapter adapter helmets with a single output (usually used for consoles) to convert it into two output helmets fit for PC. Perfect operation and durability. Visibly beautiful. Strong recommendation for those who need it.</v>
      </c>
    </row>
    <row r="348">
      <c r="A348" s="1">
        <v>5.0</v>
      </c>
      <c r="B348" s="1" t="s">
        <v>349</v>
      </c>
      <c r="C348" t="str">
        <f>IFERROR(__xludf.DUMMYFUNCTION("GOOGLETRANSLATE(B348, ""es"", ""en"")"),"Relieves pain and relaxes Work at the computer all day and suffer back pains continuously. This device is blessed glory for cases like mine. For the back area I like to wear it while I work to that of the neck is more complicated, I have not caught him go"&amp;"od trick, and for this area that I have it worse the weakest notice, but of course, this does not replace a good exercise or physical therapy, so I give it a 20 because to relieve pain and longer visits to the physio works very well, and relax too.")</f>
        <v>Relieves pain and relaxes Work at the computer all day and suffer back pains continuously. This device is blessed glory for cases like mine. For the back area I like to wear it while I work to that of the neck is more complicated, I have not caught him good trick, and for this area that I have it worse the weakest notice, but of course, this does not replace a good exercise or physical therapy, so I give it a 20 because to relieve pain and longer visits to the physio works very well, and relax too.</v>
      </c>
    </row>
    <row r="349">
      <c r="A349" s="1">
        <v>5.0</v>
      </c>
      <c r="B349" s="1" t="s">
        <v>346</v>
      </c>
      <c r="C349" t="str">
        <f>IFERROR(__xludf.DUMMYFUNCTION("GOOGLETRANSLATE(B349, ""es"", ""en"")"),"Very good product very good product")</f>
        <v>Very good product very good product</v>
      </c>
    </row>
    <row r="350">
      <c r="A350" s="1">
        <v>5.0</v>
      </c>
      <c r="B350" s="1" t="s">
        <v>350</v>
      </c>
      <c r="C350" t="str">
        <f>IFERROR(__xludf.DUMMYFUNCTION("GOOGLETRANSLATE(B350, ""es"", ""en"")"),"Quality good quality / price perfect")</f>
        <v>Quality good quality / price perfect</v>
      </c>
    </row>
    <row r="351">
      <c r="A351" s="1">
        <v>5.0</v>
      </c>
      <c r="B351" s="1" t="s">
        <v>351</v>
      </c>
      <c r="C351" t="str">
        <f>IFERROR(__xludf.DUMMYFUNCTION("GOOGLETRANSLATE(B351, ""es"", ""en"")"),"All good Good price, is what I needed. Smooth, very fast shipping. I'm happy!!!")</f>
        <v>All good Good price, is what I needed. Smooth, very fast shipping. I'm happy!!!</v>
      </c>
    </row>
    <row r="352">
      <c r="A352" s="1">
        <v>5.0</v>
      </c>
      <c r="B352" s="1" t="s">
        <v>352</v>
      </c>
      <c r="C352" t="str">
        <f>IFERROR(__xludf.DUMMYFUNCTION("GOOGLETRANSLATE(B352, ""es"", ""en"")"),"No complaints perfect, perfect size and very comfortable")</f>
        <v>No complaints perfect, perfect size and very comfortable</v>
      </c>
    </row>
    <row r="353">
      <c r="A353" s="1">
        <v>5.0</v>
      </c>
      <c r="B353" s="1" t="s">
        <v>353</v>
      </c>
      <c r="C353" t="str">
        <f>IFERROR(__xludf.DUMMYFUNCTION("GOOGLETRANSLATE(B353, ""es"", ""en"")"),"Suitable for bed, not so much relieve pain Buy this blanket with the idea of ​​using it for back spasms, kidney pain ... but it's too big and had to buy a smaller one. I give it 5 stars because the birthday blanket as described in the announcement, the mi"&amp;"stake was mine. I believe that utlizarla for warmth on a bed if that is appropriate, it does not give excessive temperature but used between the bottom sheet and the mattress think that's enough to warm the sheets.")</f>
        <v>Suitable for bed, not so much relieve pain Buy this blanket with the idea of ​​using it for back spasms, kidney pain ... but it's too big and had to buy a smaller one. I give it 5 stars because the birthday blanket as described in the announcement, the mistake was mine. I believe that utlizarla for warmth on a bed if that is appropriate, it does not give excessive temperature but used between the bottom sheet and the mattress think that's enough to warm the sheets.</v>
      </c>
    </row>
    <row r="354">
      <c r="A354" s="1">
        <v>5.0</v>
      </c>
      <c r="B354" s="1" t="s">
        <v>354</v>
      </c>
      <c r="C354" t="str">
        <f>IFERROR(__xludf.DUMMYFUNCTION("GOOGLETRANSLATE(B354, ""es"", ""en"")"),"Gg is off a little side but going very well")</f>
        <v>Gg is off a little side but going very well</v>
      </c>
    </row>
    <row r="355">
      <c r="A355" s="1">
        <v>5.0</v>
      </c>
      <c r="B355" s="1" t="s">
        <v>355</v>
      </c>
      <c r="C355" t="str">
        <f>IFERROR(__xludf.DUMMYFUNCTION("GOOGLETRANSLATE(B355, ""es"", ""en"")"),"The quality I expect less of them but when you see them and see q are quality play, I did not expect for as adjusted")</f>
        <v>The quality I expect less of them but when you see them and see q are quality play, I did not expect for as adjusted</v>
      </c>
    </row>
    <row r="356">
      <c r="A356" s="1">
        <v>5.0</v>
      </c>
      <c r="B356" s="1" t="s">
        <v>356</v>
      </c>
      <c r="C356" t="str">
        <f>IFERROR(__xludf.DUMMYFUNCTION("GOOGLETRANSLATE(B356, ""es"", ""en"")"),"It works perfectly perfect .... But you have to know how to use ...")</f>
        <v>It works perfectly perfect .... But you have to know how to use ...</v>
      </c>
    </row>
    <row r="357">
      <c r="A357" s="1">
        <v>5.0</v>
      </c>
      <c r="B357" s="1" t="s">
        <v>357</v>
      </c>
      <c r="C357" t="str">
        <f>IFERROR(__xludf.DUMMYFUNCTION("GOOGLETRANSLATE(B357, ""es"", ""en"")"),"Really I surprised me surprised for good, cheap and easy to use. They are comfortable. I paid € 2.7 and heard quite well")</f>
        <v>Really I surprised me surprised for good, cheap and easy to use. They are comfortable. I paid € 2.7 and heard quite well</v>
      </c>
    </row>
    <row r="358">
      <c r="A358" s="1">
        <v>5.0</v>
      </c>
      <c r="B358" s="1" t="s">
        <v>358</v>
      </c>
      <c r="C358" t="str">
        <f>IFERROR(__xludf.DUMMYFUNCTION("GOOGLETRANSLATE(B358, ""es"", ""en"")"),"Good size and very comfortable. The size is very comfortable to hold many things. The handle is large. It seems enough quality.")</f>
        <v>Good size and very comfortable. The size is very comfortable to hold many things. The handle is large. It seems enough quality.</v>
      </c>
    </row>
    <row r="359">
      <c r="A359" s="1">
        <v>5.0</v>
      </c>
      <c r="B359" s="1" t="s">
        <v>359</v>
      </c>
      <c r="C359" t="str">
        <f>IFERROR(__xludf.DUMMYFUNCTION("GOOGLETRANSLATE(B359, ""es"", ""en"")"),"Excellent quality / price Perfect finish very useful for departments whose default could be somewhat larger, but the price is to be skin Fabula.")</f>
        <v>Excellent quality / price Perfect finish very useful for departments whose default could be somewhat larger, but the price is to be skin Fabula.</v>
      </c>
    </row>
    <row r="360">
      <c r="A360" s="1">
        <v>5.0</v>
      </c>
      <c r="B360" s="1" t="s">
        <v>360</v>
      </c>
      <c r="C360" t="str">
        <f>IFERROR(__xludf.DUMMYFUNCTION("GOOGLETRANSLATE(B360, ""es"", ""en"")"),"Very nice I was pleasantly surprised. Good quality and thickness and very nice. It looks good. Repetire purchase. The brand has surprised me")</f>
        <v>Very nice I was pleasantly surprised. Good quality and thickness and very nice. It looks good. Repetire purchase. The brand has surprised me</v>
      </c>
    </row>
    <row r="361">
      <c r="A361" s="1">
        <v>5.0</v>
      </c>
      <c r="B361" s="1" t="s">
        <v>361</v>
      </c>
      <c r="C361" t="str">
        <f>IFERROR(__xludf.DUMMYFUNCTION("GOOGLETRANSLATE(B361, ""es"", ""en"")"),"Well CARD memory card d good money and more. Very fast and very useful for all the things they need")</f>
        <v>Well CARD memory card d good money and more. Very fast and very useful for all the things they need</v>
      </c>
    </row>
    <row r="362">
      <c r="A362" s="1">
        <v>2.0</v>
      </c>
      <c r="B362" s="1" t="s">
        <v>362</v>
      </c>
      <c r="C362" t="str">
        <f>IFERROR(__xludf.DUMMYFUNCTION("GOOGLETRANSLATE(B362, ""es"", ""en"")"),"Little little")</f>
        <v>Little little</v>
      </c>
    </row>
    <row r="363">
      <c r="A363" s="1">
        <v>3.0</v>
      </c>
      <c r="B363" s="1" t="s">
        <v>363</v>
      </c>
      <c r="C363" t="str">
        <f>IFERROR(__xludf.DUMMYFUNCTION("GOOGLETRANSLATE(B363, ""es"", ""en"")"),"Very nice nut very small and simple, the same size as seen in picture, small. The nut is too small is the problem I've found them, the nut")</f>
        <v>Very nice nut very small and simple, the same size as seen in picture, small. The nut is too small is the problem I've found them, the nut</v>
      </c>
    </row>
    <row r="364">
      <c r="A364" s="1">
        <v>3.0</v>
      </c>
      <c r="B364" s="1" t="s">
        <v>364</v>
      </c>
      <c r="C364" t="str">
        <f>IFERROR(__xludf.DUMMYFUNCTION("GOOGLETRANSLATE(B364, ""es"", ""en"")"),"And not yet tested You can not connect to my mobile honor 10 e I had to buy an adapter was not helpful")</f>
        <v>And not yet tested You can not connect to my mobile honor 10 e I had to buy an adapter was not helpful</v>
      </c>
    </row>
    <row r="365">
      <c r="A365" s="1">
        <v>1.0</v>
      </c>
      <c r="B365" s="1" t="s">
        <v>365</v>
      </c>
      <c r="C365" t="str">
        <f>IFERROR(__xludf.DUMMYFUNCTION("GOOGLETRANSLATE(B365, ""es"", ""en"")"),"Not return to buy other In short, I think they are a fake. The first months well met, but does not take long worn by the outer side, no matter that you take care with cream or not. Discolor they are taking a dark tone that are disgusting. They should refu"&amp;"nd my money. The sole of the heel is also widely worn in comparison to the rest, and where I have more shoes this does not happen, it's not that bad step.")</f>
        <v>Not return to buy other In short, I think they are a fake. The first months well met, but does not take long worn by the outer side, no matter that you take care with cream or not. Discolor they are taking a dark tone that are disgusting. They should refund my money. The sole of the heel is also widely worn in comparison to the rest, and where I have more shoes this does not happen, it's not that bad step.</v>
      </c>
    </row>
    <row r="366">
      <c r="A366" s="1">
        <v>1.0</v>
      </c>
      <c r="B366" s="1" t="s">
        <v>366</v>
      </c>
      <c r="C366" t="str">
        <f>IFERROR(__xludf.DUMMYFUNCTION("GOOGLETRANSLATE(B366, ""es"", ""en"")"),"They do not work!!!!! 👎👎👎👎👎 not work !!!!")</f>
        <v>They do not work!!!!! 👎👎👎👎👎 not work !!!!</v>
      </c>
    </row>
    <row r="367">
      <c r="A367" s="1">
        <v>4.0</v>
      </c>
      <c r="B367" s="1" t="s">
        <v>367</v>
      </c>
      <c r="C367" t="str">
        <f>IFERROR(__xludf.DUMMYFUNCTION("GOOGLETRANSLATE(B367, ""es"", ""en"")"),"It is as it is such that photo, that if pinchitos, is the first to try to bring a t-shirt because although I suppose q the effect is that to activate circulation q the costs initially used")</f>
        <v>It is as it is such that photo, that if pinchitos, is the first to try to bring a t-shirt because although I suppose q the effect is that to activate circulation q the costs initially used</v>
      </c>
    </row>
    <row r="368">
      <c r="A368" s="1">
        <v>4.0</v>
      </c>
      <c r="B368" s="1" t="s">
        <v>368</v>
      </c>
      <c r="C368" t="str">
        <f>IFERROR(__xludf.DUMMYFUNCTION("GOOGLETRANSLATE(B368, ""es"", ""en"")"),"Correct and stylish + Rapido, makes very little noise - automatic disconnection takes a few seconds longer than normal and also be careful when opening the lid to pour water, which opens very abruptly. Recommended in general, good attention to the custome"&amp;"r shop")</f>
        <v>Correct and stylish + Rapido, makes very little noise - automatic disconnection takes a few seconds longer than normal and also be careful when opening the lid to pour water, which opens very abruptly. Recommended in general, good attention to the customer shop</v>
      </c>
    </row>
    <row r="369">
      <c r="A369" s="1">
        <v>4.0</v>
      </c>
      <c r="B369" s="1" t="s">
        <v>369</v>
      </c>
      <c r="C369" t="str">
        <f>IFERROR(__xludf.DUMMYFUNCTION("GOOGLETRANSLATE(B369, ""es"", ""en"")"),"While provisions")</f>
        <v>While provisions</v>
      </c>
    </row>
    <row r="370">
      <c r="A370" s="1">
        <v>4.0</v>
      </c>
      <c r="B370" s="1" t="s">
        <v>370</v>
      </c>
      <c r="C370" t="str">
        <f>IFERROR(__xludf.DUMMYFUNCTION("GOOGLETRANSLATE(B370, ""es"", ""en"")"),"M. J. Satisfied with the purchase. By putting some sticks, he had a small skin wrinkles the area inconspicuous. Thank you.")</f>
        <v>M. J. Satisfied with the purchase. By putting some sticks, he had a small skin wrinkles the area inconspicuous. Thank you.</v>
      </c>
    </row>
    <row r="371">
      <c r="A371" s="1">
        <v>4.0</v>
      </c>
      <c r="B371" s="1" t="s">
        <v>371</v>
      </c>
      <c r="C371" t="str">
        <f>IFERROR(__xludf.DUMMYFUNCTION("GOOGLETRANSLATE(B371, ""es"", ""en"")"),"Gift satisfied that meets expectations")</f>
        <v>Gift satisfied that meets expectations</v>
      </c>
    </row>
    <row r="372">
      <c r="A372" s="1">
        <v>5.0</v>
      </c>
      <c r="B372" s="1" t="s">
        <v>372</v>
      </c>
      <c r="C372" t="str">
        <f>IFERROR(__xludf.DUMMYFUNCTION("GOOGLETRANSLATE(B372, ""es"", ""en"")"),"Competitive price. You can tell who know the brand ... it is what you expect. Great product.")</f>
        <v>Competitive price. You can tell who know the brand ... it is what you expect. Great product.</v>
      </c>
    </row>
    <row r="373">
      <c r="A373" s="1">
        <v>5.0</v>
      </c>
      <c r="B373" s="1" t="s">
        <v>373</v>
      </c>
      <c r="C373" t="str">
        <f>IFERROR(__xludf.DUMMYFUNCTION("GOOGLETRANSLATE(B373, ""es"", ""en"")"),"Good sound good sound, one headset can be used while the other would have loaded in the case, very useful thing for me at night when I hear the podcast, or when I'm working. The design of the helmets and the box is cool.")</f>
        <v>Good sound good sound, one headset can be used while the other would have loaded in the case, very useful thing for me at night when I hear the podcast, or when I'm working. The design of the helmets and the box is cool.</v>
      </c>
    </row>
    <row r="374">
      <c r="A374" s="1">
        <v>5.0</v>
      </c>
      <c r="B374" s="1" t="s">
        <v>374</v>
      </c>
      <c r="C374" t="str">
        <f>IFERROR(__xludf.DUMMYFUNCTION("GOOGLETRANSLATE(B374, ""es"", ""en"")"),"Would buy again clarity and fidelity in sound is what you'd expect at this price helmets. The noise insulation is completely savior in a noisy office, where no music often use to isolate outside noise and able to work in a concentrated way. Must denote th"&amp;"at the insulation without music playing is not perfect, you can hear someone say two meters, but low volume of around 75%. Helmets are spectacular isolating the constant noise (train, plane, or so fan noise), and you can enjoy more music that is only an i"&amp;"nstrument or is more ""silence"" without spoiling the song. I think for people demanding audio, seeking to use 5 hours without it uncomfortable and appreciate more silence, these helmets are the best option.")</f>
        <v>Would buy again clarity and fidelity in sound is what you'd expect at this price helmets. The noise insulation is completely savior in a noisy office, where no music often use to isolate outside noise and able to work in a concentrated way. Must denote that the insulation without music playing is not perfect, you can hear someone say two meters, but low volume of around 75%. Helmets are spectacular isolating the constant noise (train, plane, or so fan noise), and you can enjoy more music that is only an instrument or is more "silence" without spoiling the song. I think for people demanding audio, seeking to use 5 hours without it uncomfortable and appreciate more silence, these helmets are the best option.</v>
      </c>
    </row>
    <row r="375">
      <c r="A375" s="1">
        <v>5.0</v>
      </c>
      <c r="B375" s="1" t="s">
        <v>375</v>
      </c>
      <c r="C375" t="str">
        <f>IFERROR(__xludf.DUMMYFUNCTION("GOOGLETRANSLATE(B375, ""es"", ""en"")"),"Good design mesh women. Long pants mesh of the type of woman for sports activities of any kind. I had already tried this mesh fabric and the same manufacturer, and I can assure that the garment has a magnificent confection with obstructive seams or knobs "&amp;"and stitching firm and straight. The mesh design is nice and it makes it comfortable. The elastic waist is wide, and fits perfectly. The fabric is a blend of polyester and spandex that give excellent elasticity, which fits the body perfectly, for this rea"&amp;"son make this garment a very comfortable and soft mesh, it does not disturb any of the lower body, all know that there are sports clothes that bother as specific places like the knees or at the junction of the femur with the hip, which are the parts that "&amp;"most movements are generated. For you have a reference to the sizes, the pattern images measured 1.70 meters and weighing 61 kilos, the size of the mesh is ""S"". The experience with this product has been very positive.")</f>
        <v>Good design mesh women. Long pants mesh of the type of woman for sports activities of any kind. I had already tried this mesh fabric and the same manufacturer, and I can assure that the garment has a magnificent confection with obstructive seams or knobs and stitching firm and straight. The mesh design is nice and it makes it comfortable. The elastic waist is wide, and fits perfectly. The fabric is a blend of polyester and spandex that give excellent elasticity, which fits the body perfectly, for this reason make this garment a very comfortable and soft mesh, it does not disturb any of the lower body, all know that there are sports clothes that bother as specific places like the knees or at the junction of the femur with the hip, which are the parts that most movements are generated. For you have a reference to the sizes, the pattern images measured 1.70 meters and weighing 61 kilos, the size of the mesh is "S". The experience with this product has been very positive.</v>
      </c>
    </row>
    <row r="376">
      <c r="A376" s="1">
        <v>5.0</v>
      </c>
      <c r="B376" s="1" t="s">
        <v>376</v>
      </c>
      <c r="C376" t="str">
        <f>IFERROR(__xludf.DUMMYFUNCTION("GOOGLETRANSLATE(B376, ""es"", ""en"")"),"Good audio material. Very good headphones, adapt perfectly to the ear and gives the feeling of not wearing them. The material seems quite sturdy, as the area of ​​the handset is metal. It also includes very good quality microphone and buttons raise and lo"&amp;"wer the volume of the headphones themselves.")</f>
        <v>Good audio material. Very good headphones, adapt perfectly to the ear and gives the feeling of not wearing them. The material seems quite sturdy, as the area of ​​the handset is metal. It also includes very good quality microphone and buttons raise and lower the volume of the headphones themselves.</v>
      </c>
    </row>
    <row r="377">
      <c r="A377" s="1">
        <v>5.0</v>
      </c>
      <c r="B377" s="1" t="s">
        <v>377</v>
      </c>
      <c r="C377" t="str">
        <f>IFERROR(__xludf.DUMMYFUNCTION("GOOGLETRANSLATE(B377, ""es"", ""en"")"),"Recommended After taking a good time with them are great, good material and very comfortable, it shows that the product is original")</f>
        <v>Recommended After taking a good time with them are great, good material and very comfortable, it shows that the product is original</v>
      </c>
    </row>
    <row r="378">
      <c r="A378" s="1">
        <v>5.0</v>
      </c>
      <c r="B378" s="1" t="s">
        <v>378</v>
      </c>
      <c r="C378" t="str">
        <f>IFERROR(__xludf.DUMMYFUNCTION("GOOGLETRANSLATE(B378, ""es"", ""en"")"),"recommended speed")</f>
        <v>recommended speed</v>
      </c>
    </row>
    <row r="379">
      <c r="A379" s="1">
        <v>5.0</v>
      </c>
      <c r="B379" s="1" t="s">
        <v>379</v>
      </c>
      <c r="C379" t="str">
        <f>IFERROR(__xludf.DUMMYFUNCTION("GOOGLETRANSLATE(B379, ""es"", ""en"")"),"Okay fine comfortable, to the exact extent as expected")</f>
        <v>Okay fine comfortable, to the exact extent as expected</v>
      </c>
    </row>
    <row r="380">
      <c r="A380" s="1">
        <v>5.0</v>
      </c>
      <c r="B380" s="1" t="s">
        <v>380</v>
      </c>
      <c r="C380" t="str">
        <f>IFERROR(__xludf.DUMMYFUNCTION("GOOGLETRANSLATE(B380, ""es"", ""en"")"),"The only baby bottle Celeste accept my baby when she was 2 months. Now 6, and I'll take this. I recommend it!")</f>
        <v>The only baby bottle Celeste accept my baby when she was 2 months. Now 6, and I'll take this. I recommend it!</v>
      </c>
    </row>
    <row r="381">
      <c r="A381" s="1">
        <v>5.0</v>
      </c>
      <c r="B381" s="1" t="s">
        <v>381</v>
      </c>
      <c r="C381" t="str">
        <f>IFERROR(__xludf.DUMMYFUNCTION("GOOGLETRANSLATE(B381, ""es"", ""en"")"),"Very nice very nice with enough material to put the photos.")</f>
        <v>Very nice very nice with enough material to put the photos.</v>
      </c>
    </row>
    <row r="382">
      <c r="A382" s="1">
        <v>5.0</v>
      </c>
      <c r="B382" s="1" t="s">
        <v>382</v>
      </c>
      <c r="C382" t="str">
        <f>IFERROR(__xludf.DUMMYFUNCTION("GOOGLETRANSLATE(B382, ""es"", ""en"")"),"Van excellent running very well, for perfect running")</f>
        <v>Van excellent running very well, for perfect running</v>
      </c>
    </row>
    <row r="383">
      <c r="A383" s="1">
        <v>5.0</v>
      </c>
      <c r="B383" s="1" t="s">
        <v>383</v>
      </c>
      <c r="C383" t="str">
        <f>IFERROR(__xludf.DUMMYFUNCTION("GOOGLETRANSLATE(B383, ""es"", ""en"")"),"I've been using this excellent shoe shoe several years, I think this is the 5th or 6th pair buy, usually am replacing after a year of daily use, but may last longer. This is the first time I find the label size and other information affixed to the outer s"&amp;"ide of the shoe, rather than the top that's what I'm used to, but this does not affect the comfort in any way. Thank you very much.")</f>
        <v>I've been using this excellent shoe shoe several years, I think this is the 5th or 6th pair buy, usually am replacing after a year of daily use, but may last longer. This is the first time I find the label size and other information affixed to the outer side of the shoe, rather than the top that's what I'm used to, but this does not affect the comfort in any way. Thank you very much.</v>
      </c>
    </row>
    <row r="384">
      <c r="A384" s="1">
        <v>5.0</v>
      </c>
      <c r="B384" s="1" t="s">
        <v>384</v>
      </c>
      <c r="C384" t="str">
        <f>IFERROR(__xludf.DUMMYFUNCTION("GOOGLETRANSLATE(B384, ""es"", ""en"")"),"Excellent is excellent. It has the right weight and is robust. It has sharp edge and cuts the heat very well. Really worth")</f>
        <v>Excellent is excellent. It has the right weight and is robust. It has sharp edge and cuts the heat very well. Really worth</v>
      </c>
    </row>
    <row r="385">
      <c r="A385" s="1">
        <v>5.0</v>
      </c>
      <c r="B385" s="1" t="s">
        <v>385</v>
      </c>
      <c r="C385" t="str">
        <f>IFERROR(__xludf.DUMMYFUNCTION("GOOGLETRANSLATE(B385, ""es"", ""en"")"),"Best price is undoubtedly a shoe with many also memories of their high quality. Just what i was looking for. Definitely I recommend to lovers of classic.")</f>
        <v>Best price is undoubtedly a shoe with many also memories of their high quality. Just what i was looking for. Definitely I recommend to lovers of classic.</v>
      </c>
    </row>
    <row r="386">
      <c r="A386" s="1">
        <v>5.0</v>
      </c>
      <c r="B386" s="1" t="s">
        <v>386</v>
      </c>
      <c r="C386" t="str">
        <f>IFERROR(__xludf.DUMMYFUNCTION("GOOGLETRANSLATE(B386, ""es"", ""en"")"),"Recommended Good product and a good price.")</f>
        <v>Recommended Good product and a good price.</v>
      </c>
    </row>
    <row r="387">
      <c r="A387" s="1">
        <v>5.0</v>
      </c>
      <c r="B387" s="1" t="s">
        <v>387</v>
      </c>
      <c r="C387" t="str">
        <f>IFERROR(__xludf.DUMMYFUNCTION("GOOGLETRANSLATE(B387, ""es"", ""en"")"),"excellent draining system can be improved but very useful for mopping floors terrazzo. In a couple of passes it is clean. The only problem is that it takes longer to dry in the winter.")</f>
        <v>excellent draining system can be improved but very useful for mopping floors terrazzo. In a couple of passes it is clean. The only problem is that it takes longer to dry in the winter.</v>
      </c>
    </row>
    <row r="388">
      <c r="A388" s="1">
        <v>5.0</v>
      </c>
      <c r="B388" s="1" t="s">
        <v>388</v>
      </c>
      <c r="C388" t="str">
        <f>IFERROR(__xludf.DUMMYFUNCTION("GOOGLETRANSLATE(B388, ""es"", ""en"")"),"is the best is very gentle on the skin. Do not dry anything. Granules for exfoliated are super thin, so it does not damage the skin, by contrast get a perfect exfoliation. Eliminates those little black and white dots. For me it is the best of the three cl"&amp;"ays. Tb Black is cool. But if I had to choose one, I prefer the red without hesitation.")</f>
        <v>is the best is very gentle on the skin. Do not dry anything. Granules for exfoliated are super thin, so it does not damage the skin, by contrast get a perfect exfoliation. Eliminates those little black and white dots. For me it is the best of the three clays. Tb Black is cool. But if I had to choose one, I prefer the red without hesitation.</v>
      </c>
    </row>
    <row r="389">
      <c r="A389" s="1">
        <v>5.0</v>
      </c>
      <c r="B389" s="1" t="s">
        <v>389</v>
      </c>
      <c r="C389" t="str">
        <f>IFERROR(__xludf.DUMMYFUNCTION("GOOGLETRANSLATE(B389, ""es"", ""en"")"),"Rapido fast and reliable. Install easily and smoothly. At the moment it works perfect. Rapidisimo in writing and reading. Contentisimo.")</f>
        <v>Rapido fast and reliable. Install easily and smoothly. At the moment it works perfect. Rapidisimo in writing and reading. Contentisimo.</v>
      </c>
    </row>
    <row r="390">
      <c r="A390" s="1">
        <v>5.0</v>
      </c>
      <c r="B390" s="1" t="s">
        <v>390</v>
      </c>
      <c r="C390" t="str">
        <f>IFERROR(__xludf.DUMMYFUNCTION("GOOGLETRANSLATE(B390, ""es"", ""en"")"),"Hard disk &lt;div id = ""video-block-R2MQIAF7BF5AT6"" class = ""a-section a-spacing-small a-spacing-top mini video-block""&gt; &lt;/ div&gt; &lt;input type = ""hidden"" name = "" ""value ="" https://images-eu.ssl-images-amazon.com/images/I/91-dhTLrQ8S.mp4 ""class ="" vi"&amp;"deo-url ""&gt; &lt;input type ="" hidden ""name ="" ""value = ""https://images-eu.ssl-images-amazon.com/images/I/81b7WUFDMzS.png"" class = ""video-slate-img-url""&gt; &amp; nbsp; am super happy with this storage system that connects to the principal, laptop, tablet, e"&amp;"tc., computer device download what you want and you have it stored there for easy installation when it is detected by only the required plugging. Soft touch top and bottom metal. Happy with the product.")</f>
        <v>Hard disk &lt;div id = "video-block-R2MQIAF7BF5AT6" class = "a-section a-spacing-small a-spacing-top mini video-block"&gt; &lt;/ div&gt; &lt;input type = "hidden" name = " "value =" https://images-eu.ssl-images-amazon.com/images/I/91-dhTLrQ8S.mp4 "class =" video-url "&gt; &lt;input type =" hidden "name =" "value = "https://images-eu.ssl-images-amazon.com/images/I/81b7WUFDMzS.png" class = "video-slate-img-url"&gt; &amp; nbsp; am super happy with this storage system that connects to the principal, laptop, tablet, etc., computer device download what you want and you have it stored there for easy installation when it is detected by only the required plugging. Soft touch top and bottom metal. Happy with the product.</v>
      </c>
    </row>
    <row r="391">
      <c r="A391" s="1">
        <v>2.0</v>
      </c>
      <c r="B391" s="1" t="s">
        <v>391</v>
      </c>
      <c r="C391" t="str">
        <f>IFERROR(__xludf.DUMMYFUNCTION("GOOGLETRANSLATE(B391, ""es"", ""en"")"),"Low quality product of very poor quality. They came to the vacuum wrapped in a plastic bag, such as a t .... For the same price, there are brands of clothes that give you a minimum of quality. The sole is very soft.")</f>
        <v>Low quality product of very poor quality. They came to the vacuum wrapped in a plastic bag, such as a t .... For the same price, there are brands of clothes that give you a minimum of quality. The sole is very soft.</v>
      </c>
    </row>
    <row r="392">
      <c r="A392" s="1">
        <v>3.0</v>
      </c>
      <c r="B392" s="1" t="s">
        <v>392</v>
      </c>
      <c r="C392" t="str">
        <f>IFERROR(__xludf.DUMMYFUNCTION("GOOGLETRANSLATE(B392, ""es"", ""en"")"),"Then it takes long to heat have to say that leaves your feet very warm but since switch it on, it takes 1 hour to warm up. I plug before eating and so when I finish and I have prepared.")</f>
        <v>Then it takes long to heat have to say that leaves your feet very warm but since switch it on, it takes 1 hour to warm up. I plug before eating and so when I finish and I have prepared.</v>
      </c>
    </row>
    <row r="393">
      <c r="A393" s="1">
        <v>3.0</v>
      </c>
      <c r="B393" s="1" t="s">
        <v>393</v>
      </c>
      <c r="C393" t="str">
        <f>IFERROR(__xludf.DUMMYFUNCTION("GOOGLETRANSLATE(B393, ""es"", ""en"")"),"Tight but well they are pretty good, some garish color, I remain very liked by foot, I guess I'm not used to that used socks they had much olgura. But hey if they were a little bigger would be ideal.")</f>
        <v>Tight but well they are pretty good, some garish color, I remain very liked by foot, I guess I'm not used to that used socks they had much olgura. But hey if they were a little bigger would be ideal.</v>
      </c>
    </row>
    <row r="394">
      <c r="A394" s="1">
        <v>1.0</v>
      </c>
      <c r="B394" s="1" t="s">
        <v>394</v>
      </c>
      <c r="C394" t="str">
        <f>IFERROR(__xludf.DUMMYFUNCTION("GOOGLETRANSLATE(B394, ""es"", ""en"")"),"The size zipper opens well and has good grip but one unzips and can not put.")</f>
        <v>The size zipper opens well and has good grip but one unzips and can not put.</v>
      </c>
    </row>
    <row r="395">
      <c r="A395" s="1">
        <v>1.0</v>
      </c>
      <c r="B395" s="1" t="s">
        <v>395</v>
      </c>
      <c r="C395" t="str">
        <f>IFERROR(__xludf.DUMMYFUNCTION("GOOGLETRANSLATE(B395, ""es"", ""en"")"),"We were happy sleazy, have quite useful functions until 2 years and 2 months has begun to function only. There q q replace the electronic board costs 90 €, so we are not going to repair")</f>
        <v>We were happy sleazy, have quite useful functions until 2 years and 2 months has begun to function only. There q q replace the electronic board costs 90 €, so we are not going to repair</v>
      </c>
    </row>
    <row r="396">
      <c r="A396" s="1">
        <v>4.0</v>
      </c>
      <c r="B396" s="1" t="s">
        <v>396</v>
      </c>
      <c r="C396" t="str">
        <f>IFERROR(__xludf.DUMMYFUNCTION("GOOGLETRANSLATE(B396, ""es"", ""en"")"),"Cable basic cable simple life occupies half of the free oxygen, I have had oxygen free copper cable and fine are not my ear to notice the differences,")</f>
        <v>Cable basic cable simple life occupies half of the free oxygen, I have had oxygen free copper cable and fine are not my ear to notice the differences,</v>
      </c>
    </row>
    <row r="397">
      <c r="A397" s="1">
        <v>4.0</v>
      </c>
      <c r="B397" s="1" t="s">
        <v>397</v>
      </c>
      <c r="C397" t="str">
        <f>IFERROR(__xludf.DUMMYFUNCTION("GOOGLETRANSLATE(B397, ""es"", ""en"")"),"I good to come on schedule. I like Amy. And tested him five minutes ... It costs a little shirtless. ,, click ,, think future use daily")</f>
        <v>I good to come on schedule. I like Amy. And tested him five minutes ... It costs a little shirtless. ,, click ,, think future use daily</v>
      </c>
    </row>
    <row r="398">
      <c r="A398" s="1">
        <v>4.0</v>
      </c>
      <c r="B398" s="1" t="s">
        <v>398</v>
      </c>
      <c r="C398" t="str">
        <f>IFERROR(__xludf.DUMMYFUNCTION("GOOGLETRANSLATE(B398, ""es"", ""en"")"),"Useful. They are little numbers when the light is not on, but I feel pretty and practical in relation to the price.")</f>
        <v>Useful. They are little numbers when the light is not on, but I feel pretty and practical in relation to the price.</v>
      </c>
    </row>
    <row r="399">
      <c r="A399" s="1">
        <v>4.0</v>
      </c>
      <c r="B399" s="1" t="s">
        <v>399</v>
      </c>
      <c r="C399" t="str">
        <f>IFERROR(__xludf.DUMMYFUNCTION("GOOGLETRANSLATE(B399, ""es"", ""en"")"),"Very good product Wear a sema almost using them and I like a lot. Cover your ear and the sound is phenomenal. Twngo only one downside is that the headphone cable ea plastic and I like more Puea except esw last longer cord detail what other miy well")</f>
        <v>Very good product Wear a sema almost using them and I like a lot. Cover your ear and the sound is phenomenal. Twngo only one downside is that the headphone cable ea plastic and I like more Puea except esw last longer cord detail what other miy well</v>
      </c>
    </row>
    <row r="400">
      <c r="A400" s="1">
        <v>4.0</v>
      </c>
      <c r="B400" s="1" t="s">
        <v>400</v>
      </c>
      <c r="C400" t="str">
        <f>IFERROR(__xludf.DUMMYFUNCTION("GOOGLETRANSLATE(B400, ""es"", ""en"")"),"Good shoe. Really comfortable and lightweight, highly recommended. Good image for the day, do not go always suit;)")</f>
        <v>Good shoe. Really comfortable and lightweight, highly recommended. Good image for the day, do not go always suit;)</v>
      </c>
    </row>
    <row r="401">
      <c r="A401" s="1">
        <v>5.0</v>
      </c>
      <c r="B401" s="1" t="s">
        <v>401</v>
      </c>
      <c r="C401" t="str">
        <f>IFERROR(__xludf.DUMMYFUNCTION("GOOGLETRANSLATE(B401, ""es"", ""en"")"),"COMFORT AND QUALITY OF MATERIALS THE TRUTH IS THAT I HAVE NO COMPLAINTS. THE QUALITY IS UNBEATABLE PRICE LIST. Amply meets its mission. THE USE OF TRADE COUNTER AND GREAT VA.")</f>
        <v>COMFORT AND QUALITY OF MATERIALS THE TRUTH IS THAT I HAVE NO COMPLAINTS. THE QUALITY IS UNBEATABLE PRICE LIST. Amply meets its mission. THE USE OF TRADE COUNTER AND GREAT VA.</v>
      </c>
    </row>
    <row r="402">
      <c r="A402" s="1">
        <v>5.0</v>
      </c>
      <c r="B402" s="1" t="s">
        <v>402</v>
      </c>
      <c r="C402" t="str">
        <f>IFERROR(__xludf.DUMMYFUNCTION("GOOGLETRANSLATE(B402, ""es"", ""en"")"),"Buy these headphones are great for a gift and did not want to spend too, I was looking at various models. And these opinions because I was convinced. PROS: The gums and ear hooks are flexible and soft. The cable has a good thickness. The microphone works "&amp;"quite well despite having outside noise. Link with the mobile is very easy. They sound very strong, and sound-proof quite well. Improvable: The sound is good but can be improved. Recommended buy 8/10")</f>
        <v>Buy these headphones are great for a gift and did not want to spend too, I was looking at various models. And these opinions because I was convinced. PROS: The gums and ear hooks are flexible and soft. The cable has a good thickness. The microphone works quite well despite having outside noise. Link with the mobile is very easy. They sound very strong, and sound-proof quite well. Improvable: The sound is good but can be improved. Recommended buy 8/10</v>
      </c>
    </row>
    <row r="403">
      <c r="A403" s="1">
        <v>5.0</v>
      </c>
      <c r="B403" s="1" t="s">
        <v>403</v>
      </c>
      <c r="C403" t="str">
        <f>IFERROR(__xludf.DUMMYFUNCTION("GOOGLETRANSLATE(B403, ""es"", ""en"")"),"perfect perfect")</f>
        <v>perfect perfect</v>
      </c>
    </row>
    <row r="404">
      <c r="A404" s="1">
        <v>5.0</v>
      </c>
      <c r="B404" s="1" t="s">
        <v>404</v>
      </c>
      <c r="C404" t="str">
        <f>IFERROR(__xludf.DUMMYFUNCTION("GOOGLETRANSLATE(B404, ""es"", ""en"")"),"comfortable and light The product arrived perfectly, after a few weeks of use, comfortable and lightweight, perfect to hold working hours.")</f>
        <v>comfortable and light The product arrived perfectly, after a few weeks of use, comfortable and lightweight, perfect to hold working hours.</v>
      </c>
    </row>
    <row r="405">
      <c r="A405" s="1">
        <v>5.0</v>
      </c>
      <c r="B405" s="1" t="s">
        <v>405</v>
      </c>
      <c r="C405" t="str">
        <f>IFERROR(__xludf.DUMMYFUNCTION("GOOGLETRANSLATE(B405, ""es"", ""en"")"),"Perfect beautiful, very good quality. Delivery very fast. Totally recommend the product. Ten comfort, looks tough and the logo is perfectly centered.")</f>
        <v>Perfect beautiful, very good quality. Delivery very fast. Totally recommend the product. Ten comfort, looks tough and the logo is perfectly centered.</v>
      </c>
    </row>
    <row r="406">
      <c r="A406" s="1">
        <v>5.0</v>
      </c>
      <c r="B406" s="1" t="s">
        <v>406</v>
      </c>
      <c r="C406" t="str">
        <f>IFERROR(__xludf.DUMMYFUNCTION("GOOGLETRANSLATE(B406, ""es"", ""en"")"),"Good comfortable")</f>
        <v>Good comfortable</v>
      </c>
    </row>
    <row r="407">
      <c r="A407" s="1">
        <v>5.0</v>
      </c>
      <c r="B407" s="1" t="s">
        <v>407</v>
      </c>
      <c r="C407" t="str">
        <f>IFERROR(__xludf.DUMMYFUNCTION("GOOGLETRANSLATE(B407, ""es"", ""en"")"),"Good for a small little mountain but I took over a number and me look good")</f>
        <v>Good for a small little mountain but I took over a number and me look good</v>
      </c>
    </row>
    <row r="408">
      <c r="A408" s="1">
        <v>5.0</v>
      </c>
      <c r="B408" s="1" t="s">
        <v>408</v>
      </c>
      <c r="C408" t="str">
        <f>IFERROR(__xludf.DUMMYFUNCTION("GOOGLETRANSLATE(B408, ""es"", ""en"")"),"Useful Information Leave a juicer like 👍 The best I've tasted, made of high quality plastics with easy cleaning, a glass of juice in a gesture, without force, purchase recommended and made in Spain")</f>
        <v>Useful Information Leave a juicer like 👍 The best I've tasted, made of high quality plastics with easy cleaning, a glass of juice in a gesture, without force, purchase recommended and made in Spain</v>
      </c>
    </row>
    <row r="409">
      <c r="A409" s="1">
        <v>5.0</v>
      </c>
      <c r="B409" s="1" t="s">
        <v>409</v>
      </c>
      <c r="C409" t="str">
        <f>IFERROR(__xludf.DUMMYFUNCTION("GOOGLETRANSLATE(B409, ""es"", ""en"")"),"The heat time use for therapeutic purposes and it's going very well. Smooth and fast.")</f>
        <v>The heat time use for therapeutic purposes and it's going very well. Smooth and fast.</v>
      </c>
    </row>
    <row r="410">
      <c r="A410" s="1">
        <v>5.0</v>
      </c>
      <c r="B410" s="1" t="s">
        <v>410</v>
      </c>
      <c r="C410" t="str">
        <f>IFERROR(__xludf.DUMMYFUNCTION("GOOGLETRANSLATE(B410, ""es"", ""en"")"),"MICRO I loved this micro color, sound, conectividada, lights, muscia is micro speaker has it all for me is great with its protective sheath cables that are two, support card entries to load but the best is sound and has volumes for the echo, voice, or mus"&amp;"ic .... great")</f>
        <v>MICRO I loved this micro color, sound, conectividada, lights, muscia is micro speaker has it all for me is great with its protective sheath cables that are two, support card entries to load but the best is sound and has volumes for the echo, voice, or music .... great</v>
      </c>
    </row>
    <row r="411">
      <c r="A411" s="1">
        <v>5.0</v>
      </c>
      <c r="B411" s="1" t="s">
        <v>411</v>
      </c>
      <c r="C411" t="str">
        <f>IFERROR(__xludf.DUMMYFUNCTION("GOOGLETRANSLATE(B411, ""es"", ""en"")"),"cold hot buy massager massage or because I suffer a lot from cervical contractures, i was looking massagers and I decided on this because I saw good reviews and price, the truth that expected bigger, the view I was pleased because I saw that it was a size"&amp;" that fits well, has two modes of use, you can use it in heating mode or cooling mode, disconnects only 15 minutes of use, it's a shame that goes with battery, it would be ideal if you will, but still okay, good quality and is a good price, the shipping w"&amp;"as fast and well envalado")</f>
        <v>cold hot buy massager massage or because I suffer a lot from cervical contractures, i was looking massagers and I decided on this because I saw good reviews and price, the truth that expected bigger, the view I was pleased because I saw that it was a size that fits well, has two modes of use, you can use it in heating mode or cooling mode, disconnects only 15 minutes of use, it's a shame that goes with battery, it would be ideal if you will, but still okay, good quality and is a good price, the shipping was fast and well envalado</v>
      </c>
    </row>
    <row r="412">
      <c r="A412" s="1">
        <v>5.0</v>
      </c>
      <c r="B412" s="1" t="s">
        <v>412</v>
      </c>
      <c r="C412" t="str">
        <f>IFERROR(__xludf.DUMMYFUNCTION("GOOGLETRANSLATE(B412, ""es"", ""en"")"),"Very good for both voice and guitar very good microphone similar to the berhinger XM8500., Recording provides good value for money. I particularly like now record more than two dynamic microphones 1 for voice and one for instrument rather than the condens"&amp;"er since for a home studio in a room if we use the capacitor will capture virtually all sounds even sounds that do not want it appear on our recording. For the price worth it I think. The only thing missing is done in a box for storage or n small stand to"&amp;" put it wherever we want. In my case I already had but if You shall not of miraroslo apart.")</f>
        <v>Very good for both voice and guitar very good microphone similar to the berhinger XM8500., Recording provides good value for money. I particularly like now record more than two dynamic microphones 1 for voice and one for instrument rather than the condenser since for a home studio in a room if we use the capacitor will capture virtually all sounds even sounds that do not want it appear on our recording. For the price worth it I think. The only thing missing is done in a box for storage or n small stand to put it wherever we want. In my case I already had but if You shall not of miraroslo apart.</v>
      </c>
    </row>
    <row r="413">
      <c r="A413" s="1">
        <v>5.0</v>
      </c>
      <c r="B413" s="1" t="s">
        <v>413</v>
      </c>
      <c r="C413" t="str">
        <f>IFERROR(__xludf.DUMMYFUNCTION("GOOGLETRANSLATE(B413, ""es"", ""en"")"),"Small, portable, effects, drum machine ... great. If you love music and play the guitar well, sure you have a million things out there in your studio. Or maybe you're just starting out and do not get to have amplifier, pedals, drum machines, tuner ... I d"&amp;"iscovered this amp portable and have only positive words for him. I'll start by saying that surprisingly small size. I did not expect so small and has surprised me greatly. Take a look at the pictures and see what I say. It is fully portable, so that you "&amp;"can use it with batteries and take it where you want your clip colgártelo leading in part from behind. It also comes with your network adapter, of course. The quality of finishes is very, very good. Pots are great and smoothly. It has input for guitar and"&amp;" for a helper. It also has a convenient headphone output for your essays without disturbing too. Something that I liked is the multi-effects ranging from chorus, tremolo and reverb through which you can adjust. It also has drive distortionary so you froli"&amp;"cs as overdrive, distortion and metal, so if you do not have pedalboard, this solution is perfect. You can control the gain, if you connect an auxiliary or are using the drum machine that is incorporated, which I'll talk now. The drum machine is great. Th"&amp;"ey come 80 beats! Come on, you can go crazy looking and adjusting lol. You can set both speed control pot as Tapeando button play / pause the box. All this you can see on the LCD display that comes on the top. So you do not miss anything, has a tuner that"&amp;" is used very easily. Just connect your guitar, playing rope and you need to tune appears on the display information note is and if it is above, or below tuned. As for the sound, it is very well for his size. For your particular test is phenomenal. I undo"&amp;"ubtedly recommend it. I liked very much and I'm enjoying it.")</f>
        <v>Small, portable, effects, drum machine ... great. If you love music and play the guitar well, sure you have a million things out there in your studio. Or maybe you're just starting out and do not get to have amplifier, pedals, drum machines, tuner ... I discovered this amp portable and have only positive words for him. I'll start by saying that surprisingly small size. I did not expect so small and has surprised me greatly. Take a look at the pictures and see what I say. It is fully portable, so that you can use it with batteries and take it where you want your clip colgártelo leading in part from behind. It also comes with your network adapter, of course. The quality of finishes is very, very good. Pots are great and smoothly. It has input for guitar and for a helper. It also has a convenient headphone output for your essays without disturbing too. Something that I liked is the multi-effects ranging from chorus, tremolo and reverb through which you can adjust. It also has drive distortionary so you frolics as overdrive, distortion and metal, so if you do not have pedalboard, this solution is perfect. You can control the gain, if you connect an auxiliary or are using the drum machine that is incorporated, which I'll talk now. The drum machine is great. They come 80 beats! Come on, you can go crazy looking and adjusting lol. You can set both speed control pot as Tapeando button play / pause the box. All this you can see on the LCD display that comes on the top. So you do not miss anything, has a tuner that is used very easily. Just connect your guitar, playing rope and you need to tune appears on the display information note is and if it is above, or below tuned. As for the sound, it is very well for his size. For your particular test is phenomenal. I undoubtedly recommend it. I liked very much and I'm enjoying it.</v>
      </c>
    </row>
    <row r="414">
      <c r="A414" s="1">
        <v>5.0</v>
      </c>
      <c r="B414" s="1" t="s">
        <v>414</v>
      </c>
      <c r="C414" t="str">
        <f>IFERROR(__xludf.DUMMYFUNCTION("GOOGLETRANSLATE(B414, ""es"", ""en"")"),"Very elegant First of all I say watch the presentation is excellent. The watch has a very elegant design, the material is very comfortable, and the weight is ideal. It comes with a type of screwdriver to make it smaller by removing some parts.")</f>
        <v>Very elegant First of all I say watch the presentation is excellent. The watch has a very elegant design, the material is very comfortable, and the weight is ideal. It comes with a type of screwdriver to make it smaller by removing some parts.</v>
      </c>
    </row>
    <row r="415">
      <c r="A415" s="1">
        <v>5.0</v>
      </c>
      <c r="B415" s="1" t="s">
        <v>415</v>
      </c>
      <c r="C415" t="str">
        <f>IFERROR(__xludf.DUMMYFUNCTION("GOOGLETRANSLATE(B415, ""es"", ""en"")"),"It works very simple and effective biien, cleans easily and is sized ""recogifdo"". Heats quickly and well ... a kettle that is phenomenal.")</f>
        <v>It works very simple and effective biien, cleans easily and is sized "recogifdo". Heats quickly and well ... a kettle that is phenomenal.</v>
      </c>
    </row>
    <row r="416">
      <c r="A416" s="1">
        <v>5.0</v>
      </c>
      <c r="B416" s="1" t="s">
        <v>416</v>
      </c>
      <c r="C416" t="str">
        <f>IFERROR(__xludf.DUMMYFUNCTION("GOOGLETRANSLATE(B416, ""es"", ""en"")"),"Protector Very nice")</f>
        <v>Protector Very nice</v>
      </c>
    </row>
    <row r="417">
      <c r="A417" s="1">
        <v>5.0</v>
      </c>
      <c r="B417" s="1" t="s">
        <v>417</v>
      </c>
      <c r="C417" t="str">
        <f>IFERROR(__xludf.DUMMYFUNCTION("GOOGLETRANSLATE(B417, ""es"", ""en"")"),"Headphones Only runners with them it shows that are quality and resilient. The search for jogging and sports, and for me these are your strengths: CONVENIENCE: the crescent is perfectly adapted to the shape of the ear. It is impossible to get out of the e"&amp;"ar. DESIGN: They are very nice and the power button goes completely unnoticed, in fact if you do not know sweet and not find SOUND: Still using it for sporting purposes all want to sound good and have a good balance between bass / treble and in my opinion"&amp;" meets it. I will carry with them almost two hours of use and I have not yet loaded, so the lack of autonomy has to give a more intense use seems correct ******************* ************************************************** ********************** If you "&amp;"liked the valuation grateful if you give me a useful vote. __________ || thanks ||")</f>
        <v>Headphones Only runners with them it shows that are quality and resilient. The search for jogging and sports, and for me these are your strengths: CONVENIENCE: the crescent is perfectly adapted to the shape of the ear. It is impossible to get out of the ear. DESIGN: They are very nice and the power button goes completely unnoticed, in fact if you do not know sweet and not find SOUND: Still using it for sporting purposes all want to sound good and have a good balance between bass / treble and in my opinion meets it. I will carry with them almost two hours of use and I have not yet loaded, so the lack of autonomy has to give a more intense use seems correct ******************* ************************************************** ********************** If you liked the valuation grateful if you give me a useful vote. __________ || thanks ||</v>
      </c>
    </row>
    <row r="418">
      <c r="A418" s="1">
        <v>5.0</v>
      </c>
      <c r="B418" s="1" t="s">
        <v>418</v>
      </c>
      <c r="C418" t="str">
        <f>IFERROR(__xludf.DUMMYFUNCTION("GOOGLETRANSLATE(B418, ""es"", ""en"")"),"Very funny and had a microphone to my brand and I decided on this for a gift. It is the soul of every meeting if what you like is the karaoke roll. There are many songs on the Internet so they can be singing in karaoke mode, I use my phone as a screen. An"&amp;"d going great. She likes at any age.")</f>
        <v>Very funny and had a microphone to my brand and I decided on this for a gift. It is the soul of every meeting if what you like is the karaoke roll. There are many songs on the Internet so they can be singing in karaoke mode, I use my phone as a screen. And going great. She likes at any age.</v>
      </c>
    </row>
    <row r="419">
      <c r="A419" s="1">
        <v>2.0</v>
      </c>
      <c r="B419" s="1" t="s">
        <v>419</v>
      </c>
      <c r="C419" t="str">
        <f>IFERROR(__xludf.DUMMYFUNCTION("GOOGLETRANSLATE(B419, ""es"", ""en"")"),"Large / medium or small rooms we left ""Short"" Nenuco Mist Freshener Essential Air Wick brand. I sent a diffuser, this consists freshener (to and including ""AAA"" batteries), with removable cover to place the glass container with the parts / perfume. It"&amp;" has a height of 12 cm by 8 cm wide (max) and weight mounted and ready to is 250 grams. The controller allows ""burp"" aroma different times 4, 5 and 6 seconds with pauses ranging from 10 minutes to 17minutos, up to 8 hours, shutting down until the same t"&amp;"ime of the day. The manufacturer has pack of 6 units of spare parts of different aromas: &lt;a data-hook = ""product-link-linked"" class = ""a-link-normal"" href = ""/ 6-Refills-Nenuco / dp / B07J5FJNZT / ref = cm_cr_getr_d_rvw_txt? ie = UTF8 ""&gt; 6 Replaceme"&amp;"nt Nenuco &lt;/a&gt;, &lt;a data-hook ="" product-link-linked ""class ="" link-to-normal ""href ="" / 6-Refills-Brisa-Marina / dp / B07967MXRK / ref = cm_cr_getr_d_rvw_txt? ie = UTF8 ""&gt; 6 Replacement Brisa Marina &lt;/a&gt;, &lt;a data-hook ="" product-link-linked ""class"&amp;" ="" link-to-normal ""href ="" / 6 -Recambios-Bang-Cítrica / dp / B074JF3B32 / ref = cm_cr_getr_d_rvw_txt? ie = UTF8 ""&gt; 6 Replacement Explosion Cítrica &lt;/a&gt;, &lt;a data-hook ="" product-link-linked ""class ="" a-link-Normal ""href ="" / 6-Parts-White-Bouque"&amp;"t / dp / B074JHR86X / ref = ie = UTF8 cm_cr_getr_d_rvw_txt? ""&gt; 6 Replacement White Bouquet &lt;/a&gt;, etc ...... _Conclusiones: not particularly"" attractive "" although when vaporized lights at the top a light blue lED. The system is very convenient because "&amp;"we do not have to stoop (if plugs of soil) or connect it to power. It has 4 functions off and three more programs, so if we do not use, do not need to disconnect (many who sell not allow it) simply move the button to the left and remains off without any c"&amp;"onsumption. end _Conclusión: I honestly do not give a fragrance very ""strong"" this is smooth (if you compare with other power we have at home) only thing is that it is convenient to use and there are many parts, but nothing more. The fragrance is going "&amp;"very fast and only notes when ejected, in a minute note no longer expected more of this product. Saludos By Flype")</f>
        <v>Large / medium or small rooms we left "Short" Nenuco Mist Freshener Essential Air Wick brand. I sent a diffuser, this consists freshener (to and including "AAA" batteries), with removable cover to place the glass container with the parts / perfume. It has a height of 12 cm by 8 cm wide (max) and weight mounted and ready to is 250 grams. The controller allows "burp" aroma different times 4, 5 and 6 seconds with pauses ranging from 10 minutes to 17minutos, up to 8 hours, shutting down until the same time of the day. The manufacturer has pack of 6 units of spare parts of different aromas: &lt;a data-hook = "product-link-linked" class = "a-link-normal" href = "/ 6-Refills-Nenuco / dp / B07J5FJNZT / ref = cm_cr_getr_d_rvw_txt? ie = UTF8 "&gt; 6 Replacement Nenuco &lt;/a&gt;, &lt;a data-hook =" product-link-linked "class =" link-to-normal "href =" / 6-Refills-Brisa-Marina / dp / B07967MXRK / ref = cm_cr_getr_d_rvw_txt? ie = UTF8 "&gt; 6 Replacement Brisa Marina &lt;/a&gt;, &lt;a data-hook =" product-link-linked "class =" link-to-normal "href =" / 6 -Recambios-Bang-Cítrica / dp / B074JF3B32 / ref = cm_cr_getr_d_rvw_txt? ie = UTF8 "&gt; 6 Replacement Explosion Cítrica &lt;/a&gt;, &lt;a data-hook =" product-link-linked "class =" a-link-Normal "href =" / 6-Parts-White-Bouquet / dp / B074JHR86X / ref = ie = UTF8 cm_cr_getr_d_rvw_txt? "&gt; 6 Replacement White Bouquet &lt;/a&gt;, etc ...... _Conclusiones: not particularly" attractive " although when vaporized lights at the top a light blue lED. The system is very convenient because we do not have to stoop (if plugs of soil) or connect it to power. It has 4 functions off and three more programs, so if we do not use, do not need to disconnect (many who sell not allow it) simply move the button to the left and remains off without any consumption. end _Conclusión: I honestly do not give a fragrance very "strong" this is smooth (if you compare with other power we have at home) only thing is that it is convenient to use and there are many parts, but nothing more. The fragrance is going very fast and only notes when ejected, in a minute note no longer expected more of this product. Saludos By Flype</v>
      </c>
    </row>
    <row r="420">
      <c r="A420" s="1">
        <v>3.0</v>
      </c>
      <c r="B420" s="1" t="s">
        <v>420</v>
      </c>
      <c r="C420" t="str">
        <f>IFERROR(__xludf.DUMMYFUNCTION("GOOGLETRANSLATE(B420, ""es"", ""en"")"),"Quality. I like it because it's comfortable, has good sound ..")</f>
        <v>Quality. I like it because it's comfortable, has good sound ..</v>
      </c>
    </row>
    <row r="421">
      <c r="A421" s="1">
        <v>1.0</v>
      </c>
      <c r="B421" s="1" t="s">
        <v>421</v>
      </c>
      <c r="C421" t="str">
        <f>IFERROR(__xludf.DUMMYFUNCTION("GOOGLETRANSLATE(B421, ""es"", ""en"")"),"The hardware is exploded magnet holding USB, USB serves to synchronize the remote with the computer, it has broken away from the inside to remove the USB for the first test. Now the dance usb, does not hold and you see that you can lose very easily. I hav"&amp;"e not used and it is broken .... I do not see where to contact the store to find a solution ...")</f>
        <v>The hardware is exploded magnet holding USB, USB serves to synchronize the remote with the computer, it has broken away from the inside to remove the USB for the first test. Now the dance usb, does not hold and you see that you can lose very easily. I have not used and it is broken .... I do not see where to contact the store to find a solution ...</v>
      </c>
    </row>
    <row r="422">
      <c r="A422" s="1">
        <v>1.0</v>
      </c>
      <c r="B422" s="1" t="s">
        <v>422</v>
      </c>
      <c r="C422" t="str">
        <f>IFERROR(__xludf.DUMMYFUNCTION("GOOGLETRANSLATE(B422, ""es"", ""en"")"),"Would not buy has come not last even 45 days and can not find the way to claim")</f>
        <v>Would not buy has come not last even 45 days and can not find the way to claim</v>
      </c>
    </row>
    <row r="423">
      <c r="A423" s="1">
        <v>1.0</v>
      </c>
      <c r="B423" s="1" t="s">
        <v>423</v>
      </c>
      <c r="C423" t="str">
        <f>IFERROR(__xludf.DUMMYFUNCTION("GOOGLETRANSLATE(B423, ""es"", ""en"")"),"Could not be more false. I have some original equal that came with my S8. When you have at the sides, you can see the great deficiencies you have, really do not know why people recommend it. I can verify 100% that are completely false. It comes with stick"&amp;"ers to take the hit they are true, and you're coming moved and poorly glued. Purchase a shame.")</f>
        <v>Could not be more false. I have some original equal that came with my S8. When you have at the sides, you can see the great deficiencies you have, really do not know why people recommend it. I can verify 100% that are completely false. It comes with stickers to take the hit they are true, and you're coming moved and poorly glued. Purchase a shame.</v>
      </c>
    </row>
    <row r="424">
      <c r="A424" s="1">
        <v>4.0</v>
      </c>
      <c r="B424" s="1" t="s">
        <v>424</v>
      </c>
      <c r="C424" t="str">
        <f>IFERROR(__xludf.DUMMYFUNCTION("GOOGLETRANSLATE(B424, ""es"", ""en"")"),"Purees and shakes very fine. It is perfect for juices and creamed vegetables. Finisimos stay with other blenders texture is different. I have not done is make ice cream, chop the nuts well ... I recommend it especially for fruit smoothies and vegetable pu"&amp;"rees.")</f>
        <v>Purees and shakes very fine. It is perfect for juices and creamed vegetables. Finisimos stay with other blenders texture is different. I have not done is make ice cream, chop the nuts well ... I recommend it especially for fruit smoothies and vegetable purees.</v>
      </c>
    </row>
    <row r="425">
      <c r="A425" s="1">
        <v>4.0</v>
      </c>
      <c r="B425" s="1" t="s">
        <v>425</v>
      </c>
      <c r="C425" t="str">
        <f>IFERROR(__xludf.DUMMYFUNCTION("GOOGLETRANSLATE(B425, ""es"", ""en"")"),"This well are pretty good, are comfortable and perfect size. The only downside is that the template is too thin, a little thicker would be great.")</f>
        <v>This well are pretty good, are comfortable and perfect size. The only downside is that the template is too thin, a little thicker would be great.</v>
      </c>
    </row>
    <row r="426">
      <c r="A426" s="1">
        <v>4.0</v>
      </c>
      <c r="B426" s="1" t="s">
        <v>426</v>
      </c>
      <c r="C426" t="str">
        <f>IFERROR(__xludf.DUMMYFUNCTION("GOOGLETRANSLATE(B426, ""es"", ""en"")"),"Adidas Good Value, very warm, very good, very fast delivery")</f>
        <v>Adidas Good Value, very warm, very good, very fast delivery</v>
      </c>
    </row>
    <row r="427">
      <c r="A427" s="1">
        <v>4.0</v>
      </c>
      <c r="B427" s="1" t="s">
        <v>427</v>
      </c>
      <c r="C427" t="str">
        <f>IFERROR(__xludf.DUMMYFUNCTION("GOOGLETRANSLATE(B427, ""es"", ""en"")"),"perfectly fulfills the purpose for which I bought. To hear the TV late and not bother anyone. For this, the sound is good enough. Super duration compared with wireless battery of pinganillo, not very annoying.")</f>
        <v>perfectly fulfills the purpose for which I bought. To hear the TV late and not bother anyone. For this, the sound is good enough. Super duration compared with wireless battery of pinganillo, not very annoying.</v>
      </c>
    </row>
    <row r="428">
      <c r="A428" s="1">
        <v>5.0</v>
      </c>
      <c r="B428" s="1" t="s">
        <v>428</v>
      </c>
      <c r="C428" t="str">
        <f>IFERROR(__xludf.DUMMYFUNCTION("GOOGLETRANSLATE(B428, ""es"", ""en"")"),"Moment Moment perfecte tot perfecte, complet tot ell, haveure com més endavant is the preu, if not month, could be ajustat month. Gràcies i Salutacions")</f>
        <v>Moment Moment perfecte tot perfecte, complet tot ell, haveure com més endavant is the preu, if not month, could be ajustat month. Gràcies i Salutacions</v>
      </c>
    </row>
    <row r="429">
      <c r="A429" s="1">
        <v>5.0</v>
      </c>
      <c r="B429" s="1" t="s">
        <v>429</v>
      </c>
      <c r="C429" t="str">
        <f>IFERROR(__xludf.DUMMYFUNCTION("GOOGLETRANSLATE(B429, ""es"", ""en"")"),"Service quality product equal to your ad. Sent succesfully. Value ratio ok. perfectly fulfills Thanks")</f>
        <v>Service quality product equal to your ad. Sent succesfully. Value ratio ok. perfectly fulfills Thanks</v>
      </c>
    </row>
    <row r="430">
      <c r="A430" s="1">
        <v>5.0</v>
      </c>
      <c r="B430" s="1" t="s">
        <v>430</v>
      </c>
      <c r="C430" t="str">
        <f>IFERROR(__xludf.DUMMYFUNCTION("GOOGLETRANSLATE(B430, ""es"", ""en"")"),"Good product I purchased this product in color, very elegant blanco.Es meets espectativas.Recomiendo.Rapido safe and good product.")</f>
        <v>Good product I purchased this product in color, very elegant blanco.Es meets espectativas.Recomiendo.Rapido safe and good product.</v>
      </c>
    </row>
    <row r="431">
      <c r="A431" s="1">
        <v>5.0</v>
      </c>
      <c r="B431" s="1" t="s">
        <v>431</v>
      </c>
      <c r="C431" t="str">
        <f>IFERROR(__xludf.DUMMYFUNCTION("GOOGLETRANSLATE(B431, ""es"", ""en"")"),"Vasil For micma pantaya")</f>
        <v>Vasil For micma pantaya</v>
      </c>
    </row>
    <row r="432">
      <c r="A432" s="1">
        <v>5.0</v>
      </c>
      <c r="B432" s="1" t="s">
        <v>432</v>
      </c>
      <c r="C432" t="str">
        <f>IFERROR(__xludf.DUMMYFUNCTION("GOOGLETRANSLATE(B432, ""es"", ""en"")"),"Perfect Beautiful! Is like the picture")</f>
        <v>Perfect Beautiful! Is like the picture</v>
      </c>
    </row>
    <row r="433">
      <c r="A433" s="1">
        <v>5.0</v>
      </c>
      <c r="B433" s="1" t="s">
        <v>433</v>
      </c>
      <c r="C433" t="str">
        <f>IFERROR(__xludf.DUMMYFUNCTION("GOOGLETRANSLATE(B433, ""es"", ""en"")"),"Perfect very nice and very comfortable. I asked another number and perfect")</f>
        <v>Perfect very nice and very comfortable. I asked another number and perfect</v>
      </c>
    </row>
    <row r="434">
      <c r="A434" s="1">
        <v>5.0</v>
      </c>
      <c r="B434" s="1" t="s">
        <v>434</v>
      </c>
      <c r="C434" t="str">
        <f>IFERROR(__xludf.DUMMYFUNCTION("GOOGLETRANSLATE(B434, ""es"", ""en"")"),"Surprised me very pleasantly surprised! Leaves skin soft and thin skin. I use it once a week and also to the face! I still have fresh skin ... the truth is not as expected good results")</f>
        <v>Surprised me very pleasantly surprised! Leaves skin soft and thin skin. I use it once a week and also to the face! I still have fresh skin ... the truth is not as expected good results</v>
      </c>
    </row>
    <row r="435">
      <c r="A435" s="1">
        <v>5.0</v>
      </c>
      <c r="B435" s="1" t="s">
        <v>435</v>
      </c>
      <c r="C435" t="str">
        <f>IFERROR(__xludf.DUMMYFUNCTION("GOOGLETRANSLATE(B435, ""es"", ""en"")"),"Product quality / price Pillé the product at a significant discount, and I must say it is a fantastic buy. The first week will bother you in the foot, will gradually soften and conform once it is extremely comfortable. Boots are extremely durable, a purch"&amp;"ase for a long time, which can be used for both city and mountain without any problems. If pilláis in rebates are a must buy;)")</f>
        <v>Product quality / price Pillé the product at a significant discount, and I must say it is a fantastic buy. The first week will bother you in the foot, will gradually soften and conform once it is extremely comfortable. Boots are extremely durable, a purchase for a long time, which can be used for both city and mountain without any problems. If pilláis in rebates are a must buy;)</v>
      </c>
    </row>
    <row r="436">
      <c r="A436" s="1">
        <v>5.0</v>
      </c>
      <c r="B436" s="1" t="s">
        <v>436</v>
      </c>
      <c r="C436" t="str">
        <f>IFERROR(__xludf.DUMMYFUNCTION("GOOGLETRANSLATE(B436, ""es"", ""en"")"),"Excellent adhesive tape is different from others, because not stick to hands and instead sticks firmly to any surface; its color is transparent. The difficult thing is to remove the red top layer protection. It fits correctly to the description on the web")</f>
        <v>Excellent adhesive tape is different from others, because not stick to hands and instead sticks firmly to any surface; its color is transparent. The difficult thing is to remove the red top layer protection. It fits correctly to the description on the web</v>
      </c>
    </row>
    <row r="437">
      <c r="A437" s="1">
        <v>5.0</v>
      </c>
      <c r="B437" s="1" t="s">
        <v>437</v>
      </c>
      <c r="C437" t="str">
        <f>IFERROR(__xludf.DUMMYFUNCTION("GOOGLETRANSLATE(B437, ""es"", ""en"")"),"Fantastic quality and size Finally a brush to clean well thought barbecues. Its size is perfect for not burn to making the first hot cleaning. Furthermore, ergonomics is also suitable to prevent the residual heat. The handle is of good quality, sturdy and"&amp;" can take the brush without burning and comfortably. As for the brushing surface it is tough and does the job perfectly. Just fantastic.")</f>
        <v>Fantastic quality and size Finally a brush to clean well thought barbecues. Its size is perfect for not burn to making the first hot cleaning. Furthermore, ergonomics is also suitable to prevent the residual heat. The handle is of good quality, sturdy and can take the brush without burning and comfortably. As for the brushing surface it is tough and does the job perfectly. Just fantastic.</v>
      </c>
    </row>
    <row r="438">
      <c r="A438" s="1">
        <v>5.0</v>
      </c>
      <c r="B438" s="1" t="s">
        <v>438</v>
      </c>
      <c r="C438" t="str">
        <f>IFERROR(__xludf.DUMMYFUNCTION("GOOGLETRANSLATE(B438, ""es"", ""en"")"),"Comodas Like everything this brand are quality products made to last. You must buy a number or numbers and average more than your usual size. They are very comfortable once the taming a little.")</f>
        <v>Comodas Like everything this brand are quality products made to last. You must buy a number or numbers and average more than your usual size. They are very comfortable once the taming a little.</v>
      </c>
    </row>
    <row r="439">
      <c r="A439" s="1">
        <v>5.0</v>
      </c>
      <c r="B439" s="1" t="s">
        <v>439</v>
      </c>
      <c r="C439" t="str">
        <f>IFERROR(__xludf.DUMMYFUNCTION("GOOGLETRANSLATE(B439, ""es"", ""en"")"),"Super price remain great and are super nice and cheap")</f>
        <v>Super price remain great and are super nice and cheap</v>
      </c>
    </row>
    <row r="440">
      <c r="A440" s="1">
        <v>5.0</v>
      </c>
      <c r="B440" s="1" t="s">
        <v>440</v>
      </c>
      <c r="C440" t="str">
        <f>IFERROR(__xludf.DUMMYFUNCTION("GOOGLETRANSLATE(B440, ""es"", ""en"")"),"I have 2 great, the first teams without problem. The second month does not load, I have indicated to send me new. I'm waiting, I tell you. I have sent everything perfect")</f>
        <v>I have 2 great, the first teams without problem. The second month does not load, I have indicated to send me new. I'm waiting, I tell you. I have sent everything perfect</v>
      </c>
    </row>
    <row r="441">
      <c r="A441" s="1">
        <v>5.0</v>
      </c>
      <c r="B441" s="1" t="s">
        <v>441</v>
      </c>
      <c r="C441" t="str">
        <f>IFERROR(__xludf.DUMMYFUNCTION("GOOGLETRANSLATE(B441, ""es"", ""en"")"),"Precious are beautiful.")</f>
        <v>Precious are beautiful.</v>
      </c>
    </row>
    <row r="442">
      <c r="A442" s="1">
        <v>5.0</v>
      </c>
      <c r="B442" s="1" t="s">
        <v>442</v>
      </c>
      <c r="C442" t="str">
        <f>IFERROR(__xludf.DUMMYFUNCTION("GOOGLETRANSLATE(B442, ""es"", ""en"")"),"Good hooded sweatshirt good to go to the gym, good finishes at a great price")</f>
        <v>Good hooded sweatshirt good to go to the gym, good finishes at a great price</v>
      </c>
    </row>
    <row r="443">
      <c r="A443" s="1">
        <v>5.0</v>
      </c>
      <c r="B443" s="1" t="s">
        <v>443</v>
      </c>
      <c r="C443" t="str">
        <f>IFERROR(__xludf.DUMMYFUNCTION("GOOGLETRANSLATE(B443, ""es"", ""en"")"),"Nintendo switch card good for very good card at a good price I put on my Nintendo switch without problem if the 512GB was about 60 € also buy")</f>
        <v>Nintendo switch card good for very good card at a good price I put on my Nintendo switch without problem if the 512GB was about 60 € also buy</v>
      </c>
    </row>
    <row r="444">
      <c r="A444" s="1">
        <v>5.0</v>
      </c>
      <c r="B444" s="1" t="s">
        <v>444</v>
      </c>
      <c r="C444" t="str">
        <f>IFERROR(__xludf.DUMMYFUNCTION("GOOGLETRANSLATE(B444, ""es"", ""en"")"),"Exceptional price / quality ratio perfect size, I wear a 44 and asked the Xl. Very good pants for its price. I ask the second.")</f>
        <v>Exceptional price / quality ratio perfect size, I wear a 44 and asked the Xl. Very good pants for its price. I ask the second.</v>
      </c>
    </row>
    <row r="445">
      <c r="A445" s="1">
        <v>5.0</v>
      </c>
      <c r="B445" s="1" t="s">
        <v>445</v>
      </c>
      <c r="C445" t="str">
        <f>IFERROR(__xludf.DUMMYFUNCTION("GOOGLETRANSLATE(B445, ""es"", ""en"")"),"I use it daily I like it so much I bought it twice: once as a gift for my mother and one for me. It has different rods that serve different functions. It works great.")</f>
        <v>I use it daily I like it so much I bought it twice: once as a gift for my mother and one for me. It has different rods that serve different functions. It works great.</v>
      </c>
    </row>
    <row r="446">
      <c r="A446" s="1">
        <v>5.0</v>
      </c>
      <c r="B446" s="1" t="s">
        <v>446</v>
      </c>
      <c r="C446" t="str">
        <f>IFERROR(__xludf.DUMMYFUNCTION("GOOGLETRANSLATE(B446, ""es"", ""en"")"),"Olga I like so much, what happens left me somewhat tight, but can not return because my daughter to be charmed and what it is, but I will buy this brand because I knew that the products were and are good they have quality")</f>
        <v>Olga I like so much, what happens left me somewhat tight, but can not return because my daughter to be charmed and what it is, but I will buy this brand because I knew that the products were and are good they have quality</v>
      </c>
    </row>
    <row r="447">
      <c r="A447" s="1">
        <v>2.0</v>
      </c>
      <c r="B447" s="1" t="s">
        <v>447</v>
      </c>
      <c r="C447" t="str">
        <f>IFERROR(__xludf.DUMMYFUNCTION("GOOGLETRANSLATE(B447, ""es"", ""en"")"),"Regular Las zaztillas are beautiful carvings did not match the Spanish. I washed the shoes first and convese with star logo has deleted some")</f>
        <v>Regular Las zaztillas are beautiful carvings did not match the Spanish. I washed the shoes first and convese with star logo has deleted some</v>
      </c>
    </row>
    <row r="448">
      <c r="A448" s="1">
        <v>3.0</v>
      </c>
      <c r="B448" s="1" t="s">
        <v>448</v>
      </c>
      <c r="C448" t="str">
        <f>IFERROR(__xludf.DUMMYFUNCTION("GOOGLETRANSLATE(B448, ""es"", ""en"")"),"Justito size are fine but the size is pulling Justito. If you are hesitating between two sizes, take the larger ...")</f>
        <v>Justito size are fine but the size is pulling Justito. If you are hesitating between two sizes, take the larger ...</v>
      </c>
    </row>
    <row r="449">
      <c r="A449" s="1">
        <v>3.0</v>
      </c>
      <c r="B449" s="1" t="s">
        <v>449</v>
      </c>
      <c r="C449" t="str">
        <f>IFERROR(__xludf.DUMMYFUNCTION("GOOGLETRANSLATE(B449, ""es"", ""en"")"),"Very fast shipping MEMORY CARDS AND CAME IN SUSA BLISTER all very nice, it BECAME AN EVIL THAT HAPPENS, HE DOES NOT REPAIR NOT HAD TO HAPPEN THAT, THE OTHER NOT GOD HE PROBADO..QUE Ampare")</f>
        <v>Very fast shipping MEMORY CARDS AND CAME IN SUSA BLISTER all very nice, it BECAME AN EVIL THAT HAPPENS, HE DOES NOT REPAIR NOT HAD TO HAPPEN THAT, THE OTHER NOT GOD HE PROBADO..QUE Ampare</v>
      </c>
    </row>
    <row r="450">
      <c r="A450" s="1">
        <v>3.0</v>
      </c>
      <c r="B450" s="1" t="s">
        <v>450</v>
      </c>
      <c r="C450" t="str">
        <f>IFERROR(__xludf.DUMMYFUNCTION("GOOGLETRANSLATE(B450, ""es"", ""en"")"),"NO HIGH WAIST The waist is not high, and the exercise is low, waist and hip does not fit.")</f>
        <v>NO HIGH WAIST The waist is not high, and the exercise is low, waist and hip does not fit.</v>
      </c>
    </row>
    <row r="451">
      <c r="A451" s="1">
        <v>1.0</v>
      </c>
      <c r="B451" s="1" t="s">
        <v>451</v>
      </c>
      <c r="C451" t="str">
        <f>IFERROR(__xludf.DUMMYFUNCTION("GOOGLETRANSLATE(B451, ""es"", ""en"")"),"Small are very nice but are small. They are not European sizes. I had to send them back. Not because not specified in the description before buying")</f>
        <v>Small are very nice but are small. They are not European sizes. I had to send them back. Not because not specified in the description before buying</v>
      </c>
    </row>
    <row r="452">
      <c r="A452" s="1">
        <v>1.0</v>
      </c>
      <c r="B452" s="1" t="s">
        <v>452</v>
      </c>
      <c r="C452" t="str">
        <f>IFERROR(__xludf.DUMMYFUNCTION("GOOGLETRANSLATE(B452, ""es"", ""en"")"),"small size very small. I asked for my number and they hurt me. I had to give.")</f>
        <v>small size very small. I asked for my number and they hurt me. I had to give.</v>
      </c>
    </row>
    <row r="453">
      <c r="A453" s="1">
        <v>4.0</v>
      </c>
      <c r="B453" s="1" t="s">
        <v>453</v>
      </c>
      <c r="C453" t="str">
        <f>IFERROR(__xludf.DUMMYFUNCTION("GOOGLETRANSLATE(B453, ""es"", ""en"")"),"Beware the sizes! If it is true that if you chocks one 41/42 (in my case) choose a size more (43/44) and I still go a little, imagine Pelin which is the subject of footwear varies slightly because the type of measures ... If I do not get to read the opini"&amp;"ons I had been disappointed because it would have to return them and wait longer for the product ... otherwise are what they promise, money very good and somewhat uncomfortable at the beginning but then conform a foot and ready!")</f>
        <v>Beware the sizes! If it is true that if you chocks one 41/42 (in my case) choose a size more (43/44) and I still go a little, imagine Pelin which is the subject of footwear varies slightly because the type of measures ... If I do not get to read the opinions I had been disappointed because it would have to return them and wait longer for the product ... otherwise are what they promise, money very good and somewhat uncomfortable at the beginning but then conform a foot and ready!</v>
      </c>
    </row>
    <row r="454">
      <c r="A454" s="1">
        <v>4.0</v>
      </c>
      <c r="B454" s="1" t="s">
        <v>454</v>
      </c>
      <c r="C454" t="str">
        <f>IFERROR(__xludf.DUMMYFUNCTION("GOOGLETRANSLATE(B454, ""es"", ""en"")"),"A new model has arrived I bought these headphones because (as you can see in a picture) I have the old model but in black and I thought, now for the summer, come me well a white and thus not achicharre me diadem when I go out for a walk. Helmets are beaut"&amp;"iful and comfortable, have a good price for building materials and good finishes. But if I have to compare with the previous model, I would have to say that although they have a little more sound pressure, I like the sound of the previous model. When fold"&amp;"s back occupy less space than the old, but the new system is not very strong or very fluid, reticencias.También meets portability is below the above that although no matter if you go for a walk, if you have importance if for example go shopping and when y"&amp;"ou walk into the shops you all settle into the neck, is not the same support you these new in the original position of listening to the old you the lean on ""position dj"" and are more comfortable . If you are looking for a good buy, I recommend it if you"&amp;"'ll give a similar use to which I have mentioned before or to connect any new devices and not disturb streaming is a good option. But if you are looking for high quality, your first helmets to puncture (although they have more sound pressure than previous"&amp;" ones, do not reach the soles of shoes about Senheiser hd 25 or insulate acoustically like) or go shopping with them on, I'd say andases would be better than in other directions.")</f>
        <v>A new model has arrived I bought these headphones because (as you can see in a picture) I have the old model but in black and I thought, now for the summer, come me well a white and thus not achicharre me diadem when I go out for a walk. Helmets are beautiful and comfortable, have a good price for building materials and good finishes. But if I have to compare with the previous model, I would have to say that although they have a little more sound pressure, I like the sound of the previous model. When folds back occupy less space than the old, but the new system is not very strong or very fluid, reticencias.También meets portability is below the above that although no matter if you go for a walk, if you have importance if for example go shopping and when you walk into the shops you all settle into the neck, is not the same support you these new in the original position of listening to the old you the lean on "position dj" and are more comfortable . If you are looking for a good buy, I recommend it if you'll give a similar use to which I have mentioned before or to connect any new devices and not disturb streaming is a good option. But if you are looking for high quality, your first helmets to puncture (although they have more sound pressure than previous ones, do not reach the soles of shoes about Senheiser hd 25 or insulate acoustically like) or go shopping with them on, I'd say andases would be better than in other directions.</v>
      </c>
    </row>
    <row r="455">
      <c r="A455" s="1">
        <v>4.0</v>
      </c>
      <c r="B455" s="1" t="s">
        <v>455</v>
      </c>
      <c r="C455" t="str">
        <f>IFERROR(__xludf.DUMMYFUNCTION("GOOGLETRANSLATE(B455, ""es"", ""en"")"),"Well done and finished Hooves belt make noise when you walk and is a bit annoying, but the bag itself is very well done and finished.")</f>
        <v>Well done and finished Hooves belt make noise when you walk and is a bit annoying, but the bag itself is very well done and finished.</v>
      </c>
    </row>
    <row r="456">
      <c r="A456" s="1">
        <v>4.0</v>
      </c>
      <c r="B456" s="1" t="s">
        <v>456</v>
      </c>
      <c r="C456" t="str">
        <f>IFERROR(__xludf.DUMMYFUNCTION("GOOGLETRANSLATE(B456, ""es"", ""en"")"),"As simple and correct it box with key security nothing. For what I need, doing very well.")</f>
        <v>As simple and correct it box with key security nothing. For what I need, doing very well.</v>
      </c>
    </row>
    <row r="457">
      <c r="A457" s="1">
        <v>4.0</v>
      </c>
      <c r="B457" s="1" t="s">
        <v>457</v>
      </c>
      <c r="C457" t="str">
        <f>IFERROR(__xludf.DUMMYFUNCTION("GOOGLETRANSLATE(B457, ""es"", ""en"")"),"Comfortable comfort thin fabric")</f>
        <v>Comfortable comfort thin fabric</v>
      </c>
    </row>
    <row r="458">
      <c r="A458" s="1">
        <v>5.0</v>
      </c>
      <c r="B458" s="1" t="s">
        <v>458</v>
      </c>
      <c r="C458" t="str">
        <f>IFERROR(__xludf.DUMMYFUNCTION("GOOGLETRANSLATE(B458, ""es"", ""en"")"),"I wanted a fantastic watch quality watch that was not expensive. And this met expectations. After use more than 6 months I can say it's a good watch. Very accurate and reliable. Thankfully the machinery Seiko riding.")</f>
        <v>I wanted a fantastic watch quality watch that was not expensive. And this met expectations. After use more than 6 months I can say it's a good watch. Very accurate and reliable. Thankfully the machinery Seiko riding.</v>
      </c>
    </row>
    <row r="459">
      <c r="A459" s="1">
        <v>5.0</v>
      </c>
      <c r="B459" s="1" t="s">
        <v>459</v>
      </c>
      <c r="C459" t="str">
        <f>IFERROR(__xludf.DUMMYFUNCTION("GOOGLETRANSLATE(B459, ""es"", ""en"")"),"Sound quality, durable and length more than necessary. View my experience with other accessories that had acquired the same brand I bought it to connect multiple instruments and has not surprised me. expected quality. Excellent sound more than necessary, "&amp;"longitude and built to withstand many hours of good music.")</f>
        <v>Sound quality, durable and length more than necessary. View my experience with other accessories that had acquired the same brand I bought it to connect multiple instruments and has not surprised me. expected quality. Excellent sound more than necessary, longitude and built to withstand many hours of good music.</v>
      </c>
    </row>
    <row r="460">
      <c r="A460" s="1">
        <v>5.0</v>
      </c>
      <c r="B460" s="1" t="s">
        <v>460</v>
      </c>
      <c r="C460" t="str">
        <f>IFERROR(__xludf.DUMMYFUNCTION("GOOGLETRANSLATE(B460, ""es"", ""en"")"),"Headphones comfortable and good autonomy Well say that after a week of use I am very pleased with these headphones, do not weigh almost nothing, they are comfortable and can be heard quite well. First of all include the sound quality without being the bes"&amp;"t is pretty good, languishing a little low with very low volume but average volumes hear very well. The headphones are comfortable and come with a pair of adapters larger and smaller by another pair if you do not come standard are good. I have a orejotas "&amp;"I use larger and are very comfortable. Sound insulation is acceptable and with a mean volume not hear almost nothing from the outside (you have to keep that in mind if you're in an area where you should be able to hear). Fixation in my case with the large"&amp;"r adapters, is quite good and not by going to trot I have moved your site. The battery is the level that promise, or at the least with an average volume I have lasted in all full loads I miss him around the 6 hour and a quarter, and base gives 5 full load"&amp;"s and more to 80%. When you put to charge the light thereof is turned on and off when it ends, also is also turned on the charging base, which is comfortable to know how much charge is left. Full charge usually takes him about an hour or so. On helmets a "&amp;"quirk (I've had several similar and were to reverse) is that the helmet synchronized as master in stereo mode is the left, you only need to take this into account if you want to use a single handset, but it is always good to know them. Based noteworthy th"&amp;"at helmets are paid to putting them in the same (and consequently put load) and activate the remove them, but nevertheless holding the button you can turn them off or turn them on manually. Otherwise I can only point worth mentioning is that I am very hap"&amp;"py with the product that now accompanies me to work and when I go route.")</f>
        <v>Headphones comfortable and good autonomy Well say that after a week of use I am very pleased with these headphones, do not weigh almost nothing, they are comfortable and can be heard quite well. First of all include the sound quality without being the best is pretty good, languishing a little low with very low volume but average volumes hear very well. The headphones are comfortable and come with a pair of adapters larger and smaller by another pair if you do not come standard are good. I have a orejotas I use larger and are very comfortable. Sound insulation is acceptable and with a mean volume not hear almost nothing from the outside (you have to keep that in mind if you're in an area where you should be able to hear). Fixation in my case with the larger adapters, is quite good and not by going to trot I have moved your site. The battery is the level that promise, or at the least with an average volume I have lasted in all full loads I miss him around the 6 hour and a quarter, and base gives 5 full loads and more to 80%. When you put to charge the light thereof is turned on and off when it ends, also is also turned on the charging base, which is comfortable to know how much charge is left. Full charge usually takes him about an hour or so. On helmets a quirk (I've had several similar and were to reverse) is that the helmet synchronized as master in stereo mode is the left, you only need to take this into account if you want to use a single handset, but it is always good to know them. Based noteworthy that helmets are paid to putting them in the same (and consequently put load) and activate the remove them, but nevertheless holding the button you can turn them off or turn them on manually. Otherwise I can only point worth mentioning is that I am very happy with the product that now accompanies me to work and when I go route.</v>
      </c>
    </row>
    <row r="461">
      <c r="A461" s="1">
        <v>5.0</v>
      </c>
      <c r="B461" s="1" t="s">
        <v>461</v>
      </c>
      <c r="C461" t="str">
        <f>IFERROR(__xludf.DUMMYFUNCTION("GOOGLETRANSLATE(B461, ""es"", ""en"")"),"Very good. Good product fulfills its function, is of good quality for the money is pretty good, I worked for sticking me many things, rubbers, plastics etc ..")</f>
        <v>Very good. Good product fulfills its function, is of good quality for the money is pretty good, I worked for sticking me many things, rubbers, plastics etc ..</v>
      </c>
    </row>
    <row r="462">
      <c r="A462" s="1">
        <v>5.0</v>
      </c>
      <c r="B462" s="1" t="s">
        <v>462</v>
      </c>
      <c r="C462" t="str">
        <f>IFERROR(__xludf.DUMMYFUNCTION("GOOGLETRANSLATE(B462, ""es"", ""en"")"),"Very happy very good shoe")</f>
        <v>Very happy very good shoe</v>
      </c>
    </row>
    <row r="463">
      <c r="A463" s="1">
        <v>5.0</v>
      </c>
      <c r="B463" s="1" t="s">
        <v>463</v>
      </c>
      <c r="C463" t="str">
        <f>IFERROR(__xludf.DUMMYFUNCTION("GOOGLETRANSLATE(B463, ""es"", ""en"")"),"Which is very good shoe price quality I liked the color and model of the shoe only bad thing laces that do not make the foot is subject to the shoe and when low on slopes and just felt the brush of my fingers with the tip sneaker")</f>
        <v>Which is very good shoe price quality I liked the color and model of the shoe only bad thing laces that do not make the foot is subject to the shoe and when low on slopes and just felt the brush of my fingers with the tip sneaker</v>
      </c>
    </row>
    <row r="464">
      <c r="A464" s="1">
        <v>5.0</v>
      </c>
      <c r="B464" s="1" t="s">
        <v>464</v>
      </c>
      <c r="C464" t="str">
        <f>IFERROR(__xludf.DUMMYFUNCTION("GOOGLETRANSLATE(B464, ""es"", ""en"")"),"very cheap for response time it works great if quires inicarte in the world of creating bases, although I have noticed that they have a latency Pelin to create batteries via MIDI, but this very decent 50 €")</f>
        <v>very cheap for response time it works great if quires inicarte in the world of creating bases, although I have noticed that they have a latency Pelin to create batteries via MIDI, but this very decent 50 €</v>
      </c>
    </row>
    <row r="465">
      <c r="A465" s="1">
        <v>5.0</v>
      </c>
      <c r="B465" s="1" t="s">
        <v>465</v>
      </c>
      <c r="C465" t="str">
        <f>IFERROR(__xludf.DUMMYFUNCTION("GOOGLETRANSLATE(B465, ""es"", ""en"")"),"Okay fine .... I would have liked more power but for the price well estamuy")</f>
        <v>Okay fine .... I would have liked more power but for the price well estamuy</v>
      </c>
    </row>
    <row r="466">
      <c r="A466" s="1">
        <v>5.0</v>
      </c>
      <c r="B466" s="1" t="s">
        <v>466</v>
      </c>
      <c r="C466" t="str">
        <f>IFERROR(__xludf.DUMMYFUNCTION("GOOGLETRANSLATE(B466, ""es"", ""en"")"),"Very nice very nice. Good price")</f>
        <v>Very nice very nice. Good price</v>
      </c>
    </row>
    <row r="467">
      <c r="A467" s="1">
        <v>5.0</v>
      </c>
      <c r="B467" s="1" t="s">
        <v>467</v>
      </c>
      <c r="C467" t="str">
        <f>IFERROR(__xludf.DUMMYFUNCTION("GOOGLETRANSLATE(B467, ""es"", ""en"")"),"Very comfortable. Exact as it appears in the photograph.")</f>
        <v>Very comfortable. Exact as it appears in the photograph.</v>
      </c>
    </row>
    <row r="468">
      <c r="A468" s="1">
        <v>5.0</v>
      </c>
      <c r="B468" s="1" t="s">
        <v>468</v>
      </c>
      <c r="C468" t="str">
        <f>IFERROR(__xludf.DUMMYFUNCTION("GOOGLETRANSLATE(B468, ""es"", ""en"")"),"Very handy, good quality and cleaner that can be really impressed, the best cleaner of the insurance market, very manageable and robust, it is of very good quality, I did not expect to be so good. Clearly I recommend it for people with tall glasses, large"&amp;" and small crystals, essential thing. He is just rubbing with newspaper")</f>
        <v>Very handy, good quality and cleaner that can be really impressed, the best cleaner of the insurance market, very manageable and robust, it is of very good quality, I did not expect to be so good. Clearly I recommend it for people with tall glasses, large and small crystals, essential thing. He is just rubbing with newspaper</v>
      </c>
    </row>
    <row r="469">
      <c r="A469" s="1">
        <v>5.0</v>
      </c>
      <c r="B469" s="1" t="s">
        <v>469</v>
      </c>
      <c r="C469" t="str">
        <f>IFERROR(__xludf.DUMMYFUNCTION("GOOGLETRANSLATE(B469, ""es"", ""en"")"),"Qualidade / price Produto mui Good! Thank you")</f>
        <v>Qualidade / price Produto mui Good! Thank you</v>
      </c>
    </row>
    <row r="470">
      <c r="A470" s="1">
        <v>5.0</v>
      </c>
      <c r="B470" s="1" t="s">
        <v>470</v>
      </c>
      <c r="C470" t="str">
        <f>IFERROR(__xludf.DUMMYFUNCTION("GOOGLETRANSLATE(B470, ""es"", ""en"")"),"Good option is a very good number of folders at the price I bought good quality so far")</f>
        <v>Good option is a very good number of folders at the price I bought good quality so far</v>
      </c>
    </row>
    <row r="471">
      <c r="A471" s="1">
        <v>5.0</v>
      </c>
      <c r="B471" s="1" t="s">
        <v>471</v>
      </c>
      <c r="C471" t="str">
        <f>IFERROR(__xludf.DUMMYFUNCTION("GOOGLETRANSLATE(B471, ""es"", ""en"")"),"I've fulfills its function tested and is a great help when you're working with small parts. I've used without batteries because with them the weight is greater and annoying. I hope that they get a pair of glasses with button batteries. Ultimately is a sup"&amp;"plement that we must have for some jobs.")</f>
        <v>I've fulfills its function tested and is a great help when you're working with small parts. I've used without batteries because with them the weight is greater and annoying. I hope that they get a pair of glasses with button batteries. Ultimately is a supplement that we must have for some jobs.</v>
      </c>
    </row>
    <row r="472">
      <c r="A472" s="1">
        <v>5.0</v>
      </c>
      <c r="B472" s="1" t="s">
        <v>472</v>
      </c>
      <c r="C472" t="str">
        <f>IFERROR(__xludf.DUMMYFUNCTION("GOOGLETRANSLATE(B472, ""es"", ""en"")"),"An essential quality ink stamps")</f>
        <v>An essential quality ink stamps</v>
      </c>
    </row>
    <row r="473">
      <c r="A473" s="1">
        <v>5.0</v>
      </c>
      <c r="B473" s="1" t="s">
        <v>473</v>
      </c>
      <c r="C473" t="str">
        <f>IFERROR(__xludf.DUMMYFUNCTION("GOOGLETRANSLATE(B473, ""es"", ""en"")"),"Laurs was to give away. The q person received was at the beginning doubted its effectiveness. Now puts every day")</f>
        <v>Laurs was to give away. The q person received was at the beginning doubted its effectiveness. Now puts every day</v>
      </c>
    </row>
    <row r="474">
      <c r="A474" s="1">
        <v>5.0</v>
      </c>
      <c r="B474" s="1" t="s">
        <v>474</v>
      </c>
      <c r="C474" t="str">
        <f>IFERROR(__xludf.DUMMYFUNCTION("GOOGLETRANSLATE(B474, ""es"", ""en"")"),"If you need high-quality headphones for music only to Listen, do not buy this. But if you have to edit music and audio, this will serve you very well.")</f>
        <v>If you need high-quality headphones for music only to Listen, do not buy this. But if you have to edit music and audio, this will serve you very well.</v>
      </c>
    </row>
    <row r="475">
      <c r="A475" s="1">
        <v>5.0</v>
      </c>
      <c r="B475" s="1" t="s">
        <v>475</v>
      </c>
      <c r="C475" t="str">
        <f>IFERROR(__xludf.DUMMYFUNCTION("GOOGLETRANSLATE(B475, ""es"", ""en"")"),"Original, exactly like those that brought the correct mobile Everything shipping within the proposed date even arrived a few days earlier. Headphones work perfectly and are equal to the original that came with the phone. good buy")</f>
        <v>Original, exactly like those that brought the correct mobile Everything shipping within the proposed date even arrived a few days earlier. Headphones work perfectly and are equal to the original that came with the phone. good buy</v>
      </c>
    </row>
    <row r="476">
      <c r="A476" s="1">
        <v>5.0</v>
      </c>
      <c r="B476" s="1" t="s">
        <v>476</v>
      </c>
      <c r="C476" t="str">
        <f>IFERROR(__xludf.DUMMYFUNCTION("GOOGLETRANSLATE(B476, ""es"", ""en"")"),"To comfort my father")</f>
        <v>To comfort my father</v>
      </c>
    </row>
    <row r="477">
      <c r="A477" s="1">
        <v>2.0</v>
      </c>
      <c r="B477" s="1" t="s">
        <v>477</v>
      </c>
      <c r="C477" t="str">
        <f>IFERROR(__xludf.DUMMYFUNCTION("GOOGLETRANSLATE(B477, ""es"", ""en"")"),"It is broken immediately blue sponge tip brush has lasted 3 weeks and once a rotating brush and this is useless.")</f>
        <v>It is broken immediately blue sponge tip brush has lasted 3 weeks and once a rotating brush and this is useless.</v>
      </c>
    </row>
    <row r="478">
      <c r="A478" s="1">
        <v>3.0</v>
      </c>
      <c r="B478" s="1" t="s">
        <v>478</v>
      </c>
      <c r="C478" t="str">
        <f>IFERROR(__xludf.DUMMYFUNCTION("GOOGLETRANSLATE(B478, ""es"", ""en"")"),"Too fat tissue The tissue is quite fat, that makes what you wear on top you have left a fair bit. An inner shirt can not be so fat")</f>
        <v>Too fat tissue The tissue is quite fat, that makes what you wear on top you have left a fair bit. An inner shirt can not be so fat</v>
      </c>
    </row>
    <row r="479">
      <c r="A479" s="1">
        <v>1.0</v>
      </c>
      <c r="B479" s="1" t="s">
        <v>479</v>
      </c>
      <c r="C479" t="str">
        <f>IFERROR(__xludf.DUMMYFUNCTION("GOOGLETRANSLATE(B479, ""es"", ""en"")"),"Poor quality. They are not good quality. At 2 months with little use because it broke the instep up to the thumb. I do not recommend purchase.")</f>
        <v>Poor quality. They are not good quality. At 2 months with little use because it broke the instep up to the thumb. I do not recommend purchase.</v>
      </c>
    </row>
    <row r="480">
      <c r="A480" s="1">
        <v>1.0</v>
      </c>
      <c r="B480" s="1" t="s">
        <v>480</v>
      </c>
      <c r="C480" t="str">
        <f>IFERROR(__xludf.DUMMYFUNCTION("GOOGLETRANSLATE(B480, ""es"", ""en"")"),"Not puts water is water. I bought it and was getting into the pool for a second and he entered the water and stopped working the buttons. So if you plan to wash it all down, or buy some")</f>
        <v>Not puts water is water. I bought it and was getting into the pool for a second and he entered the water and stopped working the buttons. So if you plan to wash it all down, or buy some</v>
      </c>
    </row>
    <row r="481">
      <c r="A481" s="1">
        <v>4.0</v>
      </c>
      <c r="B481" s="1" t="s">
        <v>481</v>
      </c>
      <c r="C481" t="str">
        <f>IFERROR(__xludf.DUMMYFUNCTION("GOOGLETRANSLATE(B481, ""es"", ""en"")"),"May The product is great and was good value. Bottles are not autoesterilizables are for more older babies. But beware, I have come to me with the nipple 2, which does not apply to mush.")</f>
        <v>May The product is great and was good value. Bottles are not autoesterilizables are for more older babies. But beware, I have come to me with the nipple 2, which does not apply to mush.</v>
      </c>
    </row>
    <row r="482">
      <c r="A482" s="1">
        <v>4.0</v>
      </c>
      <c r="B482" s="1" t="s">
        <v>482</v>
      </c>
      <c r="C482" t="str">
        <f>IFERROR(__xludf.DUMMYFUNCTION("GOOGLETRANSLATE(B482, ""es"", ""en"")"),"Pretty good and I am 39 and I asked 39'5 perfect. Very comfortable and good finish. Just in case they tighten the laces a little but I guess it will be depending on how you have the instep. Failure to see them is that I find respuesto cords in that pink /"&amp;" coral. Asics has only the white or bright yellow ...")</f>
        <v>Pretty good and I am 39 and I asked 39'5 perfect. Very comfortable and good finish. Just in case they tighten the laces a little but I guess it will be depending on how you have the instep. Failure to see them is that I find respuesto cords in that pink / coral. Asics has only the white or bright yellow ...</v>
      </c>
    </row>
    <row r="483">
      <c r="A483" s="1">
        <v>4.0</v>
      </c>
      <c r="B483" s="1" t="s">
        <v>483</v>
      </c>
      <c r="C483" t="str">
        <f>IFERROR(__xludf.DUMMYFUNCTION("GOOGLETRANSLATE(B483, ""es"", ""en"")"),"The number is not real What I like is leather, I do not understand is that being the number I spend this finds brand had to take them to the cobbler to put them into the last and enlarge, could tell that the number does not is real, thanks")</f>
        <v>The number is not real What I like is leather, I do not understand is that being the number I spend this finds brand had to take them to the cobbler to put them into the last and enlarge, could tell that the number does not is real, thanks</v>
      </c>
    </row>
    <row r="484">
      <c r="A484" s="1">
        <v>4.0</v>
      </c>
      <c r="B484" s="1" t="s">
        <v>484</v>
      </c>
      <c r="C484" t="str">
        <f>IFERROR(__xludf.DUMMYFUNCTION("GOOGLETRANSLATE(B484, ""es"", ""en"")"),"Working properly works well bien..pero not what the TENS or EMS function within modes there. I would if I clarify lest lo.este doing wrong")</f>
        <v>Working properly works well bien..pero not what the TENS or EMS function within modes there. I would if I clarify lest lo.este doing wrong</v>
      </c>
    </row>
    <row r="485">
      <c r="A485" s="1">
        <v>4.0</v>
      </c>
      <c r="B485" s="1" t="s">
        <v>485</v>
      </c>
      <c r="C485" t="str">
        <f>IFERROR(__xludf.DUMMYFUNCTION("GOOGLETRANSLATE(B485, ""es"", ""en"")"),"An almost perfect headset headphones needed to renew my office and decided to check price and comments by them. Buy 4 units, one came broken me, but thanks to the guarantee Amazon could return without problem. The other 3 there are, being used daily. The "&amp;"only but I put, esque me that my companions commented ear too tight, sometimes becoming annoying, but very good quality sound")</f>
        <v>An almost perfect headset headphones needed to renew my office and decided to check price and comments by them. Buy 4 units, one came broken me, but thanks to the guarantee Amazon could return without problem. The other 3 there are, being used daily. The only but I put, esque me that my companions commented ear too tight, sometimes becoming annoying, but very good quality sound</v>
      </c>
    </row>
    <row r="486">
      <c r="A486" s="1">
        <v>5.0</v>
      </c>
      <c r="B486" s="1" t="s">
        <v>486</v>
      </c>
      <c r="C486" t="str">
        <f>IFERROR(__xludf.DUMMYFUNCTION("GOOGLETRANSLATE(B486, ""es"", ""en"")"),"Good audio to price low cost best thing about this lavalier microphone Boya is its price / quality ratio. Despite having its limitations, it provides good audio (always adjustable from the camera). simply has two options: ON (cameras) and OFF. The only fa"&amp;"ult I find is that it is quite uncomfortable to change the button battery inside and on the other hand, there is no way to identify when the battery starts to be running low. Why I always wear my headphones connected to the camera and monitor audio always"&amp;" visible on the monitor. I still advise any freelance person, youtuber or influencer need to improve your audio recordings.")</f>
        <v>Good audio to price low cost best thing about this lavalier microphone Boya is its price / quality ratio. Despite having its limitations, it provides good audio (always adjustable from the camera). simply has two options: ON (cameras) and OFF. The only fault I find is that it is quite uncomfortable to change the button battery inside and on the other hand, there is no way to identify when the battery starts to be running low. Why I always wear my headphones connected to the camera and monitor audio always visible on the monitor. I still advise any freelance person, youtuber or influencer need to improve your audio recordings.</v>
      </c>
    </row>
    <row r="487">
      <c r="A487" s="1">
        <v>5.0</v>
      </c>
      <c r="B487" s="1" t="s">
        <v>487</v>
      </c>
      <c r="C487" t="str">
        <f>IFERROR(__xludf.DUMMYFUNCTION("GOOGLETRANSLATE(B487, ""es"", ""en"")"),"Converse shoes are quality and good design. I expected from the brand.")</f>
        <v>Converse shoes are quality and good design. I expected from the brand.</v>
      </c>
    </row>
    <row r="488">
      <c r="A488" s="1">
        <v>5.0</v>
      </c>
      <c r="B488" s="1" t="s">
        <v>488</v>
      </c>
      <c r="C488" t="str">
        <f>IFERROR(__xludf.DUMMYFUNCTION("GOOGLETRANSLATE(B488, ""es"", ""en"")"),"Very pretty good buy, as shown in the picture, look solid and good closure. The very rapid shipment.")</f>
        <v>Very pretty good buy, as shown in the picture, look solid and good closure. The very rapid shipment.</v>
      </c>
    </row>
    <row r="489">
      <c r="A489" s="1">
        <v>5.0</v>
      </c>
      <c r="B489" s="1" t="s">
        <v>489</v>
      </c>
      <c r="C489" t="str">
        <f>IFERROR(__xludf.DUMMYFUNCTION("GOOGLETRANSLATE(B489, ""es"", ""en"")"),"Good product. These helmets are perfectly heard. To listen to music, both with either one or both are heard very well. They have quite surprisingly low. They are matched almost instantaneous to the out of the box and charging for use as hands-free fine as"&amp;" long as the room is silent. If there is noise on the other side they do not understand well. Come on, all generally very good and the price they have, much better than expected.")</f>
        <v>Good product. These helmets are perfectly heard. To listen to music, both with either one or both are heard very well. They have quite surprisingly low. They are matched almost instantaneous to the out of the box and charging for use as hands-free fine as long as the room is silent. If there is noise on the other side they do not understand well. Come on, all generally very good and the price they have, much better than expected.</v>
      </c>
    </row>
    <row r="490">
      <c r="A490" s="1">
        <v>5.0</v>
      </c>
      <c r="B490" s="1" t="s">
        <v>490</v>
      </c>
      <c r="C490" t="str">
        <f>IFERROR(__xludf.DUMMYFUNCTION("GOOGLETRANSLATE(B490, ""es"", ""en"")"),"I love it, I love it. I had other truth but very large and were a bummer. It's great when it turns itself off because I usually put me at night.")</f>
        <v>I love it, I love it. I had other truth but very large and were a bummer. It's great when it turns itself off because I usually put me at night.</v>
      </c>
    </row>
    <row r="491">
      <c r="A491" s="1">
        <v>5.0</v>
      </c>
      <c r="B491" s="1" t="s">
        <v>491</v>
      </c>
      <c r="C491" t="str">
        <f>IFERROR(__xludf.DUMMYFUNCTION("GOOGLETRANSLATE(B491, ""es"", ""en"")"),"Fast delivery is a good product and I think it meets and exceeds what is said of it, so good.")</f>
        <v>Fast delivery is a good product and I think it meets and exceeds what is said of it, so good.</v>
      </c>
    </row>
    <row r="492">
      <c r="A492" s="1">
        <v>5.0</v>
      </c>
      <c r="B492" s="1" t="s">
        <v>492</v>
      </c>
      <c r="C492" t="str">
        <f>IFERROR(__xludf.DUMMYFUNCTION("GOOGLETRANSLATE(B492, ""es"", ""en"")"),"perfect were a gift for my father and is excited about them. plus the spectacular price.")</f>
        <v>perfect were a gift for my father and is excited about them. plus the spectacular price.</v>
      </c>
    </row>
    <row r="493">
      <c r="A493" s="1">
        <v>5.0</v>
      </c>
      <c r="B493" s="1" t="s">
        <v>493</v>
      </c>
      <c r="C493" t="str">
        <f>IFERROR(__xludf.DUMMYFUNCTION("GOOGLETRANSLATE(B493, ""es"", ""en"")"),"Excellent These helmets are wonderful. The quality of the sound is impressive distinguishes every detail. In addition it insulates well from the outside sound. They are very comfortable and fit very well to the head.")</f>
        <v>Excellent These helmets are wonderful. The quality of the sound is impressive distinguishes every detail. In addition it insulates well from the outside sound. They are very comfortable and fit very well to the head.</v>
      </c>
    </row>
    <row r="494">
      <c r="A494" s="1">
        <v>5.0</v>
      </c>
      <c r="B494" s="1" t="s">
        <v>494</v>
      </c>
      <c r="C494" t="str">
        <f>IFERROR(__xludf.DUMMYFUNCTION("GOOGLETRANSLATE(B494, ""es"", ""en"")"),"highly recommended going great, is very large, initially backing down, I had read reviews but I did not imagine that much, but great since it took a few months and some weeks I give you enough cane, besides silent")</f>
        <v>highly recommended going great, is very large, initially backing down, I had read reviews but I did not imagine that much, but great since it took a few months and some weeks I give you enough cane, besides silent</v>
      </c>
    </row>
    <row r="495">
      <c r="A495" s="1">
        <v>5.0</v>
      </c>
      <c r="B495" s="1" t="s">
        <v>495</v>
      </c>
      <c r="C495" t="str">
        <f>IFERROR(__xludf.DUMMYFUNCTION("GOOGLETRANSLATE(B495, ""es"", ""en"")"),"Fast and good price I needed a card that could store the buffer as fast as shooting and also had sufficient capacity for video")</f>
        <v>Fast and good price I needed a card that could store the buffer as fast as shooting and also had sufficient capacity for video</v>
      </c>
    </row>
    <row r="496">
      <c r="A496" s="1">
        <v>5.0</v>
      </c>
      <c r="B496" s="1" t="s">
        <v>496</v>
      </c>
      <c r="C496" t="str">
        <f>IFERROR(__xludf.DUMMYFUNCTION("GOOGLETRANSLATE(B496, ""es"", ""en"")"),"comfortable and has come to me and asked q really the number I have and I right, are comfortable and not slip, happy with the purchase.")</f>
        <v>comfortable and has come to me and asked q really the number I have and I right, are comfortable and not slip, happy with the purchase.</v>
      </c>
    </row>
    <row r="497">
      <c r="A497" s="1">
        <v>5.0</v>
      </c>
      <c r="B497" s="1" t="s">
        <v>497</v>
      </c>
      <c r="C497" t="str">
        <f>IFERROR(__xludf.DUMMYFUNCTION("GOOGLETRANSLATE(B497, ""es"", ""en"")"),"After substitution in 3 days 8 months of use, three days ago I broke a piece and right now the handset is unhooked. I wrote the same day, the next day I responded by telling me if I wanted another (I said yes because they are great, they are a super buy, "&amp;"do not hurt the ears although have hours there are others that you chafan ears and cape a while you have to remove those, I have the luck that I use while working) and cross presto !!! today we have other, completely free (... well have cost me 0.50 cents"&amp;" to put me after putting amazon discount code). Certainly I recommend it to everyone.")</f>
        <v>After substitution in 3 days 8 months of use, three days ago I broke a piece and right now the handset is unhooked. I wrote the same day, the next day I responded by telling me if I wanted another (I said yes because they are great, they are a super buy, do not hurt the ears although have hours there are others that you chafan ears and cape a while you have to remove those, I have the luck that I use while working) and cross presto !!! today we have other, completely free (... well have cost me 0.50 cents to put me after putting amazon discount code). Certainly I recommend it to everyone.</v>
      </c>
    </row>
    <row r="498">
      <c r="A498" s="1">
        <v>5.0</v>
      </c>
      <c r="B498" s="1" t="s">
        <v>498</v>
      </c>
      <c r="C498" t="str">
        <f>IFERROR(__xludf.DUMMYFUNCTION("GOOGLETRANSLATE(B498, ""es"", ""en"")"),"Very good product good product withstands the microphone (mine in particular is the blue yeti) everything perfect")</f>
        <v>Very good product good product withstands the microphone (mine in particular is the blue yeti) everything perfect</v>
      </c>
    </row>
    <row r="499">
      <c r="A499" s="1">
        <v>5.0</v>
      </c>
      <c r="B499" s="1" t="s">
        <v>499</v>
      </c>
      <c r="C499" t="str">
        <f>IFERROR(__xludf.DUMMYFUNCTION("GOOGLETRANSLATE(B499, ""es"", ""en"")"),"Very nice Ideal for a gift, fits very well to the size indicated in reference Good quality and feel great")</f>
        <v>Very nice Ideal for a gift, fits very well to the size indicated in reference Good quality and feel great</v>
      </c>
    </row>
    <row r="500">
      <c r="A500" s="1">
        <v>5.0</v>
      </c>
      <c r="B500" s="1" t="s">
        <v>500</v>
      </c>
      <c r="C500" t="str">
        <f>IFERROR(__xludf.DUMMYFUNCTION("GOOGLETRANSLATE(B500, ""es"", ""en"")"),"fantastic luxury price all but the finishing is very delicate and opens just you give tab is opened,")</f>
        <v>fantastic luxury price all but the finishing is very delicate and opens just you give tab is opened,</v>
      </c>
    </row>
    <row r="501">
      <c r="A501" s="1">
        <v>5.0</v>
      </c>
      <c r="B501" s="1" t="s">
        <v>501</v>
      </c>
      <c r="C501" t="str">
        <f>IFERROR(__xludf.DUMMYFUNCTION("GOOGLETRANSLATE(B501, ""es"", ""en"")"),"Softness and warmth at a reasonable price in a remarkable overall throughout.")</f>
        <v>Softness and warmth at a reasonable price in a remarkable overall throughout.</v>
      </c>
    </row>
    <row r="502">
      <c r="A502" s="1">
        <v>5.0</v>
      </c>
      <c r="B502" s="1" t="s">
        <v>502</v>
      </c>
      <c r="C502" t="str">
        <f>IFERROR(__xludf.DUMMYFUNCTION("GOOGLETRANSLATE(B502, ""es"", ""en"")"),"Forget the airpods; Running these are the best Having used many bluetoth models to run, this model is perfect can be used both individually does not need to run; therefore the autonomy of 15h doubles; you do not need to be constantly charging them. Carrie"&amp;"s a USB cable connected to the charging station. I just use them to go running and I have seemed a productazo at a good price. Hear great, I did not think they would have so much quality. They have a very good signal quality; connect immediately with the "&amp;"dipositive fit perfectly and do not fall, you have three different sizes of pad. The loading base is connected bluetoth. Lets you know R and L in each of the headphones. The two are equal and have a primary button from which can fully manage mobile, turni"&amp;"ng on and off (hold 3 sec), receive calls (1 sec); no incoming call, you active siri on iphone X. With two clicks on the right (R) is passed along songs, and with two clicks to the left (L) goes back the song. With a single click either it is put on pause"&amp;". Worth it for the low weight and size and comfort. It seems not take anything.")</f>
        <v>Forget the airpods; Running these are the best Having used many bluetoth models to run, this model is perfect can be used both individually does not need to run; therefore the autonomy of 15h doubles; you do not need to be constantly charging them. Carries a USB cable connected to the charging station. I just use them to go running and I have seemed a productazo at a good price. Hear great, I did not think they would have so much quality. They have a very good signal quality; connect immediately with the dipositive fit perfectly and do not fall, you have three different sizes of pad. The loading base is connected bluetoth. Lets you know R and L in each of the headphones. The two are equal and have a primary button from which can fully manage mobile, turning on and off (hold 3 sec), receive calls (1 sec); no incoming call, you active siri on iphone X. With two clicks on the right (R) is passed along songs, and with two clicks to the left (L) goes back the song. With a single click either it is put on pause. Worth it for the low weight and size and comfort. It seems not take anything.</v>
      </c>
    </row>
    <row r="503">
      <c r="A503" s="1">
        <v>5.0</v>
      </c>
      <c r="B503" s="1" t="s">
        <v>503</v>
      </c>
      <c r="C503" t="str">
        <f>IFERROR(__xludf.DUMMYFUNCTION("GOOGLETRANSLATE(B503, ""es"", ""en"")"),"Q what was expected very comfortable")</f>
        <v>Q what was expected very comfortable</v>
      </c>
    </row>
    <row r="504">
      <c r="A504" s="1">
        <v>2.0</v>
      </c>
      <c r="B504" s="1" t="s">
        <v>504</v>
      </c>
      <c r="C504" t="str">
        <f>IFERROR(__xludf.DUMMYFUNCTION("GOOGLETRANSLATE(B504, ""es"", ""en"")"),"Slow writing've had other smaller devices of this brand (equal to the least on the outside) so when I saw good price I bought 64GB. One disappointment, the writing speed is very slow, something that has not happened with the others. Still I trust the bran"&amp;"d, but the 64GB model in particular has disappointed me.")</f>
        <v>Slow writing've had other smaller devices of this brand (equal to the least on the outside) so when I saw good price I bought 64GB. One disappointment, the writing speed is very slow, something that has not happened with the others. Still I trust the brand, but the 64GB model in particular has disappointed me.</v>
      </c>
    </row>
    <row r="505">
      <c r="A505" s="1">
        <v>3.0</v>
      </c>
      <c r="B505" s="1" t="s">
        <v>505</v>
      </c>
      <c r="C505" t="str">
        <f>IFERROR(__xludf.DUMMYFUNCTION("GOOGLETRANSLATE(B505, ""es"", ""en"")"),"It is not the color indicated in the description indicated black and green. The clock is not equal to that indicated in the description of the product, says Black Belt and shipping is green, does not correspond to the chosen otherwise not bad.")</f>
        <v>It is not the color indicated in the description indicated black and green. The clock is not equal to that indicated in the description of the product, says Black Belt and shipping is green, does not correspond to the chosen otherwise not bad.</v>
      </c>
    </row>
    <row r="506">
      <c r="A506" s="1">
        <v>3.0</v>
      </c>
      <c r="B506" s="1" t="s">
        <v>506</v>
      </c>
      <c r="C506" t="str">
        <f>IFERROR(__xludf.DUMMYFUNCTION("GOOGLETRANSLATE(B506, ""es"", ""en"")"),"It not for continued use after two months of using silicone pillow is deformed and does not fulfill its function. Not a mouse continuous use, rather sporadic")</f>
        <v>It not for continued use after two months of using silicone pillow is deformed and does not fulfill its function. Not a mouse continuous use, rather sporadic</v>
      </c>
    </row>
    <row r="507">
      <c r="A507" s="1">
        <v>1.0</v>
      </c>
      <c r="B507" s="1" t="s">
        <v>507</v>
      </c>
      <c r="C507" t="str">
        <f>IFERROR(__xludf.DUMMYFUNCTION("GOOGLETRANSLATE(B507, ""es"", ""en"")"),"Serves not work in a school and most computers do not recognize the device, so that I no avail")</f>
        <v>Serves not work in a school and most computers do not recognize the device, so that I no avail</v>
      </c>
    </row>
    <row r="508">
      <c r="A508" s="1">
        <v>1.0</v>
      </c>
      <c r="B508" s="1" t="s">
        <v>508</v>
      </c>
      <c r="C508" t="str">
        <f>IFERROR(__xludf.DUMMYFUNCTION("GOOGLETRANSLATE(B508, ""es"", ""en"")"),"It is broken in less than a week Very disappointed. Not even a week ago that I have a necklace that has left me when I was taking off to go to the shower. It's a shame. It was nice, but it is clear that the quality leaves much to be desired.")</f>
        <v>It is broken in less than a week Very disappointed. Not even a week ago that I have a necklace that has left me when I was taking off to go to the shower. It's a shame. It was nice, but it is clear that the quality leaves much to be desired.</v>
      </c>
    </row>
    <row r="509">
      <c r="A509" s="1">
        <v>4.0</v>
      </c>
      <c r="B509" s="1" t="s">
        <v>509</v>
      </c>
      <c r="C509" t="str">
        <f>IFERROR(__xludf.DUMMYFUNCTION("GOOGLETRANSLATE(B509, ""es"", ""en"")"),"Good article !! great Fast shipping")</f>
        <v>Good article !! great Fast shipping</v>
      </c>
    </row>
    <row r="510">
      <c r="A510" s="1">
        <v>4.0</v>
      </c>
      <c r="B510" s="1" t="s">
        <v>510</v>
      </c>
      <c r="C510" t="str">
        <f>IFERROR(__xludf.DUMMYFUNCTION("GOOGLETRANSLATE(B510, ""es"", ""en"")"),"Perfect shoulder bag is very comfortable and spacious inside, zippers funcioan very well. It has met all my needs to carry enough things")</f>
        <v>Perfect shoulder bag is very comfortable and spacious inside, zippers funcioan very well. It has met all my needs to carry enough things</v>
      </c>
    </row>
    <row r="511">
      <c r="A511" s="1">
        <v>4.0</v>
      </c>
      <c r="B511" s="1" t="s">
        <v>511</v>
      </c>
      <c r="C511" t="str">
        <f>IFERROR(__xludf.DUMMYFUNCTION("GOOGLETRANSLATE(B511, ""es"", ""en"")"),"They are not flipflops Loved for its possibilities and comfort but are not flipflops !! The strip that holds the foot is padded, is not suitable for beach or pool because they can not get wet. The I returned because what I wanted was a pair of sandals tha"&amp;"t can get wet.")</f>
        <v>They are not flipflops Loved for its possibilities and comfort but are not flipflops !! The strip that holds the foot is padded, is not suitable for beach or pool because they can not get wet. The I returned because what I wanted was a pair of sandals that can get wet.</v>
      </c>
    </row>
    <row r="512">
      <c r="A512" s="1">
        <v>4.0</v>
      </c>
      <c r="B512" s="1" t="s">
        <v>512</v>
      </c>
      <c r="C512" t="str">
        <f>IFERROR(__xludf.DUMMYFUNCTION("GOOGLETRANSLATE(B512, ""es"", ""en"")"),"good choice I've bought for my son, he's enjoying it immensely")</f>
        <v>good choice I've bought for my son, he's enjoying it immensely</v>
      </c>
    </row>
    <row r="513">
      <c r="A513" s="1">
        <v>5.0</v>
      </c>
      <c r="B513" s="1" t="s">
        <v>513</v>
      </c>
      <c r="C513" t="str">
        <f>IFERROR(__xludf.DUMMYFUNCTION("GOOGLETRANSLATE(B513, ""es"", ""en"")"),"It seems resistant large, seems durable but I have not used yet")</f>
        <v>It seems resistant large, seems durable but I have not used yet</v>
      </c>
    </row>
    <row r="514">
      <c r="A514" s="1">
        <v>5.0</v>
      </c>
      <c r="B514" s="1" t="s">
        <v>514</v>
      </c>
      <c r="C514" t="str">
        <f>IFERROR(__xludf.DUMMYFUNCTION("GOOGLETRANSLATE(B514, ""es"", ""en"")"),"I love super nice and arrived in perfect condition")</f>
        <v>I love super nice and arrived in perfect condition</v>
      </c>
    </row>
    <row r="515">
      <c r="A515" s="1">
        <v>5.0</v>
      </c>
      <c r="B515" s="1" t="s">
        <v>515</v>
      </c>
      <c r="C515" t="str">
        <f>IFERROR(__xludf.DUMMYFUNCTION("GOOGLETRANSLATE(B515, ""es"", ""en"")"),"The most comfortable slippers The product arrived in good condition and the estimated date. It notes that is of good quality. Since I received that I have not removed me. No doubt I will repeat when last but certainly spoil me. 1 year carry them poniendom"&amp;"elas every day and are without any damage. As for the size I have a 37 and 38 when sports use and ° n of Crocs is M: 5 W: 7 think corresponds to the 38 because I did not have descambiarlas.")</f>
        <v>The most comfortable slippers The product arrived in good condition and the estimated date. It notes that is of good quality. Since I received that I have not removed me. No doubt I will repeat when last but certainly spoil me. 1 year carry them poniendomelas every day and are without any damage. As for the size I have a 37 and 38 when sports use and ° n of Crocs is M: 5 W: 7 think corresponds to the 38 because I did not have descambiarlas.</v>
      </c>
    </row>
    <row r="516">
      <c r="A516" s="1">
        <v>5.0</v>
      </c>
      <c r="B516" s="1" t="s">
        <v>516</v>
      </c>
      <c r="C516" t="str">
        <f>IFERROR(__xludf.DUMMYFUNCTION("GOOGLETRANSLATE(B516, ""es"", ""en"")"),"What I wanted what I wanted")</f>
        <v>What I wanted what I wanted</v>
      </c>
    </row>
    <row r="517">
      <c r="A517" s="1">
        <v>5.0</v>
      </c>
      <c r="B517" s="1" t="s">
        <v>517</v>
      </c>
      <c r="C517" t="str">
        <f>IFERROR(__xludf.DUMMYFUNCTION("GOOGLETRANSLATE(B517, ""es"", ""en"")"),"Well, like the originals. Well, like the originals. I wear a season with them and work perfectly.")</f>
        <v>Well, like the originals. Well, like the originals. I wear a season with them and work perfectly.</v>
      </c>
    </row>
    <row r="518">
      <c r="A518" s="1">
        <v>5.0</v>
      </c>
      <c r="B518" s="1" t="s">
        <v>518</v>
      </c>
      <c r="C518" t="str">
        <f>IFERROR(__xludf.DUMMYFUNCTION("GOOGLETRANSLATE(B518, ""es"", ""en"")"),"Product suitable for monte.Calidad good price Boots for monte.Repito great product value.")</f>
        <v>Product suitable for monte.Calidad good price Boots for monte.Repito great product value.</v>
      </c>
    </row>
    <row r="519">
      <c r="A519" s="1">
        <v>5.0</v>
      </c>
      <c r="B519" s="1" t="s">
        <v>519</v>
      </c>
      <c r="C519" t="str">
        <f>IFERROR(__xludf.DUMMYFUNCTION("GOOGLETRANSLATE(B519, ""es"", ""en"")"),"Great moment everything perfect, my son is happy. The product arrived the next day to ask.")</f>
        <v>Great moment everything perfect, my son is happy. The product arrived the next day to ask.</v>
      </c>
    </row>
    <row r="520">
      <c r="A520" s="1">
        <v>5.0</v>
      </c>
      <c r="B520" s="1" t="s">
        <v>520</v>
      </c>
      <c r="C520" t="str">
        <f>IFERROR(__xludf.DUMMYFUNCTION("GOOGLETRANSLATE(B520, ""es"", ""en"")"),"Very happy. They are original ... very good price quality. I bought the other 39 1/3 adidas have this size and store tried that also those to the new untested come to be fair and to widen a little use. They vienieron prematurely.")</f>
        <v>Very happy. They are original ... very good price quality. I bought the other 39 1/3 adidas have this size and store tried that also those to the new untested come to be fair and to widen a little use. They vienieron prematurely.</v>
      </c>
    </row>
    <row r="521">
      <c r="A521" s="1">
        <v>5.0</v>
      </c>
      <c r="B521" s="1" t="s">
        <v>521</v>
      </c>
      <c r="C521" t="str">
        <f>IFERROR(__xludf.DUMMYFUNCTION("GOOGLETRANSLATE(B521, ""es"", ""en"")"),"This very well")</f>
        <v>This very well</v>
      </c>
    </row>
    <row r="522">
      <c r="A522" s="1">
        <v>5.0</v>
      </c>
      <c r="B522" s="1" t="s">
        <v>522</v>
      </c>
      <c r="C522" t="str">
        <f>IFERROR(__xludf.DUMMYFUNCTION("GOOGLETRANSLATE(B522, ""es"", ""en"")"),"Massager the best market I loved from start to finish. It came the same day I placed me in the shoulder and it was a delight to see how I was going down the contactura I had. Of course, it's not going to cure or low back pain, or a jerk or trauma but slow"&amp;"ly ease the pain in the affected area. It can serve both for any area of ​​the back, and buttocks, legs and feet. In the supply heat and have many speeds is much more comfortable. I just do not like is hooked me it works but that can be fixed with an exte"&amp;"nsion cord.")</f>
        <v>Massager the best market I loved from start to finish. It came the same day I placed me in the shoulder and it was a delight to see how I was going down the contactura I had. Of course, it's not going to cure or low back pain, or a jerk or trauma but slowly ease the pain in the affected area. It can serve both for any area of ​​the back, and buttocks, legs and feet. In the supply heat and have many speeds is much more comfortable. I just do not like is hooked me it works but that can be fixed with an extension cord.</v>
      </c>
    </row>
    <row r="523">
      <c r="A523" s="1">
        <v>5.0</v>
      </c>
      <c r="B523" s="1" t="s">
        <v>523</v>
      </c>
      <c r="C523" t="str">
        <f>IFERROR(__xludf.DUMMYFUNCTION("GOOGLETRANSLATE(B523, ""es"", ""en"")"),"Opt for quality and reliability Sandisk because I have more Sandisk cards and have never given me problems. I am confident these cards.")</f>
        <v>Opt for quality and reliability Sandisk because I have more Sandisk cards and have never given me problems. I am confident these cards.</v>
      </c>
    </row>
    <row r="524">
      <c r="A524" s="1">
        <v>5.0</v>
      </c>
      <c r="B524" s="1" t="s">
        <v>524</v>
      </c>
      <c r="C524" t="str">
        <f>IFERROR(__xludf.DUMMYFUNCTION("GOOGLETRANSLATE(B524, ""es"", ""en"")"),"boot is what I was looking for")</f>
        <v>boot is what I was looking for</v>
      </c>
    </row>
    <row r="525">
      <c r="A525" s="1">
        <v>5.0</v>
      </c>
      <c r="B525" s="1" t="s">
        <v>525</v>
      </c>
      <c r="C525" t="str">
        <f>IFERROR(__xludf.DUMMYFUNCTION("GOOGLETRANSLATE(B525, ""es"", ""en"")"),"If you're a fan perfect for culé you look perfect. Good embroidery, coat and good color and they are comfortable. Good buy for those who love the FCB.")</f>
        <v>If you're a fan perfect for culé you look perfect. Good embroidery, coat and good color and they are comfortable. Good buy for those who love the FCB.</v>
      </c>
    </row>
    <row r="526">
      <c r="A526" s="1">
        <v>5.0</v>
      </c>
      <c r="B526" s="1" t="s">
        <v>526</v>
      </c>
      <c r="C526" t="str">
        <f>IFERROR(__xludf.DUMMYFUNCTION("GOOGLETRANSLATE(B526, ""es"", ""en"")"),"Great impressive")</f>
        <v>Great impressive</v>
      </c>
    </row>
    <row r="527">
      <c r="A527" s="1">
        <v>5.0</v>
      </c>
      <c r="B527" s="1" t="s">
        <v>527</v>
      </c>
      <c r="C527" t="str">
        <f>IFERROR(__xludf.DUMMYFUNCTION("GOOGLETRANSLATE(B527, ""es"", ""en"")"),"Kitchen solthermic Fantastic, beautiful, functional, at a great price and perfect in its delivery")</f>
        <v>Kitchen solthermic Fantastic, beautiful, functional, at a great price and perfect in its delivery</v>
      </c>
    </row>
    <row r="528">
      <c r="A528" s="1">
        <v>5.0</v>
      </c>
      <c r="B528" s="1" t="s">
        <v>528</v>
      </c>
      <c r="C528" t="str">
        <f>IFERROR(__xludf.DUMMYFUNCTION("GOOGLETRANSLATE(B528, ""es"", ""en"")"),"All as I have received the order exactly on the date indicated, the product was new and everything correctly as described in the article.")</f>
        <v>All as I have received the order exactly on the date indicated, the product was new and everything correctly as described in the article.</v>
      </c>
    </row>
    <row r="529">
      <c r="A529" s="1">
        <v>5.0</v>
      </c>
      <c r="B529" s="1" t="s">
        <v>529</v>
      </c>
      <c r="C529" t="str">
        <f>IFERROR(__xludf.DUMMYFUNCTION("GOOGLETRANSLATE(B529, ""es"", ""en"")"),"Value Good Very functional")</f>
        <v>Value Good Very functional</v>
      </c>
    </row>
    <row r="530">
      <c r="A530" s="1">
        <v>5.0</v>
      </c>
      <c r="B530" s="1" t="s">
        <v>530</v>
      </c>
      <c r="C530" t="str">
        <f>IFERROR(__xludf.DUMMYFUNCTION("GOOGLETRANSLATE(B530, ""es"", ""en"")"),"I like the design and comodidas is what I wanted. all ok")</f>
        <v>I like the design and comodidas is what I wanted. all ok</v>
      </c>
    </row>
    <row r="531">
      <c r="A531" s="1">
        <v>5.0</v>
      </c>
      <c r="B531" s="1" t="s">
        <v>531</v>
      </c>
      <c r="C531" t="str">
        <f>IFERROR(__xludf.DUMMYFUNCTION("GOOGLETRANSLATE(B531, ""es"", ""en"")"),"Home comfort are the slippers more comfortable home I've ever had. Just point and heat buffer (neither excessive nor too little).")</f>
        <v>Home comfort are the slippers more comfortable home I've ever had. Just point and heat buffer (neither excessive nor too little).</v>
      </c>
    </row>
    <row r="532">
      <c r="A532" s="1">
        <v>2.0</v>
      </c>
      <c r="B532" s="1" t="s">
        <v>532</v>
      </c>
      <c r="C532" t="str">
        <f>IFERROR(__xludf.DUMMYFUNCTION("GOOGLETRANSLATE(B532, ""es"", ""en"")"),"It is silver not silver at weeks it gets ugly")</f>
        <v>It is silver not silver at weeks it gets ugly</v>
      </c>
    </row>
    <row r="533">
      <c r="A533" s="1">
        <v>3.0</v>
      </c>
      <c r="B533" s="1" t="s">
        <v>533</v>
      </c>
      <c r="C533" t="str">
        <f>IFERROR(__xludf.DUMMYFUNCTION("GOOGLETRANSLATE(B533, ""es"", ""en"")"),"Commodity pretty basic enough to be Bosh. The materials are very normal shooting bad guys and not too hard")</f>
        <v>Commodity pretty basic enough to be Bosh. The materials are very normal shooting bad guys and not too hard</v>
      </c>
    </row>
    <row r="534">
      <c r="A534" s="1">
        <v>3.0</v>
      </c>
      <c r="B534" s="1" t="s">
        <v>534</v>
      </c>
      <c r="C534" t="str">
        <f>IFERROR(__xludf.DUMMYFUNCTION("GOOGLETRANSLATE(B534, ""es"", ""en"")"),"Good micro but with a bad battery Micro fine local listings. Works perfectly, the only drawback is that the battery stopped charging with 2 months of use and oxidized. Luckily we saw before soured's internal mechanism. We buy a good new and great.")</f>
        <v>Good micro but with a bad battery Micro fine local listings. Works perfectly, the only drawback is that the battery stopped charging with 2 months of use and oxidized. Luckily we saw before soured's internal mechanism. We buy a good new and great.</v>
      </c>
    </row>
    <row r="535">
      <c r="A535" s="1">
        <v>1.0</v>
      </c>
      <c r="B535" s="1" t="s">
        <v>535</v>
      </c>
      <c r="C535" t="str">
        <f>IFERROR(__xludf.DUMMYFUNCTION("GOOGLETRANSLATE(B535, ""es"", ""en"")"),"Seams are poorly made fatal ... I doubt it made the original North Face ... The sleeves were short and shoulders were deformed")</f>
        <v>Seams are poorly made fatal ... I doubt it made the original North Face ... The sleeves were short and shoulders were deformed</v>
      </c>
    </row>
    <row r="536">
      <c r="A536" s="1">
        <v>1.0</v>
      </c>
      <c r="B536" s="1" t="s">
        <v>536</v>
      </c>
      <c r="C536" t="str">
        <f>IFERROR(__xludf.DUMMYFUNCTION("GOOGLETRANSLATE(B536, ""es"", ""en"")"),"Is a ripoff not buy some This super bad echo.vamos is Chinese. .Directamente worthless throw it away")</f>
        <v>Is a ripoff not buy some This super bad echo.vamos is Chinese. .Directamente worthless throw it away</v>
      </c>
    </row>
    <row r="537">
      <c r="A537" s="1">
        <v>4.0</v>
      </c>
      <c r="B537" s="1" t="s">
        <v>537</v>
      </c>
      <c r="C537" t="str">
        <f>IFERROR(__xludf.DUMMYFUNCTION("GOOGLETRANSLATE(B537, ""es"", ""en"")"),"Good nice and cheap can not ask for more at the price you are to save documents, some valuable objects that may obscure some theft, recommended if you do not want to spend much")</f>
        <v>Good nice and cheap can not ask for more at the price you are to save documents, some valuable objects that may obscure some theft, recommended if you do not want to spend much</v>
      </c>
    </row>
    <row r="538">
      <c r="A538" s="1">
        <v>4.0</v>
      </c>
      <c r="B538" s="1" t="s">
        <v>538</v>
      </c>
      <c r="C538" t="str">
        <f>IFERROR(__xludf.DUMMYFUNCTION("GOOGLETRANSLATE(B538, ""es"", ""en"")"),"Functional Like everything casio nothing to say about accuracy. Very light and easy to see the time, I have another with black dial and silvery handles and consult difficult, especially when we are in darkness. Simple and nice at the same time. Happy with"&amp;" purchase.")</f>
        <v>Functional Like everything casio nothing to say about accuracy. Very light and easy to see the time, I have another with black dial and silvery handles and consult difficult, especially when we are in darkness. Simple and nice at the same time. Happy with purchase.</v>
      </c>
    </row>
    <row r="539">
      <c r="A539" s="1">
        <v>4.0</v>
      </c>
      <c r="B539" s="1" t="s">
        <v>539</v>
      </c>
      <c r="C539" t="str">
        <f>IFERROR(__xludf.DUMMYFUNCTION("GOOGLETRANSLATE(B539, ""es"", ""en"")"),"Very good to make smoothies very useful for making smoothies. It has a drawback that it is fragile containers, otherwise perfect everything.")</f>
        <v>Very good to make smoothies very useful for making smoothies. It has a drawback that it is fragile containers, otherwise perfect everything.</v>
      </c>
    </row>
    <row r="540">
      <c r="A540" s="1">
        <v>4.0</v>
      </c>
      <c r="B540" s="1" t="s">
        <v>540</v>
      </c>
      <c r="C540" t="str">
        <f>IFERROR(__xludf.DUMMYFUNCTION("GOOGLETRANSLATE(B540, ""es"", ""en"")"),"The truth wonderful money well are also far more aesthetic than I expected and the price very well thanks")</f>
        <v>The truth wonderful money well are also far more aesthetic than I expected and the price very well thanks</v>
      </c>
    </row>
    <row r="541">
      <c r="A541" s="1">
        <v>4.0</v>
      </c>
      <c r="B541" s="1" t="s">
        <v>541</v>
      </c>
      <c r="C541" t="str">
        <f>IFERROR(__xludf.DUMMYFUNCTION("GOOGLETRANSLATE(B541, ""es"", ""en"")"),"Gift has been a success. I regale, and lo.utilizan lot. It is apparent to place it on the counter")</f>
        <v>Gift has been a success. I regale, and lo.utilizan lot. It is apparent to place it on the counter</v>
      </c>
    </row>
    <row r="542">
      <c r="A542" s="1">
        <v>5.0</v>
      </c>
      <c r="B542" s="1" t="s">
        <v>542</v>
      </c>
      <c r="C542" t="str">
        <f>IFERROR(__xludf.DUMMYFUNCTION("GOOGLETRANSLATE(B542, ""es"", ""en"")"),"dvd perfect business as usual with Amazon very Rapides and efficiency product which wanted to perfect what he said the seller also the verbatim as always best DVD it would buy")</f>
        <v>dvd perfect business as usual with Amazon very Rapides and efficiency product which wanted to perfect what he said the seller also the verbatim as always best DVD it would buy</v>
      </c>
    </row>
    <row r="543">
      <c r="A543" s="1">
        <v>5.0</v>
      </c>
      <c r="B543" s="1" t="s">
        <v>543</v>
      </c>
      <c r="C543" t="str">
        <f>IFERROR(__xludf.DUMMYFUNCTION("GOOGLETRANSLATE(B543, ""es"", ""en"")"),"Brooks Glycerin 16 perfect, brooks successful purchase")</f>
        <v>Brooks Glycerin 16 perfect, brooks successful purchase</v>
      </c>
    </row>
    <row r="544">
      <c r="A544" s="1">
        <v>5.0</v>
      </c>
      <c r="B544" s="1" t="s">
        <v>544</v>
      </c>
      <c r="C544" t="str">
        <f>IFERROR(__xludf.DUMMYFUNCTION("GOOGLETRANSLATE(B544, ""es"", ""en"")"),"I am very happy with microphone microphone singing like my son who passes him great good connectivity options tara card and USB, the volume of the speaker is independent to that of the microphone. Very good buy")</f>
        <v>I am very happy with microphone microphone singing like my son who passes him great good connectivity options tara card and USB, the volume of the speaker is independent to that of the microphone. Very good buy</v>
      </c>
    </row>
    <row r="545">
      <c r="A545" s="1">
        <v>5.0</v>
      </c>
      <c r="B545" s="1" t="s">
        <v>545</v>
      </c>
      <c r="C545" t="str">
        <f>IFERROR(__xludf.DUMMYFUNCTION("GOOGLETRANSLATE(B545, ""es"", ""en"")"),"Use good quality with mop mop that had only one and was always washing. Vorfreude same quality as mopa but at a much cheaper price.")</f>
        <v>Use good quality with mop mop that had only one and was always washing. Vorfreude same quality as mopa but at a much cheaper price.</v>
      </c>
    </row>
    <row r="546">
      <c r="A546" s="1">
        <v>5.0</v>
      </c>
      <c r="B546" s="1" t="s">
        <v>546</v>
      </c>
      <c r="C546" t="str">
        <f>IFERROR(__xludf.DUMMYFUNCTION("GOOGLETRANSLATE(B546, ""es"", ""en"")"),"The typical model Casio bracelet chrome steel, chrome resin box. Comfortable and lightweight size content if a clock so that the sleeve can slide over desired. The simplest Casio module that meets swimmingly with its basic functions.")</f>
        <v>The typical model Casio bracelet chrome steel, chrome resin box. Comfortable and lightweight size content if a clock so that the sleeve can slide over desired. The simplest Casio module that meets swimmingly with its basic functions.</v>
      </c>
    </row>
    <row r="547">
      <c r="A547" s="1">
        <v>5.0</v>
      </c>
      <c r="B547" s="1" t="s">
        <v>547</v>
      </c>
      <c r="C547" t="str">
        <f>IFERROR(__xludf.DUMMYFUNCTION("GOOGLETRANSLATE(B547, ""es"", ""en"")"),"I recommend it 100% change by breaking the glass of my previous mixer that had no spare, this has greater capacity in the glass which is also plastic and easy to remove the blades for cleaning although it is not necessary to remove them each time you used"&amp;" as esplica in the instructions, has a very powerful engine that crushes everything and PROGRAMS different for different elavoraciones. so far it's going very well, it is not very well known brand but more than meets what sells.")</f>
        <v>I recommend it 100% change by breaking the glass of my previous mixer that had no spare, this has greater capacity in the glass which is also plastic and easy to remove the blades for cleaning although it is not necessary to remove them each time you used as esplica in the instructions, has a very powerful engine that crushes everything and PROGRAMS different for different elavoraciones. so far it's going very well, it is not very well known brand but more than meets what sells.</v>
      </c>
    </row>
    <row r="548">
      <c r="A548" s="1">
        <v>5.0</v>
      </c>
      <c r="B548" s="1" t="s">
        <v>548</v>
      </c>
      <c r="C548" t="str">
        <f>IFERROR(__xludf.DUMMYFUNCTION("GOOGLETRANSLATE(B548, ""es"", ""en"")"),"Perfectly &lt;div id = ""video-block-R3II0BJFKS4ZXW"" class = ""a-section a-spacing-small a-spacing-top mini video-block""&gt; &lt;/ div&gt; &lt;input type = ""hidden"" name = """" value = ""https://images-eu.ssl-images-amazon.com/images/I/C121GBh4viS.mp4"" class = ""vi"&amp;"deo-url""&gt; &lt;input type = ""hidden"" name = """" value = ""https : //images-eu.ssl-images-amazon.com/images/I/61OXYhaPgpS.png ""class ="" video-slate-img-url ""&gt; &amp; nbsp; Alles perfect!")</f>
        <v>Perfectly &lt;div id = "video-block-R3II0BJFKS4ZXW" class = "a-section a-spacing-small a-spacing-top mini video-block"&gt; &lt;/ div&gt; &lt;input type = "hidden" name = "" value = "https://images-eu.ssl-images-amazon.com/images/I/C121GBh4viS.mp4" class = "video-url"&gt; &lt;input type = "hidden" name = "" value = "https : //images-eu.ssl-images-amazon.com/images/I/61OXYhaPgpS.png "class =" video-slate-img-url "&gt; &amp; nbsp; Alles perfect!</v>
      </c>
    </row>
    <row r="549">
      <c r="A549" s="1">
        <v>5.0</v>
      </c>
      <c r="B549" s="1" t="s">
        <v>549</v>
      </c>
      <c r="C549" t="str">
        <f>IFERROR(__xludf.DUMMYFUNCTION("GOOGLETRANSLATE(B549, ""es"", ""en"")"),"Angelcatcher nice! It is exactly as it appears in the photo, it is true that the only downside is that the cord is short, slightly above the navel, but everything else very well.")</f>
        <v>Angelcatcher nice! It is exactly as it appears in the photo, it is true that the only downside is that the cord is short, slightly above the navel, but everything else very well.</v>
      </c>
    </row>
    <row r="550">
      <c r="A550" s="1">
        <v>5.0</v>
      </c>
      <c r="B550" s="1" t="s">
        <v>550</v>
      </c>
      <c r="C550" t="str">
        <f>IFERROR(__xludf.DUMMYFUNCTION("GOOGLETRANSLATE(B550, ""es"", ""en"")"),"Good value for money. you give your videos a sound a little more professional than the direct sound of camera. Not brilliant but very correct for the price it has.")</f>
        <v>Good value for money. you give your videos a sound a little more professional than the direct sound of camera. Not brilliant but very correct for the price it has.</v>
      </c>
    </row>
    <row r="551">
      <c r="A551" s="1">
        <v>5.0</v>
      </c>
      <c r="B551" s="1" t="s">
        <v>551</v>
      </c>
      <c r="C551" t="str">
        <f>IFERROR(__xludf.DUMMYFUNCTION("GOOGLETRANSLATE(B551, ""es"", ""en"")"),"Good and cheap. Better support slightly elevated Very pleased with purchase. I bought it to download the PC work, so I have it on all the time not even close. If an opinionated commented that being on all day he lasted 2 years, I hope mine is made eternal"&amp;". The capacity is somewhat less than 2 TB, as usual in storage units. An opinionated commented that if simply positioned too hot, so I have directly supported at its ends leaving about 2.5 cm air below, and the truth is that not overheat. No power button,"&amp;" but turns directly to the plug to the mains. The price is absolutely the best today, it is worth.")</f>
        <v>Good and cheap. Better support slightly elevated Very pleased with purchase. I bought it to download the PC work, so I have it on all the time not even close. If an opinionated commented that being on all day he lasted 2 years, I hope mine is made eternal. The capacity is somewhat less than 2 TB, as usual in storage units. An opinionated commented that if simply positioned too hot, so I have directly supported at its ends leaving about 2.5 cm air below, and the truth is that not overheat. No power button, but turns directly to the plug to the mains. The price is absolutely the best today, it is worth.</v>
      </c>
    </row>
    <row r="552">
      <c r="A552" s="1">
        <v>5.0</v>
      </c>
      <c r="B552" s="1" t="s">
        <v>552</v>
      </c>
      <c r="C552" t="str">
        <f>IFERROR(__xludf.DUMMYFUNCTION("GOOGLETRANSLATE(B552, ""es"", ""en"")"),"Knowing well what is the great number Kedan my husband loved it")</f>
        <v>Knowing well what is the great number Kedan my husband loved it</v>
      </c>
    </row>
    <row r="553">
      <c r="A553" s="1">
        <v>5.0</v>
      </c>
      <c r="B553" s="1" t="s">
        <v>553</v>
      </c>
      <c r="C553" t="str">
        <f>IFERROR(__xludf.DUMMYFUNCTION("GOOGLETRANSLATE(B553, ""es"", ""en"")"),"Shoulder bag with multiple pockets, spacious and pleasant feel The product came well packed and in a sturdy plastic bag, which protected him pretty well. Nothing more open, we find a product made of nylon, with a moderate size, which perfectly fits an ele"&amp;"ctronic book or tablet moderate dimensions. a tablet perfectly fits 10.1 ""unsheathed, leaving a small space, so honestly I think your case will also come. The bag has a total of three main pockets, one on the front, another in the back and the last upper"&amp;" and principal, which houses a zippered pocket and a padded where you can put the electronic device you want. Ultimately a sturdy and spacious product, which will allow you to take your tablet and its accessories, as pockets and have space left over.")</f>
        <v>Shoulder bag with multiple pockets, spacious and pleasant feel The product came well packed and in a sturdy plastic bag, which protected him pretty well. Nothing more open, we find a product made of nylon, with a moderate size, which perfectly fits an electronic book or tablet moderate dimensions. a tablet perfectly fits 10.1 "unsheathed, leaving a small space, so honestly I think your case will also come. The bag has a total of three main pockets, one on the front, another in the back and the last upper and principal, which houses a zippered pocket and a padded where you can put the electronic device you want. Ultimately a sturdy and spacious product, which will allow you to take your tablet and its accessories, as pockets and have space left over.</v>
      </c>
    </row>
    <row r="554">
      <c r="A554" s="1">
        <v>5.0</v>
      </c>
      <c r="B554" s="1" t="s">
        <v>554</v>
      </c>
      <c r="C554" t="str">
        <f>IFERROR(__xludf.DUMMYFUNCTION("GOOGLETRANSLATE(B554, ""es"", ""en"")"),"Delighted with this brand sweatshirt As always gets you out of trouble, I arrived at 24 pm and great sweatshirt, comfortable, looks good and the design is very cool. I am always great when I have to give.")</f>
        <v>Delighted with this brand sweatshirt As always gets you out of trouble, I arrived at 24 pm and great sweatshirt, comfortable, looks good and the design is very cool. I am always great when I have to give.</v>
      </c>
    </row>
    <row r="555">
      <c r="A555" s="1">
        <v>5.0</v>
      </c>
      <c r="B555" s="1" t="s">
        <v>555</v>
      </c>
      <c r="C555" t="str">
        <f>IFERROR(__xludf.DUMMYFUNCTION("GOOGLETRANSLATE(B555, ""es"", ""en"")"),"For contractures. The cover is red thermostat with programmable auto-off (several options), and various temperatures, very useful. Although the website specifies that Amazon is white, the cover is red.")</f>
        <v>For contractures. The cover is red thermostat with programmable auto-off (several options), and various temperatures, very useful. Although the website specifies that Amazon is white, the cover is red.</v>
      </c>
    </row>
    <row r="556">
      <c r="A556" s="1">
        <v>5.0</v>
      </c>
      <c r="B556" s="1" t="s">
        <v>556</v>
      </c>
      <c r="C556" t="str">
        <f>IFERROR(__xludf.DUMMYFUNCTION("GOOGLETRANSLATE(B556, ""es"", ""en"")"),"BUENOS HEADPHONES NOISE canceling headphones and listen OK PERFECTLY, have nothing to envy the most expensive.")</f>
        <v>BUENOS HEADPHONES NOISE canceling headphones and listen OK PERFECTLY, have nothing to envy the most expensive.</v>
      </c>
    </row>
    <row r="557">
      <c r="A557" s="1">
        <v>5.0</v>
      </c>
      <c r="B557" s="1" t="s">
        <v>557</v>
      </c>
      <c r="C557" t="str">
        <f>IFERROR(__xludf.DUMMYFUNCTION("GOOGLETRANSLATE(B557, ""es"", ""en"")"),"Practical, lightweight and easy This presenter is as described, with an elegant and basic design. It works perfectly for teaching")</f>
        <v>Practical, lightweight and easy This presenter is as described, with an elegant and basic design. It works perfectly for teaching</v>
      </c>
    </row>
    <row r="558">
      <c r="A558" s="1">
        <v>5.0</v>
      </c>
      <c r="B558" s="1" t="s">
        <v>558</v>
      </c>
      <c r="C558" t="str">
        <f>IFERROR(__xludf.DUMMYFUNCTION("GOOGLETRANSLATE(B558, ""es"", ""en"")"),"It does not produce gases and is comfortable enough! A fantastic bottle, 100% recommended. Pra super big to last until your baby stop using it, as well as comfortable, does not produce a lot of gas my baby to differences of others !!! Checked! Compradlo w"&amp;"ill be very good choice!")</f>
        <v>It does not produce gases and is comfortable enough! A fantastic bottle, 100% recommended. Pra super big to last until your baby stop using it, as well as comfortable, does not produce a lot of gas my baby to differences of others !!! Checked! Compradlo will be very good choice!</v>
      </c>
    </row>
    <row r="559">
      <c r="A559" s="1">
        <v>5.0</v>
      </c>
      <c r="B559" s="1" t="s">
        <v>559</v>
      </c>
      <c r="C559" t="str">
        <f>IFERROR(__xludf.DUMMYFUNCTION("GOOGLETRANSLATE(B559, ""es"", ""en"")"),"Great best I've ever had")</f>
        <v>Great best I've ever had</v>
      </c>
    </row>
    <row r="560">
      <c r="A560" s="1">
        <v>5.0</v>
      </c>
      <c r="B560" s="1" t="s">
        <v>560</v>
      </c>
      <c r="C560" t="str">
        <f>IFERROR(__xludf.DUMMYFUNCTION("GOOGLETRANSLATE(B560, ""es"", ""en"")"),"Birthday gift for my daughter for me I was flabbergasted")</f>
        <v>Birthday gift for my daughter for me I was flabbergasted</v>
      </c>
    </row>
    <row r="561">
      <c r="A561" s="1">
        <v>2.0</v>
      </c>
      <c r="B561" s="1" t="s">
        <v>561</v>
      </c>
      <c r="C561" t="str">
        <f>IFERROR(__xludf.DUMMYFUNCTION("GOOGLETRANSLATE(B561, ""es"", ""en"")"),"They are very heavy and very heavy back surrounding the heel is so low and so thin that just chafándola with the back of the foot and always have to be moving it up because it loses its initial position. They are warm, but not comfortable with the weight "&amp;"they have.")</f>
        <v>They are very heavy and very heavy back surrounding the heel is so low and so thin that just chafándola with the back of the foot and always have to be moving it up because it loses its initial position. They are warm, but not comfortable with the weight they have.</v>
      </c>
    </row>
    <row r="562">
      <c r="A562" s="1">
        <v>3.0</v>
      </c>
      <c r="B562" s="1" t="s">
        <v>562</v>
      </c>
      <c r="C562" t="str">
        <f>IFERROR(__xludf.DUMMYFUNCTION("GOOGLETRANSLATE(B562, ""es"", ""en"")"),"Buy it only if a whim, do not autoconvenzas that you need Do you need it? It is not useful? NO you simplify your life? To the contrary, you unnecessarily complicated vaaaale, but I also want to buy. So keep reading ;-) Bluetooth connectivity is not as rel"&amp;"iable as other devices I have. In this watch, sometimes you have to ""tinker"" stuff to reconnect. Let's just go pulling. Today, January 2019, has fallen far short of power, so that once upgraded to the latest version of the operating system .... pse pse."&amp;" Sometimes simply look at the time is an ordeal. It's nice, has very good finishes, and many functions (whose usefulness is debatable). I would define it as a toy that lets us ""prove"" the taste of the future but is very very green. When it went on sale "&amp;"cost between 350 and 400 euros, a complete aberration. I paid for it 189 as it is nice and all, I'll keep, but never recommend unless you want it as a whim. More things to occur to me, I tried to use it as a handsfree speakerphone and hear pretty bad. You"&amp;" can hold a conversation, but any hands-free sounds better. One thing I like is to change the covers of the clock. There are very good quality free. Another interesting thing is the large number of exercises that recognizes, although in practice all you g"&amp;"et is fumble for the coaches, so that eventually you may stop using these functions. Receipt of whatsapps for example ... if you see that you received something, but only shows you the last message of each conversation, so if or if you have to take the ph"&amp;"one and look at what you have said. There are third-party applications (payment, I think) to solve it, but it's complicated, as always. Sometimes I've had to reset the clock because it got stuck. The first few days the battery lasted me about 7 hours. the"&amp;" system now takes me two or three days then updated, but instead everything goes slower. For example, with the old version, it was moving the wrist and the time already appeared on the screen. Now I have to exaggerate the movement and sometimes just to pr"&amp;"ess the buttons to come on. And even it takes. Come on, I hope you find it useful opinion, because of its benefits already talked a lot.")</f>
        <v>Buy it only if a whim, do not autoconvenzas that you need Do you need it? It is not useful? NO you simplify your life? To the contrary, you unnecessarily complicated vaaaale, but I also want to buy. So keep reading ;-) Bluetooth connectivity is not as reliable as other devices I have. In this watch, sometimes you have to "tinker" stuff to reconnect. Let's just go pulling. Today, January 2019, has fallen far short of power, so that once upgraded to the latest version of the operating system .... pse pse. Sometimes simply look at the time is an ordeal. It's nice, has very good finishes, and many functions (whose usefulness is debatable). I would define it as a toy that lets us "prove" the taste of the future but is very very green. When it went on sale cost between 350 and 400 euros, a complete aberration. I paid for it 189 as it is nice and all, I'll keep, but never recommend unless you want it as a whim. More things to occur to me, I tried to use it as a handsfree speakerphone and hear pretty bad. You can hold a conversation, but any hands-free sounds better. One thing I like is to change the covers of the clock. There are very good quality free. Another interesting thing is the large number of exercises that recognizes, although in practice all you get is fumble for the coaches, so that eventually you may stop using these functions. Receipt of whatsapps for example ... if you see that you received something, but only shows you the last message of each conversation, so if or if you have to take the phone and look at what you have said. There are third-party applications (payment, I think) to solve it, but it's complicated, as always. Sometimes I've had to reset the clock because it got stuck. The first few days the battery lasted me about 7 hours. the system now takes me two or three days then updated, but instead everything goes slower. For example, with the old version, it was moving the wrist and the time already appeared on the screen. Now I have to exaggerate the movement and sometimes just to press the buttons to come on. And even it takes. Come on, I hope you find it useful opinion, because of its benefits already talked a lot.</v>
      </c>
    </row>
    <row r="563">
      <c r="A563" s="1">
        <v>1.0</v>
      </c>
      <c r="B563" s="1" t="s">
        <v>563</v>
      </c>
      <c r="C563" t="str">
        <f>IFERROR(__xludf.DUMMYFUNCTION("GOOGLETRANSLATE(B563, ""es"", ""en"")"),"Fidel Vizoso fernandez is a manifest deception, the chain is excessively thin and of poor quality, the closure is very bad no security")</f>
        <v>Fidel Vizoso fernandez is a manifest deception, the chain is excessively thin and of poor quality, the closure is very bad no security</v>
      </c>
    </row>
    <row r="564">
      <c r="A564" s="1">
        <v>1.0</v>
      </c>
      <c r="B564" s="1" t="s">
        <v>564</v>
      </c>
      <c r="C564" t="str">
        <f>IFERROR(__xludf.DUMMYFUNCTION("GOOGLETRANSLATE(B564, ""es"", ""en"")"),"Shoddy In less than a year have broken the strap and the two holders of its free end. I almost miss the clock. These products should not be for sale, deceive the customer.")</f>
        <v>Shoddy In less than a year have broken the strap and the two holders of its free end. I almost miss the clock. These products should not be for sale, deceive the customer.</v>
      </c>
    </row>
    <row r="565">
      <c r="A565" s="1">
        <v>1.0</v>
      </c>
      <c r="B565" s="1" t="s">
        <v>565</v>
      </c>
      <c r="C565" t="str">
        <f>IFERROR(__xludf.DUMMYFUNCTION("GOOGLETRANSLATE(B565, ""es"", ""en"")"),"Very small Super small to make a XXL")</f>
        <v>Very small Super small to make a XXL</v>
      </c>
    </row>
    <row r="566">
      <c r="A566" s="1">
        <v>4.0</v>
      </c>
      <c r="B566" s="1" t="s">
        <v>566</v>
      </c>
      <c r="C566" t="str">
        <f>IFERROR(__xludf.DUMMYFUNCTION("GOOGLETRANSLATE(B566, ""es"", ""en"")"),"For backup, okay although very recently that I use, and these pots have to give them some time to learn how they use functionality and reliability, it is true that my time at the moment no problem using it. A joy to have it mounted and set it to automatic"&amp;"ally back-ups. To take and bring a little cumbersome for needing external power source. The transfer rate corresponds to the specified by the manufacturer. Seagate is not the first I have and if I work as the rest will not be the last. A fault I've found "&amp;"him - would be appreciated switch on - off if you want to have it disconnected. - I thought entered stand-by mode alone, and the least mine does not fall. That it does not make much grace that is working all day. - Compared to a toshiba I have the same ca"&amp;"pacity, it makes more noise. Recently, but it does. - funcionamineto light should be at the opposite side to the side where the cables are connected. Otherwise has an austere but elegant design and works well. Great value for the price. If not given me fa"&amp;"ults with time, I recommend it.")</f>
        <v>For backup, okay although very recently that I use, and these pots have to give them some time to learn how they use functionality and reliability, it is true that my time at the moment no problem using it. A joy to have it mounted and set it to automatically back-ups. To take and bring a little cumbersome for needing external power source. The transfer rate corresponds to the specified by the manufacturer. Seagate is not the first I have and if I work as the rest will not be the last. A fault I've found him - would be appreciated switch on - off if you want to have it disconnected. - I thought entered stand-by mode alone, and the least mine does not fall. That it does not make much grace that is working all day. - Compared to a toshiba I have the same capacity, it makes more noise. Recently, but it does. - funcionamineto light should be at the opposite side to the side where the cables are connected. Otherwise has an austere but elegant design and works well. Great value for the price. If not given me faults with time, I recommend it.</v>
      </c>
    </row>
    <row r="567">
      <c r="A567" s="1">
        <v>4.0</v>
      </c>
      <c r="B567" s="1" t="s">
        <v>567</v>
      </c>
      <c r="C567" t="str">
        <f>IFERROR(__xludf.DUMMYFUNCTION("GOOGLETRANSLATE(B567, ""es"", ""en"")"),"As described case the seller 👍🏼")</f>
        <v>As described case the seller 👍🏼</v>
      </c>
    </row>
    <row r="568">
      <c r="A568" s="1">
        <v>4.0</v>
      </c>
      <c r="B568" s="1" t="s">
        <v>568</v>
      </c>
      <c r="C568" t="str">
        <f>IFERROR(__xludf.DUMMYFUNCTION("GOOGLETRANSLATE(B568, ""es"", ""en"")"),"Cool There are very good and very comfortable")</f>
        <v>Cool There are very good and very comfortable</v>
      </c>
    </row>
    <row r="569">
      <c r="A569" s="1">
        <v>4.0</v>
      </c>
      <c r="B569" s="1" t="s">
        <v>569</v>
      </c>
      <c r="C569" t="str">
        <f>IFERROR(__xludf.DUMMYFUNCTION("GOOGLETRANSLATE(B569, ""es"", ""en"")"),"/ Value I liked but I came bagless")</f>
        <v>/ Value I liked but I came bagless</v>
      </c>
    </row>
    <row r="570">
      <c r="A570" s="1">
        <v>4.0</v>
      </c>
      <c r="B570" s="1" t="s">
        <v>570</v>
      </c>
      <c r="C570" t="str">
        <f>IFERROR(__xludf.DUMMYFUNCTION("GOOGLETRANSLATE(B570, ""es"", ""en"")"),"No cramps and tetina My baby is very soft month and little and were using another brand, but demanded more quantity suctioning and this has the nipple for babies over one month. He has not had colic")</f>
        <v>No cramps and tetina My baby is very soft month and little and were using another brand, but demanded more quantity suctioning and this has the nipple for babies over one month. He has not had colic</v>
      </c>
    </row>
    <row r="571">
      <c r="A571" s="1">
        <v>5.0</v>
      </c>
      <c r="B571" s="1" t="s">
        <v>571</v>
      </c>
      <c r="C571" t="str">
        <f>IFERROR(__xludf.DUMMYFUNCTION("GOOGLETRANSLATE(B571, ""es"", ""en"")"),"They are perfect to be perfect long hours standing at work, I am delighted with them! Are very comfortable, definitely I recommend them for hospitality")</f>
        <v>They are perfect to be perfect long hours standing at work, I am delighted with them! Are very comfortable, definitely I recommend them for hospitality</v>
      </c>
    </row>
    <row r="572">
      <c r="A572" s="1">
        <v>5.0</v>
      </c>
      <c r="B572" s="1" t="s">
        <v>572</v>
      </c>
      <c r="C572" t="str">
        <f>IFERROR(__xludf.DUMMYFUNCTION("GOOGLETRANSLATE(B572, ""es"", ""en"")"),"Alarm clock with light, radio, nature sounds, USB jack. &lt;Div id = ""video-block-R36ERYZN77OPIB"" class = ""section a-a-a-spacing-small spacing-top-video mini-block""&gt; &lt;div tabindex = ""0"" class = ""airy airy-svg vmin- unsupported airy-skin-beacon ""style"&amp;" ="" background-color: rgb (0, 0, 0) position: relative; width: 100%; height: 100%; font-size: 0px; overflow: hidden; outline: none ; ""&gt; &lt;div class ="" airy-renderer-container ""style ="" position: relative; height: 100%; width: 100%; ""&gt; &lt;video id ="" 9"&amp;"3 ""preload ="" auto ""src ="" https: //images-eu.ssl-images-amazon.com/images/I/D1xc3fjnIuS.mp4 ""style ="" position: absolute; left: 0px; top: 0px; overflow: hidden; height: 1px; width: 1px; "" &gt; &lt;/ video&gt; &lt;/ div&gt; &lt;div id = ""airy-slate-preload"" style "&amp;"= ""background-color: rgb (0, 0, 0); background-image: url (&amp; quot; https: // images- eu.ssl-images-amazon.com/images/I/21C-73XtpcS.png&amp;quot;); background-size: Contain; background-position: center center; background-repeat: no-repeat; position: absolute;"&amp;" top: 0px ; left: 0px; visibility: visible; width: 100%; height: 100%; ""&gt; &lt;/ div&gt; &lt;iframe scrolling ="" no ""framebord er = ""0"" src = ""about: blank"" style = ""display: none;""&gt; &lt;/ iframe&gt; &lt;div tabindex = ""- 1"" class = ""airy-controls-container"" st"&amp;"yle = ""opacity: 0; visibility: hidden; ""&gt; &lt;div tabindex ="" - 1 ""class ="" airy-screen-size-toggle airy-fullscreen ""&gt; &lt;/ div&gt; &lt;div tabindex ="" - 1 ""class ="" airy-container-bottom "" &gt; &lt;div tabindex = ""- 1"" class = ""airy-track-bar-spacer-left"" s"&amp;"tyle = ""width: 11px;""&gt; &lt;/ div&gt; &lt;div tabindex = ""- 1"" class = ""airy-play- airy toggle-play ""style ="" width: 12px; margin-right: 12px; ""&gt; &lt;/ div&gt; &lt;div tabindex ="" - 1 ""class ="" airy-audio-elements ""style ="" float: right; width: 34px; ""&gt; &lt;div t"&amp;"abindex ="" - 1 ""class ="" airy-audio-toggle airy-on ""&gt; &lt;/ div&gt; &lt;div tabindex ="" - 1 ""class ="" airy-audio-container ""style = ""opacity: 0; visibility: hidden; ""&gt; &lt;div tabindex ="" - 1 ""class ="" airy-audio-track-bar ""style ="" height: 80%; ""&gt; &lt;d"&amp;"iv tabindex ="" - 1 ""class ="" airy-audio- Scrubber-bar ""style ="" height: 85%; ""&gt; &lt;/ div&gt; &lt;div tabindex ="" - 1 ""class ="" airy-audio-scrubber ""style ="" height: 12px; bottom 85% ""&gt; &lt;/ div&gt; &lt;/ div&gt; &lt;/ div&gt; &lt;/ div&gt; &lt;div tabindex ="" - 1 ""class ="" "&amp;"airy-duration-label ""style ="" float: right; width: 26px; margin-right: 4px; text-align: center; ""&gt; 0:00 &lt;/ div&gt; &lt;div tabindex ="" - 1 ""class ="" airy-track-bar-spacer-right ""style ="" float: right; width: 11px; ""&gt; &lt;/ div&gt; &lt;div tabindex ="" - 1 ""cla"&amp;"ss ="" airy-track-bar-container ""style ="" margin-left: 35px; margin-right: 75px; ""&gt; &lt;div tabindex ="" - 1 ""class ="" airy-airy-track-bar vertically-centering-table ""&gt; &lt;div tabindex ="" - 1 ""class ="" airy-Vertical-centering- table-cell ""&gt; &lt;div tabi"&amp;"ndex ="" - 1 ""class ="" airy-track-bar-elements ""&gt; &lt;div tabindex ="" - 1 ""class ="" airy-progress-bar ""&gt; &lt;/ div&gt; &lt;div tabindex = ""- 1"" class = ""airy-scrubber-bar""&gt; &lt;/ div&gt; &lt;div tabindex = ""- 1"" class = ""airy-scrubber""&gt; &lt;div tabindex = ""- 1"" "&amp;"class = ""airy-scrubber- icon ""&gt; &lt;/ div&gt; &lt;div tabindex ="" - 1 ""class ="" airy-adjusted-AUI-tooltip ""style ="" opacity: 0; visibility: hidden; ""&gt; &lt;div tabindex ="" - 1 ""class ="" airy-adjusted-aui-tooltip-inner ""&gt; &lt;div tabindex ="" - 1 ""class ="" a"&amp;"iry-current-time-label ""&gt; 0: 00 &lt;/ div&gt; &lt;/ div&gt; &lt;div tabindex = ""- 1"" class = ""airy-adjusted-AUI-arrow-border""&gt; &lt;div tabindex = ""- 1"" class = ""airy-adjusted-AUI-arrow"" &gt; &lt;/ div&gt; &lt;/ div&gt; &lt;/ div&gt; &lt;/ div&gt; &lt;/ div&gt; &lt;/ div&gt; &lt;/ div&gt; &lt;/ div&gt; &lt;/ div&gt; &lt;/ d"&amp;"iv&gt; &lt;div tabindex = ""- 1"" class = ""airy-age-gate airy-stage airy-Vertical-centering-table airy-dialog"" style = ""opacity: 0; visibility: hidden; ""&gt; &lt;div tabindex ="" - 1 ""class ="" airy-age-gate-Vertical-centering-table-cell airy-Vertical-centering-"&amp;"table-cell ""&gt; &lt;div tabindex ="" - 1 ""class = ""airy-Vertical-centering-wrapper airy-age-gate-elements-wrapper""&gt; &lt;div tabindex = ""- 1"" class = ""airy-age-gate-elements airy-dialog-elements""&gt; &lt;div tabindex = "" -1 ""class ="" airy-age-gate-prompt ""&gt; "&amp;"This video is not Intended for all audiences What date were you born &lt;/ div&gt; &lt;div tabindex =.?"" - 1 ""class ="" airy-age-gate -inputs airy-dialog-inner-elements ""&gt; &lt;select tabindex ="" - 1 ""class ="" airy-age-gate-month ""&gt; &lt;option value ="" 1 ""&gt; Janu"&amp;"ary &lt;/ option&gt; &lt;option value ="" 2 ""&gt; February &lt;/ option&gt; &lt;option value ="" 3 ""&gt; March &lt;/ option&gt; &lt;option value ="" 4 ""&gt; April &lt;/ option&gt; &lt;option value ="" 5 ""&gt; May &lt;/ option&gt; &lt;option value = ""6""&gt; June &lt;/ option&gt; &lt;option value = ""7""&gt; July &lt;/ optio"&amp;"n&gt; &lt;option value = ""8""&gt; August &lt;/ option&gt; &lt;option value = ""9""&gt; September &lt;/ option&gt; &lt;option value = ""10""&gt; October &lt;/ option&gt; &lt;option value = ""11""&gt; November &lt;/ option&gt; &lt;option value = ""12""&gt; December &lt;/ option&gt; &lt;/ select&gt; &lt;select tabindex = ""- 1"&amp;""" class = ""airy-age-gate-day""&gt; &lt;opti on value = ""1""&gt; 1 &lt;/ option&gt; &lt;option value = ""2""&gt; 2 &lt;/ option&gt; &lt;option value = ""3""&gt; 3 &lt;/ option&gt; &lt;option value = ""4""&gt; 4 &lt;/ option &gt; &lt;option value = ""5""&gt; 5 &lt;/ option&gt; &lt;option value = ""6""&gt; 6 &lt;/ option&gt; &lt;op"&amp;"tion value = ""7""&gt; 7 &lt;/ option&gt; &lt;option value = ""8""&gt; 8 &lt; / option&gt; &lt;option value = ""9""&gt; 9 &lt;/ option&gt; &lt;option value = ""10""&gt; 10 &lt;/ option&gt; &lt;option value = ""11""&gt; 11 &lt;/ option&gt; &lt;option value = ""12""&gt; 12 &lt;/ option&gt; &lt;option value = ""13""&gt; 13 &lt;/ optio"&amp;"n&gt; &lt;option value = ""14""&gt; 14 &lt;/ option&gt; &lt;option value = ""15""&gt; 15 &lt;/ option&gt; &lt;option value = ""16 ""&gt; 16 &lt;/ option&gt; &lt;option value ="" 17 ""&gt; 17 &lt;/ option&gt; &lt;option value ="" 18 ""&gt; 18 &lt;/ option&gt; &lt;option value ="" 19 ""&gt; 19 &lt;/ option&gt; &lt;option value = ""20"&amp;"""&gt; 20 &lt;/ option&gt; &lt;option value = ""21""&gt; 21 &lt;/ option&gt; &lt;option value = ""22""&gt; 22 &lt;/ option&gt; &lt;option value = ""23""&gt; 23 &lt;/ option&gt; &lt;option value = ""24""&gt; 24 &lt;/ option&gt; &lt;option value = ""25""&gt; 25 &lt;/ option&gt; &lt;option value = ""26""&gt; 26 &lt;/ option&gt; &lt;option v"&amp;"alue = ""27""&gt; 27 &lt;/ option&gt; &lt;option value = ""28""&gt; 28 &lt;/ option&gt; &lt;option value = ""29""&gt; 29 &lt;/ option&gt; &lt;option value = ""30""&gt; 30 &lt;/ option&gt; &lt;option value = ""31""&gt; 31 &lt;/ option&gt; &lt;/ select&gt; &lt;select tabindex = ""- 1"" class = ""airy-age-gate-year""&gt; &lt;opt"&amp;"ion value = ""2019""&gt; 2019 &lt;/ option&gt; &lt; option value = ""2018""&gt; 2018 &lt;/ option&gt; &lt;option value = ""2017""&gt; 2017 &lt;/ option&gt; &lt;option value = ""2016""&gt; ​​2016 &lt;/ option&gt; &lt;option value = ""2015""&gt; 2015 &lt;/ option &gt; &lt;option value = ""2014""&gt; 2014 &lt;/ option&gt; &lt;op"&amp;"tion value = ""2013""&gt; 2013 &lt;/ option&gt; &lt;option value = ""2012""&gt; 2012 &lt;/ option&gt; &lt;option value = ""2011""&gt; 2011 &lt; / option&gt; &lt;option value = ""2010""&gt; 2010 &lt;/ option&gt; &lt;option value = ""2009""&gt; 2009 &lt;/ option&gt; &lt;option value = ""2008""&gt; 2008 &lt;/ option&gt; &lt;opti"&amp;"on value = ""2007""&gt; 2007 &lt;/ option&gt; &lt;option value = ""2006""&gt; 2006 &lt;/ option&gt; &lt;option value = ""2005""&gt; 2005 &lt;/ option&gt; &lt;option value = ""2004""&gt; 2004 &lt;/ option&gt; &lt;option value = ""2003 ""&gt; 2003 &lt;/ option&gt; &lt;option value ="" 2002 ""&gt; 2002 &lt;/ option&gt; &lt;optio"&amp;"n value ="" 2001 ""&gt; 2001 &lt;/ option&gt; &lt;option value ="" 2000 ""&gt; 2000 &lt;/ option&gt; &lt;option value = ""1999""&gt; 1999 &lt;/ option&gt; &lt;option value = ""1998""&gt; 1998 &lt;/ option&gt; &lt;option value = ""1997""&gt; 1997 &lt;/ option&gt; &lt;option value = ""1996""&gt; 1996 &lt;/ option&gt; &lt;option"&amp;" value = ""1995""&gt; 1995 &lt;/ option&gt; &lt;option value = ""1994""&gt; 1994 &lt;/ option&gt; &lt;option value = ""1993""&gt; 1993 &lt;/ option&gt; &lt;option value = ""1992""&gt; 1992 &lt;/ option&gt; &lt;option value = ""1991""&gt; 1991 &lt;/ option&gt; &lt;option value = ""1990""&gt; 1990 &lt;/ option&gt; &lt;option va"&amp;"lue = "" 1989 ""&gt; 1989 &lt;/ option&gt; &lt;option value ="" 1988 ""&gt; 1988 &lt;/ option&gt; &lt;option value ="" 1987 ""&gt; 1987 &lt;/ option&gt; &lt;option value ="" 1986 ""&gt; 1986 &lt;/ option&gt; &lt;value option = ""1985""&gt; 1985 &lt;/ option&gt; &lt;option value = ""1984""&gt; 1984 &lt;/ option&gt; &lt;option "&amp;"value = ""1983""&gt; 1983 &lt;/ option&gt; &lt;option value = ""1982""&gt; 1982 &lt;/ option&gt; &lt; option value = ""1981""&gt; 1981 &lt;/ option&gt; &lt;option value = ""1980""&gt; 1980 &lt;/ option&gt; &lt;option value = ""1979""&gt; 1979 &lt;/ option&gt; &lt;option value = ""1978""&gt; 1978 &lt;/ option &gt; &lt;option v"&amp;"alue = ""1977""&gt; 1977 &lt;/ option&gt; &lt;option value = ""1976""&gt; 1976 &lt;/ option&gt; &lt;option value = ""1975""&gt; 1975 &lt;/ option&gt; &lt;option value = ""1974""&gt; 1974 &lt; / option&gt; &lt;option value = ""1973""&gt; 1973 &lt;/ option&gt; &lt;option value = ""1972""&gt; 1972 &lt;/ option&gt; &lt;option val"&amp;"ue = ""1971""&gt; 1971 &lt;/ option&gt; &lt;option value = ""1970""&gt; 1970 &lt;/ option&gt; &lt;option value = ""1969""&gt; 1969 &lt;/ option&gt; &lt;option value = ""1968""&gt; 1968 &lt;/ option&gt; &lt;option value = ""1967""&gt; 1967 &lt;/ option&gt; &lt;option value = ""1966 ""&gt; 1966 &lt;/ option&gt; &lt;option value"&amp;" ="" 1965 ""&gt; 1965 &lt;/ option&gt; &lt;option value ="" 1964 ""&gt; 1964 &lt;/ option&gt; &lt;option value ="" 1963 ""&gt; 1963 &lt;/ option&gt; &lt;option value = ""1962""&gt; 1962 &lt;/ option&gt; &lt;option value = ""1961""&gt; 1961 &lt;/ option&gt; &lt;option value = ""1960""&gt; 1960 &lt;/ op tion&gt; &lt;option valu"&amp;"e = ""1959""&gt; 1959 &lt;/ option&gt; &lt;option value = ""1958""&gt; 1958 &lt;/ option&gt; &lt;option value = ""1957""&gt; 1957 &lt;/ option&gt; &lt;option value = ""1956""&gt; 1956 &lt;/ option&gt; &lt;option value = ""1955""&gt; 1955 &lt;/ option&gt; &lt;option value = ""1954""&gt; 1954 &lt;/ option&gt; &lt;option value ="&amp;" ""1953""&gt; 1953 &lt;/ option&gt; &lt;option value = ""1952"" &gt; 1952 &lt;/ option&gt; &lt;option value = ""1951""&gt; 1951 &lt;/ option&gt; &lt;option value = ""1950""&gt; 1950 &lt;/ option&gt; &lt;option value = ""1949""&gt; 1949 &lt;/ option&gt; &lt;option value = "" 1948 ""&gt; 1948 &lt;/ option&gt; &lt;option value ="&amp;""" 1947 ""&gt; 1947 &lt;/ option&gt; &lt;option value ="" 1946 ""&gt; 1946 &lt;/ option&gt; &lt;option value ="" 1945 ""&gt; 1945 &lt;/ option&gt; &lt;value option = ""1944""&gt; 1944 &lt;/ option&gt; &lt;option value = ""1943""&gt; 1943 &lt;/ option&gt; &lt;option value = ""1942""&gt; 1942 &lt;/ option&gt; &lt;option value ="&amp;" ""1941""&gt; 1941 &lt;/ option&gt; &lt; option value = ""1940""&gt; 1940 &lt;/ option&gt; &lt;option value = ""1939""&gt; 1939 &lt;/ option&gt; &lt;option value = ""1938""&gt; 1938 &lt;/ option&gt; &lt;option value = ""1937""&gt; 1937 &lt;/ option &gt; &lt;option value = ""1936""&gt; 1936 &lt;/ option&gt; &lt;option value = "&amp;"""1935""&gt; 1935 &lt;/ option&gt; &lt;option value = ""1934""&gt; 1934 &lt;/ option&gt; &lt;option value = ""1933""&gt; 1933 &lt; / option&gt; &lt;option value = ""1932""&gt; 1932 &lt;/ option&gt; &lt;option value = ""1931""&gt; 1931 &lt;/ option&gt; &lt;option v alue = ""1930""&gt; 1930 &lt;/ option&gt; &lt;option value = "&amp;"""1929""&gt; 1929 &lt;/ option&gt; &lt;option value = ""1928""&gt; 1928 &lt;/ option&gt; &lt;option value = ""1927""&gt; 1927 &lt;/ option&gt; &lt;option value = ""1926""&gt; 1926 &lt;/ option&gt; &lt;option value = ""1925""&gt; 1925 &lt;/ option&gt; &lt;option value = ""1924""&gt; 1924 &lt;/ option&gt; &lt;option value = ""1"&amp;"923""&gt; 1923 &lt;/ option&gt; &lt;option value = ""1922""&gt; 1922 &lt;/ option&gt; &lt;option value = ""1921""&gt; 1921 &lt;/ option&gt; &lt;option value = ""1920""&gt; 1920 &lt;/ option&gt; &lt;option value = ""1919""&gt; 1919 &lt;/ option&gt; &lt;option value = ""1918""&gt; 1918 &lt;/ option&gt; &lt;option value = ""1917"&amp;"""&gt; 1917 &lt;/ option&gt; &lt;option value = ""1916""&gt; 1916 &lt;/ option&gt; &lt;option value = ""1915"" &gt; 1915 &lt;/ option&gt; &lt;option value = ""1914""&gt; 1914 &lt;/ option&gt; &lt;option value = ""1913""&gt; 1913 &lt;/ option&gt; &lt;option value = ""1912""&gt; 1912 &lt;/ option&gt; &lt;option value = "" 1911 "&amp;"""&gt; 1911 &lt;/ option&gt; &lt;option value ="" 1910 ""&gt; 1910 &lt;/ option&gt; &lt;option value ="" 1909 ""&gt; 1909 &lt;/ option&gt; &lt;option value ="" 1908 ""&gt; 1908 &lt;/ option&gt; &lt;value option = ""1907""&gt; 1907 &lt;/ option&gt; &lt;option value = ""1906""&gt; 1906 &lt;/ option&gt; &lt;option value = ""1905"&amp;"""&gt; 1905 &lt;/ option&gt; &lt;option value = ""1904""&gt; 1904 &lt;/ option&gt; &lt; option value = ""1903""&gt; 1903 &lt;/ option&gt; &lt;option value = ""1902""&gt; 1902 &lt;/ option&gt; &lt;option value = ""1901""&gt; 19 01 &lt;/ option&gt; &lt;option value = ""1900""&gt; 1900 &lt;/ option&gt; &lt;/ select&gt; &lt;div tabinde"&amp;"x = ""- 1"" class = ""airy-age-gate-submit airy-submit-button airy airy-submit- disabled ""&gt; Submit &lt;/ div&gt; &lt;/ div&gt; &lt;/ div&gt; &lt;/ div&gt; &lt;/ div&gt; &lt;/ div&gt; &lt;div tabindex ="" - 1 ""class ="" airy-install-flash-dialog airy-stage airy -vertical-centering-table-dialo"&amp;"g airy airy-denied ""style ="" opacity: 0; visibility: hidden; ""&gt; &lt;div tabindex ="" - 1 ""class ="" airy-install-flash-Vertical-centering-table-cell airy-Vertical-centering-table-cell ""&gt; &lt;div tabindex ="" - 1 ""class = ""airy-Vertical-centering-wrapper "&amp;"airy-install-flash-elements-wrapper""&gt; &lt;div tabindex = ""- 1"" class = ""airy-install-flash-elements airy-dialog-elements""&gt; &lt;div tabindex = "" -1 ""class ="" airy-install-flash-prompt ""&gt; Adobe Flash Player is required to watch this video &lt;/ div&gt; &lt;div ta"&amp;"bindex =."" - 1 ""class ="" airy-install-flash-button-wrapper airy -dialog-inner-elements ""&gt; &lt;div tabindex ="" - 1 ""class ="" airy-install-flash-button airy-button ""&gt; install Flash Player &lt;/ div&gt; &lt;/ div&gt; &lt;/ div&gt; &lt;/ div&gt; &lt;/ div&gt; &lt;/ div&gt; &lt;div tabindex = "&amp;"""- 1"" class = ""airy-video-unsupported-dialog airy-stage airy-Vertical-centering-table airy-dialog airy-denied"" style = ""opacity: 0; visibility: hidden; ""&gt; &lt;div tabindex ="" - 1 ""class ="" airy-video-unsupported-Vertical-centering-table-cell airy-Ve"&amp;"rtical-centering-table-cell ""&gt; &lt;div tabindex ="" - 1 ""class = ""airy-Vertical-centering-wrapper airy-video-unsupported-elements-wrapper""&gt; &lt;div tabindex = ""- 1"" class = ""airy-video-unsupported-elements airy-dialog-elements""&gt; &lt;div tabindex = "" -1 """&amp;"class ="" airy-video-unsupported-prompt ""&gt; &lt;/ div&gt; &lt;/ div&gt; &lt;/ div&gt; &lt;/ div&gt; &lt;/ div&gt; &lt;div tabindex ="" - 1 ""class ="" airy-loading- spinner-stage airy-stage ""&gt; &lt;div tabindex ="" - 1 ""class ="" airy-loading-spinner-Vertical-centering-table-cell airy-Vert"&amp;"ical-centering-table-cell ""&gt; &lt;div tabindex ="" - 1 ""class ="" airy-loading-spinner-container airy-scalable-hint-container ""&gt; &lt;div tabindex ="" - 1 ""class ="" airy-loading-spinner-dummy airy-scalable-dummy ""&gt; &lt;/ div&gt; &lt; div tabindex = ""- 1"" class = "&amp;"""airy-loading-spinner airy-hint"" style = ""visibility: hidden;""&gt; &lt;/ div&gt; &lt;/ div&gt; &lt;/ div&gt; &lt;/ div&gt; &lt;div tabindex = ""- 1 ""class ="" airy-ads-screen-size-toggle airy-screen-size-toggle-fullscreen airy ""style ="" visibility: hidden; ""&gt; &lt;/ div&gt; &lt;div tabi"&amp;"ndex = ""-1"" class = ""airy-ad-prompt-container"" style = ""visibility: hidden;""&gt; &lt;div tabindex = ""- 1"" class = ""airy-ad-prompt-Vertical-centering-table-vertically airy centering-table ""&gt; &lt;div tabindex ="" - 1 ""class ="" airy-ad-prompt-Vertical-cen"&amp;"tering-table-cell airy-Vertical-centering-table-cell ""&gt; &lt;div tabindex ="" - 1 ""class = ""airy-ad-prompt-label""&gt; &lt;/ div&gt; &lt;/ div&gt; &lt;/ div&gt; &lt;/ div&gt; &lt;div tabindex = ""- 1"" class = ""airy-ads-controls-container"" style = ""visibility: hidden; ""&gt; &lt;div tabin"&amp;"dex ="" - 1 ""class ="" airy-ads-audio-toggle airy-audio-toggle airy-on ""style ="" visibility: hidden; ""&gt; &lt;/ div&gt; &lt;div tabindex ="" - 1 ""class ="" airy-time-remaining-label-container ""&gt; &lt;div tabindex ="" - 1 ""class ="" airy-time-remaining-Vertical-ce"&amp;"ntering-table airy-Vertical-centering-table ""&gt; &lt;div tabindex = ""- 1"" class = ""airy-time-remaining-Vertical-centering-table-cell airy-Vertical-centering-table-cell""&gt; &lt;div tabindex = ""- 1"" class = ""airy-Vertical-centering-wrapper airy-time-remaining"&amp;"-label-wrapper ""&gt; &lt;div tabindex ="" - 1 ""class ="" airy-time-remaining-label ""style ="" visibility: hidden; ""&gt; &lt;/ div&gt; &lt;div tabi ndex = ""- 1"" class = ""airy-ad-skip"" style = ""visibility: hidden;""&gt; &lt;/ div&gt; &lt;div tabindex = ""- 1"" class = ""airy-ad"&amp;"-end"" style = ""visibility: hidden ""&gt; &lt;/ div&gt; &lt;/ div&gt; &lt;/ div&gt; &lt;/ div&gt; &lt;/ div&gt; &lt;div tabindex ="" - 1 ""class ="" airy-learn-more ""style ="" visibility: hidden; ""&gt; &lt;/ div&gt; &lt;/ div&gt; &lt;div tabindex = ""- 1"" class = ""airy-play-toggle-hint-stage airy-stage "&amp;"airy-cursor""&gt; &lt;div tabindex = ""- 1"" class = ""airy-play -toggle-hint-Vertical-centering-table-cell airy-Vertical-centering-table-cell airy-cursor ""&gt; &lt;div tabindex ="" - 1 ""class ="" airy-play-toggle-hint-container airy-scalable- Hint-container ""&gt; &lt;d"&amp;"iv tabindex ="" - 1 ""class ="" airy-play-toggle-hint-dummy airy-scalable-dummy ""&gt; &lt;/ div&gt; &lt;div tabindex ="" - 1 ""class ="" airy-play -toggle-hint hint airy-airy-play-hint ""style ="" opacity: 1; visibility: visible; ""&gt; &lt;/ div&gt; &lt;/ div&gt; &lt;/ div&gt; &lt;/ div&gt; "&amp;"&lt;div tabindex ="" - 1 ""class ="" airy-replay-hint-stage airy-stage ""style ="" visibility: hidden ; ""&gt; &lt;div tabindex ="" - 1 ""class ="" airy-replay-hint-Vertical-centering-table-cell airy-Vertical-centering-table-cell airy-cursor ""&gt; &lt;div tabindex ="" "&amp;"- 1 ""class = ""airy-replay-hint-container airy-scalable-hint-container""&gt; &lt;div tabindex = ""- 1"" class = ""airy-replay-hint-dummy airy-scalable-dummy""&gt; &lt;/ div&gt; &lt;div tabindex = ""- 1"" class = ""airy-replay-hint airy-hint""&gt; &lt;/ div&gt; &lt;/ div&gt; &lt;/ div&gt; &lt;/ d"&amp;"iv&gt; &lt;div tabindex = ""- 1"" class = ""airy-autoplay-hint -stage airy-stage ""style ="" visibility: hidden; ""&gt; &lt;div tabindex ="" - 1 ""class ="" airy-autoplay-hint-Vertical-centering-table-cell airy-Vertical-centering-table-cell airy- cursor ""&gt; &lt;div tabi"&amp;"ndex ="" - 1 ""class ="" autoplay airy-airy-hint-container-scalable-hint-container ""&gt; &lt;div tabindex ="" - 1 ""class ="" airy-autoplay-hint-dummy airy- scalable-dummy ""&gt; &lt;/ div&gt; &lt;/ div&gt; &lt;/ div&gt; &lt;/ div&gt; &lt;/ div&gt; &lt;/ div&gt; &lt;input type ="" hidden ""name ="" """&amp;"value ="" https: // images-eu .ssl-images-amazon.com / images / I / D1xc3fjnIuS.mp4 ""Class ="" video-url ""&gt; &lt;input type ="" hidden ""name ="" ""value ="" https://images-eu.ssl-images-amazon.com/images/I/21C-73XtpcS.png ""class = ""video-slate-img-url""&gt;"&amp;" &amp; nbsp; Alarm clock with light (dimmable), radio, sounds, take back USB. It Includes USB cable and USB charger to USB micro. It is behind the antenna cable. Manuals in several languages ​​including Spanish. It indicates the time.")</f>
        <v>Alarm clock with light, radio, nature sounds, USB jack. &lt;Div id = "video-block-R36ERYZN77OPIB" class = "section a-a-a-spacing-small spacing-top-video mini-block"&gt; &lt;div tabindex = "0" class = "airy airy-svg vmin- unsupported airy-skin-beacon "style =" background-color: rgb (0, 0, 0) position: relative; width: 100%; height: 100%; font-size: 0px; overflow: hidden; outline: none ; "&gt; &lt;div class =" airy-renderer-container "style =" position: relative; height: 100%; width: 100%; "&gt; &lt;video id =" 93 "preload =" auto "src =" https: //images-eu.ssl-images-amazon.com/images/I/D1xc3fjnIuS.mp4 "style =" position: absolute; left: 0px; top: 0px; overflow: hidden; height: 1px; width: 1px; " &gt; &lt;/ video&gt; &lt;/ div&gt; &lt;div id = "airy-slate-preload" style = "background-color: rgb (0, 0, 0); background-image: url (&amp; quot; https: // images- eu.ssl-images-amazon.com/images/I/21C-73XtpcS.png&amp;quot;); background-size: Contain; background-position: center center; background-repeat: no-repeat; position: absolute; top: 0px ; left: 0px; visibility: visible; width: 100%; height: 100%; "&gt; &lt;/ div&gt; &lt;iframe scrolling =" no "framebord er = "0" src = "about: blank" style = "display: none;"&gt;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D1xc3fjnIuS.mp4 "Class =" video-url "&gt; &lt;input type =" hidden "name =" "value =" https://images-eu.ssl-images-amazon.com/images/I/21C-73XtpcS.png "class = "video-slate-img-url"&gt; &amp; nbsp; Alarm clock with light (dimmable), radio, sounds, take back USB. It Includes USB cable and USB charger to USB micro. It is behind the antenna cable. Manuals in several languages ​​including Spanish. It indicates the time.</v>
      </c>
    </row>
    <row r="573">
      <c r="A573" s="1">
        <v>5.0</v>
      </c>
      <c r="B573" s="1" t="s">
        <v>573</v>
      </c>
      <c r="C573" t="str">
        <f>IFERROR(__xludf.DUMMYFUNCTION("GOOGLETRANSLATE(B573, ""es"", ""en"")"),"Very powerful and aesthetically very nice. The mixer is an amazing machine, never seen a glass blender with much power. The glass is very large, has a capacity of more than two liters. It is very easy to put remove the glass, and handle very comfortable t"&amp;"o hold. The lid of the vessel is robust and is well sealed when put, has two tabs that leave secure. Has another transparent top cap with thread half is removed to be adding food brings an accessory that is a plastic stick to go removing or appearing food"&amp;"s metes. It also comes with a brush for cleaning. The drive wheel has several functions, which the brand you select an option automatic mixing time. The options are to grind fruit, ice, do mooties, etc. The other option is manual grinding, you elijes at t"&amp;"he speed you want to use. Aesthetics is perfect, glossy black and a very cool dark steel. It has a modern design and digital display gives a special touch. In summary totally I recommend the price for the quality and design.")</f>
        <v>Very powerful and aesthetically very nice. The mixer is an amazing machine, never seen a glass blender with much power. The glass is very large, has a capacity of more than two liters. It is very easy to put remove the glass, and handle very comfortable to hold. The lid of the vessel is robust and is well sealed when put, has two tabs that leave secure. Has another transparent top cap with thread half is removed to be adding food brings an accessory that is a plastic stick to go removing or appearing foods metes. It also comes with a brush for cleaning. The drive wheel has several functions, which the brand you select an option automatic mixing time. The options are to grind fruit, ice, do mooties, etc. The other option is manual grinding, you elijes at the speed you want to use. Aesthetics is perfect, glossy black and a very cool dark steel. It has a modern design and digital display gives a special touch. In summary totally I recommend the price for the quality and design.</v>
      </c>
    </row>
    <row r="574">
      <c r="A574" s="1">
        <v>5.0</v>
      </c>
      <c r="B574" s="1" t="s">
        <v>574</v>
      </c>
      <c r="C574" t="str">
        <f>IFERROR(__xludf.DUMMYFUNCTION("GOOGLETRANSLATE(B574, ""es"", ""en"")"),"Fun Micro works perfectly, built-in speaker voice different tones and sounds pretty good volume brings, it is perfectly linked by Bluetooth to the karaoke function. Very happy with the purchase and everyone happy, from the youngest to the oldest.")</f>
        <v>Fun Micro works perfectly, built-in speaker voice different tones and sounds pretty good volume brings, it is perfectly linked by Bluetooth to the karaoke function. Very happy with the purchase and everyone happy, from the youngest to the oldest.</v>
      </c>
    </row>
    <row r="575">
      <c r="A575" s="1">
        <v>5.0</v>
      </c>
      <c r="B575" s="1" t="s">
        <v>575</v>
      </c>
      <c r="C575" t="str">
        <f>IFERROR(__xludf.DUMMYFUNCTION("GOOGLETRANSLATE(B575, ""es"", ""en"")"),"Useful as expected without problems")</f>
        <v>Useful as expected without problems</v>
      </c>
    </row>
    <row r="576">
      <c r="A576" s="1">
        <v>5.0</v>
      </c>
      <c r="B576" s="1" t="s">
        <v>576</v>
      </c>
      <c r="C576" t="str">
        <f>IFERROR(__xludf.DUMMYFUNCTION("GOOGLETRANSLATE(B576, ""es"", ""en"")"),"I loved The size is perfect and very good capacity. The shoulder strap is fucientemente long to put cross. The fabric is waterproof.")</f>
        <v>I loved The size is perfect and very good capacity. The shoulder strap is fucientemente long to put cross. The fabric is waterproof.</v>
      </c>
    </row>
    <row r="577">
      <c r="A577" s="1">
        <v>5.0</v>
      </c>
      <c r="B577" s="1" t="s">
        <v>577</v>
      </c>
      <c r="C577" t="str">
        <f>IFERROR(__xludf.DUMMYFUNCTION("GOOGLETRANSLATE(B577, ""es"", ""en"")"),"Nike Air Force 1 size 43 perfect and the usual size 43 Nike use all my Nikes and nigun problem with these I get the right finger and at an incredible price for white model")</f>
        <v>Nike Air Force 1 size 43 perfect and the usual size 43 Nike use all my Nikes and nigun problem with these I get the right finger and at an incredible price for white model</v>
      </c>
    </row>
    <row r="578">
      <c r="A578" s="1">
        <v>5.0</v>
      </c>
      <c r="B578" s="1" t="s">
        <v>578</v>
      </c>
      <c r="C578" t="str">
        <f>IFERROR(__xludf.DUMMYFUNCTION("GOOGLETRANSLATE(B578, ""es"", ""en"")"),"mui always well i use to run salomon van genal me. Mui are durable i comfortable I recommend them to everyone who corrais")</f>
        <v>mui always well i use to run salomon van genal me. Mui are durable i comfortable I recommend them to everyone who corrais</v>
      </c>
    </row>
    <row r="579">
      <c r="A579" s="1">
        <v>5.0</v>
      </c>
      <c r="B579" s="1" t="s">
        <v>579</v>
      </c>
      <c r="C579" t="str">
        <f>IFERROR(__xludf.DUMMYFUNCTION("GOOGLETRANSLATE(B579, ""es"", ""en"")"),"A luxury Bonita, liked the person who gave")</f>
        <v>A luxury Bonita, liked the person who gave</v>
      </c>
    </row>
    <row r="580">
      <c r="A580" s="1">
        <v>5.0</v>
      </c>
      <c r="B580" s="1" t="s">
        <v>580</v>
      </c>
      <c r="C580" t="str">
        <f>IFERROR(__xludf.DUMMYFUNCTION("GOOGLETRANSLATE(B580, ""es"", ""en"")"),"I enjoyed terrific watch")</f>
        <v>I enjoyed terrific watch</v>
      </c>
    </row>
    <row r="581">
      <c r="A581" s="1">
        <v>5.0</v>
      </c>
      <c r="B581" s="1" t="s">
        <v>581</v>
      </c>
      <c r="C581" t="str">
        <f>IFERROR(__xludf.DUMMYFUNCTION("GOOGLETRANSLATE(B581, ""es"", ""en"")"),"Quality, comfort and price quality very good")</f>
        <v>Quality, comfort and price quality very good</v>
      </c>
    </row>
    <row r="582">
      <c r="A582" s="1">
        <v>5.0</v>
      </c>
      <c r="B582" s="1" t="s">
        <v>582</v>
      </c>
      <c r="C582" t="str">
        <f>IFERROR(__xludf.DUMMYFUNCTION("GOOGLETRANSLATE(B582, ""es"", ""en"")"),"Very useful is perfect for what we wanted in the office. Keep the water hot !, take about 4 infusions and when we arrived in the morning we put to warm and always have hot water available. In addition, we are spoiling when we had a coffee maker, the ask a"&amp;"nd the next day was here. Great!")</f>
        <v>Very useful is perfect for what we wanted in the office. Keep the water hot !, take about 4 infusions and when we arrived in the morning we put to warm and always have hot water available. In addition, we are spoiling when we had a coffee maker, the ask and the next day was here. Great!</v>
      </c>
    </row>
    <row r="583">
      <c r="A583" s="1">
        <v>5.0</v>
      </c>
      <c r="B583" s="1" t="s">
        <v>583</v>
      </c>
      <c r="C583" t="str">
        <f>IFERROR(__xludf.DUMMYFUNCTION("GOOGLETRANSLATE(B583, ""es"", ""en"")"),"Fantastic Mouse Fantastic super big")</f>
        <v>Fantastic Mouse Fantastic super big</v>
      </c>
    </row>
    <row r="584">
      <c r="A584" s="1">
        <v>5.0</v>
      </c>
      <c r="B584" s="1" t="s">
        <v>584</v>
      </c>
      <c r="C584" t="str">
        <f>IFERROR(__xludf.DUMMYFUNCTION("GOOGLETRANSLATE(B584, ""es"", ""en"")"),"quality are very comfortable, the second I buy")</f>
        <v>quality are very comfortable, the second I buy</v>
      </c>
    </row>
    <row r="585">
      <c r="A585" s="1">
        <v>5.0</v>
      </c>
      <c r="B585" s="1" t="s">
        <v>585</v>
      </c>
      <c r="C585" t="str">
        <f>IFERROR(__xludf.DUMMYFUNCTION("GOOGLETRANSLATE(B585, ""es"", ""en"")"),"It works well it works correctsmente")</f>
        <v>It works well it works correctsmente</v>
      </c>
    </row>
    <row r="586">
      <c r="A586" s="1">
        <v>5.0</v>
      </c>
      <c r="B586" s="1" t="s">
        <v>586</v>
      </c>
      <c r="C586" t="str">
        <f>IFERROR(__xludf.DUMMYFUNCTION("GOOGLETRANSLATE(B586, ""es"", ""en"")"),"Very good watch watch very good and quite robust, a little big, but not excessive. The vibrating alarm is not enough to wake you, but to warn")</f>
        <v>Very good watch watch very good and quite robust, a little big, but not excessive. The vibrating alarm is not enough to wake you, but to warn</v>
      </c>
    </row>
    <row r="587">
      <c r="A587" s="1">
        <v>5.0</v>
      </c>
      <c r="B587" s="1" t="s">
        <v>587</v>
      </c>
      <c r="C587" t="str">
        <f>IFERROR(__xludf.DUMMYFUNCTION("GOOGLETRANSLATE(B587, ""es"", ""en"")"),"Good bra for high-impact sports For girls who do high impact sport quite chest is really comfortable. It has not been washed or deformed with use. You wear it with the straps crossed or uncrossed.")</f>
        <v>Good bra for high-impact sports For girls who do high impact sport quite chest is really comfortable. It has not been washed or deformed with use. You wear it with the straps crossed or uncrossed.</v>
      </c>
    </row>
    <row r="588">
      <c r="A588" s="1">
        <v>5.0</v>
      </c>
      <c r="B588" s="1" t="s">
        <v>588</v>
      </c>
      <c r="C588" t="str">
        <f>IFERROR(__xludf.DUMMYFUNCTION("GOOGLETRANSLATE(B588, ""es"", ""en"")"),"Buenisimo Perfect. Used in a football field, good sound, powerful, and good autonomy. Excellent price. Does not bring batteries for micro and remote helmets")</f>
        <v>Buenisimo Perfect. Used in a football field, good sound, powerful, and good autonomy. Excellent price. Does not bring batteries for micro and remote helmets</v>
      </c>
    </row>
    <row r="589">
      <c r="A589" s="1">
        <v>2.0</v>
      </c>
      <c r="B589" s="1" t="s">
        <v>589</v>
      </c>
      <c r="C589" t="str">
        <f>IFERROR(__xludf.DUMMYFUNCTION("GOOGLETRANSLATE(B589, ""es"", ""en"")"),"Worse than expected, they went back. They have a rare form not sit well, same size as other Merrell, but they left me little.")</f>
        <v>Worse than expected, they went back. They have a rare form not sit well, same size as other Merrell, but they left me little.</v>
      </c>
    </row>
    <row r="590">
      <c r="A590" s="1">
        <v>3.0</v>
      </c>
      <c r="B590" s="1" t="s">
        <v>590</v>
      </c>
      <c r="C590" t="str">
        <f>IFERROR(__xludf.DUMMYFUNCTION("GOOGLETRANSLATE(B590, ""es"", ""en"")"),"Recommended we expected but we thought they were 3 and is only one bottle")</f>
        <v>Recommended we expected but we thought they were 3 and is only one bottle</v>
      </c>
    </row>
    <row r="591">
      <c r="A591" s="1">
        <v>3.0</v>
      </c>
      <c r="B591" s="1" t="s">
        <v>591</v>
      </c>
      <c r="C591" t="str">
        <f>IFERROR(__xludf.DUMMYFUNCTION("GOOGLETRANSLATE(B591, ""es"", ""en"")"),"Acorn boots Product apparently enough quality. Be aware that you have to order a number less, so what I said and matched.")</f>
        <v>Acorn boots Product apparently enough quality. Be aware that you have to order a number less, so what I said and matched.</v>
      </c>
    </row>
    <row r="592">
      <c r="A592" s="1">
        <v>3.0</v>
      </c>
      <c r="B592" s="1" t="s">
        <v>592</v>
      </c>
      <c r="C592" t="str">
        <f>IFERROR(__xludf.DUMMYFUNCTION("GOOGLETRANSLATE(B592, ""es"", ""en"")"),"I do not know a little uncomfortable doing sport")</f>
        <v>I do not know a little uncomfortable doing sport</v>
      </c>
    </row>
    <row r="593">
      <c r="A593" s="1">
        <v>1.0</v>
      </c>
      <c r="B593" s="1" t="s">
        <v>593</v>
      </c>
      <c r="C593" t="str">
        <f>IFERROR(__xludf.DUMMYFUNCTION("GOOGLETRANSLATE(B593, ""es"", ""en"")"),"Not worth the grief and comfort weigh a lot like other shoes cheaper.")</f>
        <v>Not worth the grief and comfort weigh a lot like other shoes cheaper.</v>
      </c>
    </row>
    <row r="594">
      <c r="A594" s="1">
        <v>1.0</v>
      </c>
      <c r="B594" s="1" t="s">
        <v>594</v>
      </c>
      <c r="C594" t="str">
        <f>IFERROR(__xludf.DUMMYFUNCTION("GOOGLETRANSLATE(B594, ""es"", ""en"")"),"It serves not works on my Apple Macintosh. In view of that, I threw the packaging. Two days later he stopped working. I hope that Amazon will accept the return. It is the first time that fails me a USB flash memory.")</f>
        <v>It serves not works on my Apple Macintosh. In view of that, I threw the packaging. Two days later he stopped working. I hope that Amazon will accept the return. It is the first time that fails me a USB flash memory.</v>
      </c>
    </row>
    <row r="595">
      <c r="A595" s="1">
        <v>4.0</v>
      </c>
      <c r="B595" s="1" t="s">
        <v>595</v>
      </c>
      <c r="C595" t="str">
        <f>IFERROR(__xludf.DUMMYFUNCTION("GOOGLETRANSLATE(B595, ""es"", ""en"")"),"Good aesthetic is beautiful but the chain quickly gets ugly.")</f>
        <v>Good aesthetic is beautiful but the chain quickly gets ugly.</v>
      </c>
    </row>
    <row r="596">
      <c r="A596" s="1">
        <v>4.0</v>
      </c>
      <c r="B596" s="1" t="s">
        <v>596</v>
      </c>
      <c r="C596" t="str">
        <f>IFERROR(__xludf.DUMMYFUNCTION("GOOGLETRANSLATE(B596, ""es"", ""en"")"),"Good value for money. A good presenter at a good price. He had previously had a simpler but the laser was less powerful and lasted little piles. This presenter I am very happy at the moment.")</f>
        <v>Good value for money. A good presenter at a good price. He had previously had a simpler but the laser was less powerful and lasted little piles. This presenter I am very happy at the moment.</v>
      </c>
    </row>
    <row r="597">
      <c r="A597" s="1">
        <v>4.0</v>
      </c>
      <c r="B597" s="1" t="s">
        <v>597</v>
      </c>
      <c r="C597" t="str">
        <f>IFERROR(__xludf.DUMMYFUNCTION("GOOGLETRANSLATE(B597, ""es"", ""en"")"),"price unmatched write speed and set a small overheating problem. The truth is that the finish and the size of this pendrive, to equal his ability are impressive given its price. Presents no problem in performance, yet still intense this, but if I have to "&amp;"put a defect is perhaps a write speed that does not stand so high (but more than enough in most cases) and overheating makes sometimes even it becomes difficult to catch right after use. I have not yet used for recording and multimedia playback, but I thi"&amp;"nk I read that it is not the all appropriate in this field. In any case a purchase highly recommended if you want to move large volumes of data for a great price.")</f>
        <v>price unmatched write speed and set a small overheating problem. The truth is that the finish and the size of this pendrive, to equal his ability are impressive given its price. Presents no problem in performance, yet still intense this, but if I have to put a defect is perhaps a write speed that does not stand so high (but more than enough in most cases) and overheating makes sometimes even it becomes difficult to catch right after use. I have not yet used for recording and multimedia playback, but I think I read that it is not the all appropriate in this field. In any case a purchase highly recommended if you want to move large volumes of data for a great price.</v>
      </c>
    </row>
    <row r="598">
      <c r="A598" s="1">
        <v>4.0</v>
      </c>
      <c r="B598" s="1" t="s">
        <v>598</v>
      </c>
      <c r="C598" t="str">
        <f>IFERROR(__xludf.DUMMYFUNCTION("GOOGLETRANSLATE(B598, ""es"", ""en"")"),"Carolina pretty good. The only bad thing is the lid, which is not practical when opening and closing (going with the thread). Everything else very well")</f>
        <v>Carolina pretty good. The only bad thing is the lid, which is not practical when opening and closing (going with the thread). Everything else very well</v>
      </c>
    </row>
    <row r="599">
      <c r="A599" s="1">
        <v>5.0</v>
      </c>
      <c r="B599" s="1" t="s">
        <v>599</v>
      </c>
      <c r="C599" t="str">
        <f>IFERROR(__xludf.DUMMYFUNCTION("GOOGLETRANSLATE(B599, ""es"", ""en"")"),"correct correct")</f>
        <v>correct correct</v>
      </c>
    </row>
    <row r="600">
      <c r="A600" s="1">
        <v>5.0</v>
      </c>
      <c r="B600" s="1" t="s">
        <v>600</v>
      </c>
      <c r="C600" t="str">
        <f>IFERROR(__xludf.DUMMYFUNCTION("GOOGLETRANSLATE(B600, ""es"", ""en"")"),"perfect, without going to the store Good price, good quality are authentic, so save me go to the store for them")</f>
        <v>perfect, without going to the store Good price, good quality are authentic, so save me go to the store for them</v>
      </c>
    </row>
    <row r="601">
      <c r="A601" s="1">
        <v>5.0</v>
      </c>
      <c r="B601" s="1" t="s">
        <v>601</v>
      </c>
      <c r="C601" t="str">
        <f>IFERROR(__xludf.DUMMYFUNCTION("GOOGLETRANSLATE(B601, ""es"", ""en"")"),"Good value for what I needed the mixer (pureeing, creams, spend some pottage, etc.) has enough power and works very well. Power remove the arm to wash in the dishwasher is great because cleaning is better. Good buy.")</f>
        <v>Good value for what I needed the mixer (pureeing, creams, spend some pottage, etc.) has enough power and works very well. Power remove the arm to wash in the dishwasher is great because cleaning is better. Good buy.</v>
      </c>
    </row>
    <row r="602">
      <c r="A602" s="1">
        <v>5.0</v>
      </c>
      <c r="B602" s="1" t="s">
        <v>602</v>
      </c>
      <c r="C602" t="str">
        <f>IFERROR(__xludf.DUMMYFUNCTION("GOOGLETRANSLATE(B602, ""es"", ""en"")"),"simple and original well, as all casio, classic soft touch, and original with your calculator I love it. and very good price. great")</f>
        <v>simple and original well, as all casio, classic soft touch, and original with your calculator I love it. and very good price. great</v>
      </c>
    </row>
    <row r="603">
      <c r="A603" s="1">
        <v>5.0</v>
      </c>
      <c r="B603" s="1" t="s">
        <v>603</v>
      </c>
      <c r="C603" t="str">
        <f>IFERROR(__xludf.DUMMYFUNCTION("GOOGLETRANSLATE(B603, ""es"", ""en"")"),"Its compact and efficient design has loved me, I feel very comfortable and intuitive and being so small does not occupy much space !!")</f>
        <v>Its compact and efficient design has loved me, I feel very comfortable and intuitive and being so small does not occupy much space !!</v>
      </c>
    </row>
    <row r="604">
      <c r="A604" s="1">
        <v>5.0</v>
      </c>
      <c r="B604" s="1" t="s">
        <v>604</v>
      </c>
      <c r="C604" t="str">
        <f>IFERROR(__xludf.DUMMYFUNCTION("GOOGLETRANSLATE(B604, ""es"", ""en"")"),"Very cool Very cool")</f>
        <v>Very cool Very cool</v>
      </c>
    </row>
    <row r="605">
      <c r="A605" s="1">
        <v>5.0</v>
      </c>
      <c r="B605" s="1" t="s">
        <v>605</v>
      </c>
      <c r="C605" t="str">
        <f>IFERROR(__xludf.DUMMYFUNCTION("GOOGLETRANSLATE(B605, ""es"", ""en"")"),"Excellent quality is not the first time we buy products from this brand because they are of high quality at good prices. Perhaps the choice of color is up in price a bit more than normal, compared with the same models but white, but hey, these specificall"&amp;"y those caught on a whim. I guess it will be because of the size, but the nipple coming, they are those that come with 4 holes, which comes perfect for the little time you have.")</f>
        <v>Excellent quality is not the first time we buy products from this brand because they are of high quality at good prices. Perhaps the choice of color is up in price a bit more than normal, compared with the same models but white, but hey, these specifically those caught on a whim. I guess it will be because of the size, but the nipple coming, they are those that come with 4 holes, which comes perfect for the little time you have.</v>
      </c>
    </row>
    <row r="606">
      <c r="A606" s="1">
        <v>5.0</v>
      </c>
      <c r="B606" s="1" t="s">
        <v>606</v>
      </c>
      <c r="C606" t="str">
        <f>IFERROR(__xludf.DUMMYFUNCTION("GOOGLETRANSLATE(B606, ""es"", ""en"")"),"Snow snowflake pendant. As in the photo. Very pretty.")</f>
        <v>Snow snowflake pendant. As in the photo. Very pretty.</v>
      </c>
    </row>
    <row r="607">
      <c r="A607" s="1">
        <v>5.0</v>
      </c>
      <c r="B607" s="1" t="s">
        <v>607</v>
      </c>
      <c r="C607" t="str">
        <f>IFERROR(__xludf.DUMMYFUNCTION("GOOGLETRANSLATE(B607, ""es"", ""en"")"),"Comfort Very comfortable")</f>
        <v>Comfort Very comfortable</v>
      </c>
    </row>
    <row r="608">
      <c r="A608" s="1">
        <v>5.0</v>
      </c>
      <c r="B608" s="1" t="s">
        <v>608</v>
      </c>
      <c r="C608" t="str">
        <f>IFERROR(__xludf.DUMMYFUNCTION("GOOGLETRANSLATE(B608, ""es"", ""en"")"),"Biena quality and time using this clamping Wear adhesive double coated tape, and used several rolls and between all is the best it has worked. Subject quite well, enduring heat and if not able to hold the object, not the object suddenly falls, it is sprea"&amp;"ding slowly and gives you time to remedy. As negatico point, not for roughened surfaces outside and not subject well. If helpful to you, click the button. Thank you")</f>
        <v>Biena quality and time using this clamping Wear adhesive double coated tape, and used several rolls and between all is the best it has worked. Subject quite well, enduring heat and if not able to hold the object, not the object suddenly falls, it is spreading slowly and gives you time to remedy. As negatico point, not for roughened surfaces outside and not subject well. If helpful to you, click the button. Thank you</v>
      </c>
    </row>
    <row r="609">
      <c r="A609" s="1">
        <v>5.0</v>
      </c>
      <c r="B609" s="1" t="s">
        <v>609</v>
      </c>
      <c r="C609" t="str">
        <f>IFERROR(__xludf.DUMMYFUNCTION("GOOGLETRANSLATE(B609, ""es"", ""en"")"),"Product Very good")</f>
        <v>Product Very good</v>
      </c>
    </row>
    <row r="610">
      <c r="A610" s="1">
        <v>5.0</v>
      </c>
      <c r="B610" s="1" t="s">
        <v>610</v>
      </c>
      <c r="C610" t="str">
        <f>IFERROR(__xludf.DUMMYFUNCTION("GOOGLETRANSLATE(B610, ""es"", ""en"")"),"There are very good comfortable, bought a full size, the 44 (use normal one 43)")</f>
        <v>There are very good comfortable, bought a full size, the 44 (use normal one 43)</v>
      </c>
    </row>
    <row r="611">
      <c r="A611" s="1">
        <v>5.0</v>
      </c>
      <c r="B611" s="1" t="s">
        <v>611</v>
      </c>
      <c r="C611" t="str">
        <f>IFERROR(__xludf.DUMMYFUNCTION("GOOGLETRANSLATE(B611, ""es"", ""en"")"),"perfeto perfect and just what I needed, with good finishes and spacious. It delivers what it promises and is very comfortable")</f>
        <v>perfeto perfect and just what I needed, with good finishes and spacious. It delivers what it promises and is very comfortable</v>
      </c>
    </row>
    <row r="612">
      <c r="A612" s="1">
        <v>5.0</v>
      </c>
      <c r="B612" s="1" t="s">
        <v>612</v>
      </c>
      <c r="C612" t="str">
        <f>IFERROR(__xludf.DUMMYFUNCTION("GOOGLETRANSLATE(B612, ""es"", ""en"")"),"And I've loved are exactly like the photo. They are great and are light.")</f>
        <v>And I've loved are exactly like the photo. They are great and are light.</v>
      </c>
    </row>
    <row r="613">
      <c r="A613" s="1">
        <v>5.0</v>
      </c>
      <c r="B613" s="1" t="s">
        <v>613</v>
      </c>
      <c r="C613" t="str">
        <f>IFERROR(__xludf.DUMMYFUNCTION("GOOGLETRANSLATE(B613, ""es"", ""en"")"),"If you have pets recommended as cats or dogs is great, it's the best I've tasted. Removes much hair quickly. The only thing is that when removing leaves is a little tricky to remove it, but it's all get the hang. Recommended for the price it has.")</f>
        <v>If you have pets recommended as cats or dogs is great, it's the best I've tasted. Removes much hair quickly. The only thing is that when removing leaves is a little tricky to remove it, but it's all get the hang. Recommended for the price it has.</v>
      </c>
    </row>
    <row r="614">
      <c r="A614" s="1">
        <v>5.0</v>
      </c>
      <c r="B614" s="1" t="s">
        <v>614</v>
      </c>
      <c r="C614" t="str">
        <f>IFERROR(__xludf.DUMMYFUNCTION("GOOGLETRANSLATE(B614, ""es"", ""en"")"),"Excellent article excellent shoes, really liked")</f>
        <v>Excellent article excellent shoes, really liked</v>
      </c>
    </row>
    <row r="615">
      <c r="A615" s="1">
        <v>5.0</v>
      </c>
      <c r="B615" s="1" t="s">
        <v>615</v>
      </c>
      <c r="C615" t="str">
        <f>IFERROR(__xludf.DUMMYFUNCTION("GOOGLETRANSLATE(B615, ""es"", ""en"")"),"Good product great. It was a gift and are happy.")</f>
        <v>Good product great. It was a gift and are happy.</v>
      </c>
    </row>
    <row r="616">
      <c r="A616" s="1">
        <v>5.0</v>
      </c>
      <c r="B616" s="1" t="s">
        <v>616</v>
      </c>
      <c r="C616" t="str">
        <f>IFERROR(__xludf.DUMMYFUNCTION("GOOGLETRANSLATE(B616, ""es"", ""en"")"),"I love very useful")</f>
        <v>I love very useful</v>
      </c>
    </row>
    <row r="617">
      <c r="A617" s="1">
        <v>5.0</v>
      </c>
      <c r="B617" s="1" t="s">
        <v>617</v>
      </c>
      <c r="C617" t="str">
        <f>IFERROR(__xludf.DUMMYFUNCTION("GOOGLETRANSLATE(B617, ""es"", ""en"")"),"Especially easy to use it emphasizes ease of use, as you simply plug it into the USB port and starts. I have a MacBook Pro or 2018 and I usually use both Keynote and PowerPoint and the truth is that it works perfectly. The laser is green and power more th"&amp;"an enough to point out things on the screen at a distance of 4-5 meters.")</f>
        <v>Especially easy to use it emphasizes ease of use, as you simply plug it into the USB port and starts. I have a MacBook Pro or 2018 and I usually use both Keynote and PowerPoint and the truth is that it works perfectly. The laser is green and power more than enough to point out things on the screen at a distance of 4-5 meters.</v>
      </c>
    </row>
    <row r="618">
      <c r="A618" s="1">
        <v>2.0</v>
      </c>
      <c r="B618" s="1" t="s">
        <v>618</v>
      </c>
      <c r="C618" t="str">
        <f>IFERROR(__xludf.DUMMYFUNCTION("GOOGLETRANSLATE(B618, ""es"", ""en"")"),"has not helped me not give more stars pq has not earned me for my tablet huewei ... I had q use on my mobile.")</f>
        <v>has not helped me not give more stars pq has not earned me for my tablet huewei ... I had q use on my mobile.</v>
      </c>
    </row>
    <row r="619">
      <c r="A619" s="1">
        <v>3.0</v>
      </c>
      <c r="B619" s="1" t="s">
        <v>619</v>
      </c>
      <c r="C619" t="str">
        <f>IFERROR(__xludf.DUMMYFUNCTION("GOOGLETRANSLATE(B619, ""es"", ""en"")"),"Good potency, short duration of the lid gasket. It was fantastic until one day the lid gasket started to give full and if excess liquid spills even open the lid of the whole. A shame because we were very happy. Dishwasher not get into what we do not under"&amp;"stand that you have given.")</f>
        <v>Good potency, short duration of the lid gasket. It was fantastic until one day the lid gasket started to give full and if excess liquid spills even open the lid of the whole. A shame because we were very happy. Dishwasher not get into what we do not understand that you have given.</v>
      </c>
    </row>
    <row r="620">
      <c r="A620" s="1">
        <v>1.0</v>
      </c>
      <c r="B620" s="1" t="s">
        <v>620</v>
      </c>
      <c r="C620" t="str">
        <f>IFERROR(__xludf.DUMMYFUNCTION("GOOGLETRANSLATE(B620, ""es"", ""en"")"),"Returning noisy 2 WD Red NAS 8TB (WD80EFZX) excessive noise. One of them clearly with factory default (or transportation), as it was nothing normal noise (such as a metallic says). The other, still being quieter (noise normal disk, I guess) was not advisa"&amp;"ble to use a NAS as a media center.")</f>
        <v>Returning noisy 2 WD Red NAS 8TB (WD80EFZX) excessive noise. One of them clearly with factory default (or transportation), as it was nothing normal noise (such as a metallic says). The other, still being quieter (noise normal disk, I guess) was not advisable to use a NAS as a media center.</v>
      </c>
    </row>
    <row r="621">
      <c r="A621" s="1">
        <v>1.0</v>
      </c>
      <c r="B621" s="1" t="s">
        <v>621</v>
      </c>
      <c r="C621" t="str">
        <f>IFERROR(__xludf.DUMMYFUNCTION("GOOGLETRANSLATE(B621, ""es"", ""en"")"),"ARE IMITATION are an imitation, the rubber falls in the first set, no compression. I do not recommend purchase, have nothing to do with the originals.")</f>
        <v>ARE IMITATION are an imitation, the rubber falls in the first set, no compression. I do not recommend purchase, have nothing to do with the originals.</v>
      </c>
    </row>
    <row r="622">
      <c r="A622" s="1">
        <v>4.0</v>
      </c>
      <c r="B622" s="1" t="s">
        <v>622</v>
      </c>
      <c r="C622" t="str">
        <f>IFERROR(__xludf.DUMMYFUNCTION("GOOGLETRANSLATE(B622, ""es"", ""en"")"),"Practical bag bag very practical, the previous zipper is impractical because it opens from the bottom up")</f>
        <v>Practical bag bag very practical, the previous zipper is impractical because it opens from the bottom up</v>
      </c>
    </row>
    <row r="623">
      <c r="A623" s="1">
        <v>4.0</v>
      </c>
      <c r="B623" s="1" t="s">
        <v>623</v>
      </c>
      <c r="C623" t="str">
        <f>IFERROR(__xludf.DUMMYFUNCTION("GOOGLETRANSLATE(B623, ""es"", ""en"")"),"Chuli My daughter encantaaaa")</f>
        <v>Chuli My daughter encantaaaa</v>
      </c>
    </row>
    <row r="624">
      <c r="A624" s="1">
        <v>4.0</v>
      </c>
      <c r="B624" s="1" t="s">
        <v>624</v>
      </c>
      <c r="C624" t="str">
        <f>IFERROR(__xludf.DUMMYFUNCTION("GOOGLETRANSLATE(B624, ""es"", ""en"")"),"It is very comfortable is comfortable for exercise")</f>
        <v>It is very comfortable is comfortable for exercise</v>
      </c>
    </row>
    <row r="625">
      <c r="A625" s="1">
        <v>4.0</v>
      </c>
      <c r="B625" s="1" t="s">
        <v>625</v>
      </c>
      <c r="C625" t="str">
        <f>IFERROR(__xludf.DUMMYFUNCTION("GOOGLETRANSLATE(B625, ""es"", ""en"")"),"It does the job perfectly effective. GOOD PRETTY AND CHEAP")</f>
        <v>It does the job perfectly effective. GOOD PRETTY AND CHEAP</v>
      </c>
    </row>
    <row r="626">
      <c r="A626" s="1">
        <v>4.0</v>
      </c>
      <c r="B626" s="1" t="s">
        <v>626</v>
      </c>
      <c r="C626" t="str">
        <f>IFERROR(__xludf.DUMMYFUNCTION("GOOGLETRANSLATE(B626, ""es"", ""en"")"),"Very affordable is a very affordable product for storage capacity and well-known brand. I give general use and fulfills its mission well. Fast shipping.")</f>
        <v>Very affordable is a very affordable product for storage capacity and well-known brand. I give general use and fulfills its mission well. Fast shipping.</v>
      </c>
    </row>
    <row r="627">
      <c r="A627" s="1">
        <v>5.0</v>
      </c>
      <c r="B627" s="1" t="s">
        <v>627</v>
      </c>
      <c r="C627" t="str">
        <f>IFERROR(__xludf.DUMMYFUNCTION("GOOGLETRANSLATE(B627, ""es"", ""en"")"),"Incredible !!!! Maximum manufacturing quality, aesthetics, excellent sound! very comfortable, but above all with an incredible price !!! worth buying one just for testing. Replacement pads. Good quality, are not sponge. Very happy with the purchase. Fully"&amp;" recommended.")</f>
        <v>Incredible !!!! Maximum manufacturing quality, aesthetics, excellent sound! very comfortable, but above all with an incredible price !!! worth buying one just for testing. Replacement pads. Good quality, are not sponge. Very happy with the purchase. Fully recommended.</v>
      </c>
    </row>
    <row r="628">
      <c r="A628" s="1">
        <v>5.0</v>
      </c>
      <c r="B628" s="1" t="s">
        <v>628</v>
      </c>
      <c r="C628" t="str">
        <f>IFERROR(__xludf.DUMMYFUNCTION("GOOGLETRANSLATE(B628, ""es"", ""en"")"),"Perfect Very good quality price, product amply meets its function, ideal for preparing milk froth for coffee.")</f>
        <v>Perfect Very good quality price, product amply meets its function, ideal for preparing milk froth for coffee.</v>
      </c>
    </row>
    <row r="629">
      <c r="A629" s="1">
        <v>5.0</v>
      </c>
      <c r="B629" s="1" t="s">
        <v>629</v>
      </c>
      <c r="C629" t="str">
        <f>IFERROR(__xludf.DUMMYFUNCTION("GOOGLETRANSLATE(B629, ""es"", ""en"")"),"Very nice Excellent sound absorber to remove the echo and room is small mni have removed the echo in the stremings, that I had quejao a follower")</f>
        <v>Very nice Excellent sound absorber to remove the echo and room is small mni have removed the echo in the stremings, that I had quejao a follower</v>
      </c>
    </row>
    <row r="630">
      <c r="A630" s="1">
        <v>5.0</v>
      </c>
      <c r="B630" s="1" t="s">
        <v>630</v>
      </c>
      <c r="C630" t="str">
        <f>IFERROR(__xludf.DUMMYFUNCTION("GOOGLETRANSLATE(B630, ""es"", ""en"")"),"Pretty comfortable, the only problem is the sole, is not very comfortable and feet hurt after being very long walk aesthetics is very nice")</f>
        <v>Pretty comfortable, the only problem is the sole, is not very comfortable and feet hurt after being very long walk aesthetics is very nice</v>
      </c>
    </row>
    <row r="631">
      <c r="A631" s="1">
        <v>5.0</v>
      </c>
      <c r="B631" s="1" t="s">
        <v>631</v>
      </c>
      <c r="C631" t="str">
        <f>IFERROR(__xludf.DUMMYFUNCTION("GOOGLETRANSLATE(B631, ""es"", ""en"")"),"Elegant and very useful I bought it as a gift and the end is I who gives more use at home. Great for infusions, it takes less than 40 seconds on medium heat liter.")</f>
        <v>Elegant and very useful I bought it as a gift and the end is I who gives more use at home. Great for infusions, it takes less than 40 seconds on medium heat liter.</v>
      </c>
    </row>
    <row r="632">
      <c r="A632" s="1">
        <v>5.0</v>
      </c>
      <c r="B632" s="1" t="s">
        <v>632</v>
      </c>
      <c r="C632" t="str">
        <f>IFERROR(__xludf.DUMMYFUNCTION("GOOGLETRANSLATE(B632, ""es"", ""en"")"),"Brand segura.Bonitas comfortable for summer")</f>
        <v>Brand segura.Bonitas comfortable for summer</v>
      </c>
    </row>
    <row r="633">
      <c r="A633" s="1">
        <v>5.0</v>
      </c>
      <c r="B633" s="1" t="s">
        <v>633</v>
      </c>
      <c r="C633" t="str">
        <f>IFERROR(__xludf.DUMMYFUNCTION("GOOGLETRANSLATE(B633, ""es"", ""en"")"),"Useful as what treatments used to release tissue attached by a scar after surgery. In some areas (ankles, wrists) it is difficult to access but you can make some fudge to fix")</f>
        <v>Useful as what treatments used to release tissue attached by a scar after surgery. In some areas (ankles, wrists) it is difficult to access but you can make some fudge to fix</v>
      </c>
    </row>
    <row r="634">
      <c r="A634" s="1">
        <v>5.0</v>
      </c>
      <c r="B634" s="1" t="s">
        <v>634</v>
      </c>
      <c r="C634" t="str">
        <f>IFERROR(__xludf.DUMMYFUNCTION("GOOGLETRANSLATE(B634, ""es"", ""en"")"),"Very comfortable The blanket is a great product, it adapts well to different sizes and shapes back and performs its function perfectly. It is much more comfortable than it may seem at first.")</f>
        <v>Very comfortable The blanket is a great product, it adapts well to different sizes and shapes back and performs its function perfectly. It is much more comfortable than it may seem at first.</v>
      </c>
    </row>
    <row r="635">
      <c r="A635" s="1">
        <v>5.0</v>
      </c>
      <c r="B635" s="1" t="s">
        <v>635</v>
      </c>
      <c r="C635" t="str">
        <f>IFERROR(__xludf.DUMMYFUNCTION("GOOGLETRANSLATE(B635, ""es"", ""en"")"),"Warms tea delighted with the fast and far. Perfect for making teas and infusions. I recommend it. The design as it looks in the picture. Amazon delivery so far has been perfect in every way. I bought many products and all have come on time and in excellen"&amp;"t condition")</f>
        <v>Warms tea delighted with the fast and far. Perfect for making teas and infusions. I recommend it. The design as it looks in the picture. Amazon delivery so far has been perfect in every way. I bought many products and all have come on time and in excellent condition</v>
      </c>
    </row>
    <row r="636">
      <c r="A636" s="1">
        <v>5.0</v>
      </c>
      <c r="B636" s="1" t="s">
        <v>636</v>
      </c>
      <c r="C636" t="str">
        <f>IFERROR(__xludf.DUMMYFUNCTION("GOOGLETRANSLATE(B636, ""es"", ""en"")"),"Large volume size to as little surprise At first glance the small size they have, being small compared to others. To put the sound to the maximum volume is very high without actually distorting. Good balance between bass and treble. They pair up very fast"&amp;" with the smartphone. They run for 3-4 hours (depending on the volume) and then loaded on the box about an hour. Fully recharge box headphones 5 times. The box is special is seen on a small panel the percentage in number of the remaining battery box.")</f>
        <v>Large volume size to as little surprise At first glance the small size they have, being small compared to others. To put the sound to the maximum volume is very high without actually distorting. Good balance between bass and treble. They pair up very fast with the smartphone. They run for 3-4 hours (depending on the volume) and then loaded on the box about an hour. Fully recharge box headphones 5 times. The box is special is seen on a small panel the percentage in number of the remaining battery box.</v>
      </c>
    </row>
    <row r="637">
      <c r="A637" s="1">
        <v>5.0</v>
      </c>
      <c r="B637" s="1" t="s">
        <v>637</v>
      </c>
      <c r="C637" t="str">
        <f>IFERROR(__xludf.DUMMYFUNCTION("GOOGLETRANSLATE(B637, ""es"", ""en"")"),"That beautiful. It is very nice and comfortable.")</f>
        <v>That beautiful. It is very nice and comfortable.</v>
      </c>
    </row>
    <row r="638">
      <c r="A638" s="1">
        <v>5.0</v>
      </c>
      <c r="B638" s="1" t="s">
        <v>638</v>
      </c>
      <c r="C638" t="str">
        <f>IFERROR(__xludf.DUMMYFUNCTION("GOOGLETRANSLATE(B638, ""es"", ""en"")"),"Very practical in the wind is the best we have to protect our microphone of the noise caused by the wind. An ideal complement")</f>
        <v>Very practical in the wind is the best we have to protect our microphone of the noise caused by the wind. An ideal complement</v>
      </c>
    </row>
    <row r="639">
      <c r="A639" s="1">
        <v>5.0</v>
      </c>
      <c r="B639" s="1" t="s">
        <v>639</v>
      </c>
      <c r="C639" t="str">
        <f>IFERROR(__xludf.DUMMYFUNCTION("GOOGLETRANSLATE(B639, ""es"", ""en"")"),"Excatactamete is what is expected. It is exactly what I needed. It is a good material. The size is adjustable, you can make it big or small depending want or according to how you use it. Some labels come to sort alphabetically or by month. I love!")</f>
        <v>Excatactamete is what is expected. It is exactly what I needed. It is a good material. The size is adjustable, you can make it big or small depending want or according to how you use it. Some labels come to sort alphabetically or by month. I love!</v>
      </c>
    </row>
    <row r="640">
      <c r="A640" s="1">
        <v>5.0</v>
      </c>
      <c r="B640" s="1" t="s">
        <v>640</v>
      </c>
      <c r="C640" t="str">
        <f>IFERROR(__xludf.DUMMYFUNCTION("GOOGLETRANSLATE(B640, ""es"", ""en"")"),"Super comfortable at a good price comfortable at a good price, assortment of varied colors. Great for everyday use. I would definitely recommend for some both work and home.")</f>
        <v>Super comfortable at a good price comfortable at a good price, assortment of varied colors. Great for everyday use. I would definitely recommend for some both work and home.</v>
      </c>
    </row>
    <row r="641">
      <c r="A641" s="1">
        <v>5.0</v>
      </c>
      <c r="B641" s="1" t="s">
        <v>641</v>
      </c>
      <c r="C641" t="str">
        <f>IFERROR(__xludf.DUMMYFUNCTION("GOOGLETRANSLATE(B641, ""es"", ""en"")"),"Quality and speed boots quality as expected of panama jack, the seller first, arrived early and everything very well. No facilities problem. The size is appropriate.")</f>
        <v>Quality and speed boots quality as expected of panama jack, the seller first, arrived early and everything very well. No facilities problem. The size is appropriate.</v>
      </c>
    </row>
    <row r="642">
      <c r="A642" s="1">
        <v>5.0</v>
      </c>
      <c r="B642" s="1" t="s">
        <v>642</v>
      </c>
      <c r="C642" t="str">
        <f>IFERROR(__xludf.DUMMYFUNCTION("GOOGLETRANSLATE(B642, ""es"", ""en"")"),"Compact, elegant, youthful. Youthful and elegant, very nice.")</f>
        <v>Compact, elegant, youthful. Youthful and elegant, very nice.</v>
      </c>
    </row>
    <row r="643">
      <c r="A643" s="1">
        <v>5.0</v>
      </c>
      <c r="B643" s="1" t="s">
        <v>643</v>
      </c>
      <c r="C643" t="str">
        <f>IFERROR(__xludf.DUMMYFUNCTION("GOOGLETRANSLATE(B643, ""es"", ""en"")"),"Perfect all right")</f>
        <v>Perfect all right</v>
      </c>
    </row>
    <row r="644">
      <c r="A644" s="1">
        <v>5.0</v>
      </c>
      <c r="B644" s="1" t="s">
        <v>644</v>
      </c>
      <c r="C644" t="str">
        <f>IFERROR(__xludf.DUMMYFUNCTION("GOOGLETRANSLATE(B644, ""es"", ""en"")"),"function works perfectly and heats super fast.")</f>
        <v>function works perfectly and heats super fast.</v>
      </c>
    </row>
    <row r="645">
      <c r="A645" s="1">
        <v>5.0</v>
      </c>
      <c r="B645" s="1" t="s">
        <v>645</v>
      </c>
      <c r="C645" t="str">
        <f>IFERROR(__xludf.DUMMYFUNCTION("GOOGLETRANSLATE(B645, ""es"", ""en"")"),"Good sound and practical for sports &lt;div id = ""video-block-R2KUMITSJP4977"" class = ""a-section a-spacing-small a-spacing-top mini video-block""&gt; &lt;div tabindex = ""0"" class = ""airy airy-svg vmin-unsupported airy-skin-beacon"" style = ""background-color"&amp;": rgb (0, 0, 0) position: relative; width: 100%; height: 100%; font-size: 0px; overflow: hidden; outline: none; ""&gt; &lt;div class ="" airy-renderer-container ""style ="" position: relative; height: 100%; width: 100%; ""&gt; &lt;video id ="" 38 ""preload ="" auto "&amp;"""src ="" https://images-eu.ssl-images-amazon.com/images/I/B1HEBKLaARS.mp4 ""style ="" position: absolute; left: 0px; top: 0px; overflow: hidden; height: 1px; width: 1px; ""&gt; &lt;/ video&gt; &lt;/ div&gt; &lt;div id ="" airy-slate-preload ""style ="" background-color: r"&amp;"gb (0, 0, 0); background-image: url (&amp; quot ; https: //images-eu.ssl-images-amazon.com/images/I/81UwS8P77oS.png&amp;quot;); background-size: Contain; background-position: center center; background-repeat: no-repeat; position: absolute; top: 0px; left: 0px; vi"&amp;"sibility: visible; width: 100%; height: 10 0%; ""&gt; &lt;/ div&gt; &lt;iframe scrolling ="" no ""frameborder ="" 0 ""src ="" about: blank ""style ="" display: none; ""&gt; &lt;/ iframe&gt; &lt;div tabindex ="" - 1 ""class = ""airy-controls-container"" style = ""opacity: 0; visi"&amp;"bility: hidden; ""&gt; &lt;div tabindex ="" - 1 ""class ="" airy-screen-size-toggle airy-fullscreen ""&gt; &lt;/ div&gt; &lt;div tabindex ="" - 1 ""class ="" airy-container-bottom "" &gt; &lt;div tabindex = ""- 1"" class = ""airy-track-bar-spacer-left"" style = ""width: 11px;""&gt;"&amp;" &lt;/ div&gt; &lt;div tabindex = ""- 1"" class = ""airy-play- airy toggle-play ""style ="" width: 12px; margin-right: 12px; ""&gt; &lt;/ div&gt; &lt;div tabindex ="" - 1 ""class ="" airy-audio-elements ""style ="" float: right; width: 34px; ""&gt; &lt;div tabindex ="" - 1 ""class "&amp;"="" airy-audio-toggle airy-on ""&gt; &lt;/ div&gt; &lt;div tabindex ="" - 1 ""class ="" airy-audio-container ""style = ""opacity: 0; visibility: hidden; ""&gt; &lt;div tabindex ="" - 1 ""class ="" airy-audio-track-bar ""style ="" height: 80%; ""&gt; &lt;div tabindex ="" - 1 ""cl"&amp;"ass ="" airy-audio- Scrubber-bar ""style ="" height: 85%; ""&gt; &lt;/ div&gt; &lt;div tabindex ="" - 1 ""class ="" airy-audio-scrubber ""style ="" height: 12px; bottom 85% ""&gt; &lt;/ div&gt; &lt;/ div&gt; &lt;/ div&gt; &lt;/ div&gt; &lt;div tabindex ="" - 1 ""class ="" airy-duration-label ""st"&amp;"yle ="" float: right; width: 26px; margin-right: 4px; text-align: center; ""&gt; 0:00 &lt;/ div&gt; &lt;div tabindex ="" - 1 ""class ="" airy-track-bar-spacer-right ""style ="" float: right; width: 11px; ""&gt; &lt;/ div&gt; &lt;div tabindex ="" - 1 ""class ="" airy-track-bar-co"&amp;"ntainer ""style ="" margin-left: 35px; margin-right: 75px; ""&gt; &lt;div tabindex ="" - 1 ""class ="" airy-airy-track-bar vertically-centering-table ""&gt; &lt;div tabindex ="" - 1 ""class ="" airy-Vertical-centering- table-cell ""&gt; &lt;div tabindex ="" - 1 ""class ="""&amp;" airy-track-bar-elements ""&gt; &lt;div tabindex ="" - 1 ""class ="" airy-progress-bar ""&gt; &lt;/ div&gt; &lt;div tabindex = ""- 1"" class = ""airy-scrubber-bar""&gt; &lt;/ div&gt; &lt;div tabindex = ""- 1"" class = ""airy-scrubber""&gt; &lt;div tabindex = ""- 1"" class = ""airy-scrubber-"&amp;" icon ""&gt; &lt;/ div&gt; &lt;div tabindex ="" - 1 ""class ="" airy-adjusted-AUI-tooltip ""style ="" opacity: 0; visibility: hidden; ""&gt; &lt;div tabindex ="" - 1 ""class ="" airy-adjusted-aui-tooltip-inner ""&gt; &lt;div tabindex ="" - 1 ""class ="" airy-current-time-label "&amp;"""&gt; 0: 00 &lt;/ div&gt; &lt;/ div&gt; &lt;div tabindex = ""- 1"" class = ""airy-adjusted-AUI-arrow-border""&gt; &lt;div tabindex = ""- 1"" class = ""airy-adjusted-AUI-arrow"" &gt; &lt;/ div&gt; &lt;/ div&gt; &lt;/ div&gt; &lt;/ div&gt; &lt;/ div&gt; &lt;/ div&gt; &lt;/ div&gt; &lt;/ div&gt; &lt;/ div&gt; &lt;/ div&gt; &lt;div tabindex = ""-"&amp;" 1"" class = ""airy-age-gate airy-stage airy-Vertical-centering-table airy-dialog"" style = ""opacity: 0; visibility: hidden; ""&gt; &lt;div tabindex ="" - 1 ""class ="" airy-age-gate-Vertical-centering-table-cell airy-Vertical-centering-table-cell ""&gt; &lt;div tab"&amp;"index ="" - 1 ""class = ""airy-Vertical-centering-wrapper airy-age-gate-elements-wrapper""&gt; &lt;div tabindex = ""- 1"" class = ""airy-age-gate-elements airy-dialog-elements""&gt; &lt;div tabindex = "" -1 ""class ="" airy-age-gate-prompt ""&gt; This video is not Inten"&amp;"ded for all audiences What date were you born &lt;/ div&gt; &lt;div tabindex =.?"" - 1 ""class ="" airy-age-gate -inputs airy-dialog-inner-elements ""&gt; &lt;select tabindex ="" - 1 ""class ="" airy-age-gate-month ""&gt; &lt;option value ="" 1 ""&gt; January &lt;/ option&gt; &lt;option "&amp;"value ="" 2 ""&gt; February &lt;/ option&gt; &lt;option value ="" 3 ""&gt; March &lt;/ option&gt; &lt;option value ="" 4 ""&gt; April &lt;/ option&gt; &lt;option value ="" 5 ""&gt; May &lt;/ option&gt; &lt;option value = ""6""&gt; June &lt;/ option&gt; &lt;option value = ""7""&gt; July &lt;/ option&gt; &lt;option value = ""8"&amp;"""&gt; August &lt;/ option&gt; &lt;option value = ""9""&gt; September &lt;/ option&gt; &lt;option value = ""10""&gt; October &lt;/ option&gt; &lt;option value = ""11""&gt; November &lt;/ option&gt; &lt;option value = ""12""&gt; December &lt;/ option&gt; &lt;/ select&gt; &lt;select tabindex = ""- 1"" class = ""airy-age-g"&amp;"ate-day""&gt; &lt;opti on value = ""1""&gt; 1 &lt;/ option&gt; &lt;option value = ""2""&gt; 2 &lt;/ option&gt; &lt;option value = ""3""&gt; 3 &lt;/ option&gt; &lt;option value = ""4""&gt; 4 &lt;/ option &gt; &lt;option value = ""5""&gt; 5 &lt;/ option&gt; &lt;option value = ""6""&gt; 6 &lt;/ option&gt; &lt;option value = ""7""&gt; 7 &lt;"&amp;"/ option&gt; &lt;option value = ""8""&gt; 8 &lt; / option&gt; &lt;option value = ""9""&gt; 9 &lt;/ option&gt; &lt;option value = ""10""&gt; 10 &lt;/ option&gt; &lt;option value = ""11""&gt; 11 &lt;/ option&gt; &lt;option value = ""12""&gt; 12 &lt;/ option&gt; &lt;option value = ""13""&gt; 13 &lt;/ option&gt; &lt;option value = ""14"&amp;"""&gt; 14 &lt;/ option&gt; &lt;option value = ""15""&gt; 15 &lt;/ option&gt; &lt;option value = ""16 ""&gt; 16 &lt;/ option&gt; &lt;option value ="" 17 ""&gt; 17 &lt;/ option&gt; &lt;option value ="" 18 ""&gt; 18 &lt;/ option&gt; &lt;option value ="" 19 ""&gt; 19 &lt;/ option&gt; &lt;option value = ""20""&gt; 20 &lt;/ option&gt; &lt;opti"&amp;"on value = ""21""&gt; 21 &lt;/ option&gt; &lt;option value = ""22""&gt; 22 &lt;/ option&gt; &lt;option value = ""23""&gt; 23 &lt;/ option&gt; &lt;option value = ""24""&gt; 24 &lt;/ option&gt; &lt;option value = ""25""&gt; 25 &lt;/ option&gt; &lt;option value = ""26""&gt; 26 &lt;/ option&gt; &lt;option value = ""27""&gt; 27 &lt;/ op"&amp;"tion&gt; &lt;option value = ""28""&gt; 28 &lt;/ option&gt; &lt;option value = ""29""&gt; 29 &lt;/ option&gt; &lt;option value = ""30""&gt; 30 &lt;/ option&gt; &lt;option value = ""31""&gt; 31 &lt;/ option&gt; &lt;/ select&gt; &lt;select tabindex = ""- 1"" class = ""airy-age-gate-year""&gt; &lt;option value = ""2019""&gt; 2"&amp;"019 &lt;/ option&gt; &lt; option value = ""2018""&gt; 2018 &lt;/ option&gt; &lt;option value = ""2017""&gt; 2017 &lt;/ option&gt; &lt;option value = ""2016""&gt; ​​2016 &lt;/ option&gt; &lt;option value = ""2015""&gt; 2015 &lt;/ option &gt; &lt;option value = ""2014""&gt; 2014 &lt;/ option&gt; &lt;option value = ""2013""&gt; "&amp;"2013 &lt;/ option&gt; &lt;option value = ""2012""&gt; 2012 &lt;/ option&gt; &lt;option value = ""2011""&gt; 2011 &lt; / option&gt; &lt;option value = ""2010""&gt; 2010 &lt;/ option&gt; &lt;option value = ""2009""&gt; 2009 &lt;/ option&gt; &lt;option value = ""2008""&gt; 2008 &lt;/ option&gt; &lt;option value = ""2007""&gt; 20"&amp;"07 &lt;/ option&gt; &lt;option value = ""2006""&gt; 2006 &lt;/ option&gt; &lt;option value = ""2005""&gt; 2005 &lt;/ option&gt; &lt;option value = ""2004""&gt; 2004 &lt;/ option&gt; &lt;option value = ""2003 ""&gt; 2003 &lt;/ option&gt; &lt;option value ="" 2002 ""&gt; 2002 &lt;/ option&gt; &lt;option value ="" 2001 ""&gt; 20"&amp;"01 &lt;/ option&gt; &lt;option value ="" 2000 ""&gt; 2000 &lt;/ option&gt; &lt;option value = ""1999""&gt; 1999 &lt;/ option&gt; &lt;option value = ""1998""&gt; 1998 &lt;/ option&gt; &lt;option value = ""1997""&gt; 1997 &lt;/ option&gt; &lt;option value = ""1996""&gt; 1996 &lt;/ option&gt; &lt;option value = ""1995""&gt; 1995"&amp;" &lt;/ option&gt; &lt;option value = ""1994""&gt; 1994 &lt;/ option&gt; &lt;option value = ""1993""&gt; 1993 &lt;/ option&gt; &lt;option value = ""1992""&gt; 1992 &lt;/ option&gt; &lt;option value = ""1991""&gt; 1991 &lt;/ option&gt; &lt;option value = ""1990""&gt; 1990 &lt;/ option&gt; &lt;option value = "" 1989 ""&gt; 1989 "&amp;"&lt;/ option&gt; &lt;option value ="" 1988 ""&gt; 1988 &lt;/ option&gt; &lt;option value ="" 1987 ""&gt; 1987 &lt;/ option&gt; &lt;option value ="" 1986 ""&gt; 1986 &lt;/ option&gt; &lt;value option = ""1985""&gt; 1985 &lt;/ option&gt; &lt;option value = ""1984""&gt; 1984 &lt;/ option&gt; &lt;option value = ""1983""&gt; 1983 "&amp;"&lt;/ option&gt; &lt;option value = ""1982""&gt; 1982 &lt;/ option&gt; &lt; option value = ""1981""&gt; 1981 &lt;/ option&gt; &lt;option value = ""1980""&gt; 1980 &lt;/ option&gt; &lt;option value = ""1979""&gt; 1979 &lt;/ option&gt; &lt;option value = ""1978""&gt; 1978 &lt;/ option &gt; &lt;option value = ""1977""&gt; 1977 &lt;"&amp;"/ option&gt; &lt;option value = ""1976""&gt; 1976 &lt;/ option&gt; &lt;option value = ""1975""&gt; 1975 &lt;/ option&gt; &lt;option value = ""1974""&gt; 1974 &lt; / option&gt; &lt;option value = ""1973""&gt; 1973 &lt;/ option&gt; &lt;option value = ""1972""&gt; 1972 &lt;/ option&gt; &lt;option value = ""1971""&gt; 1971 &lt;/ "&amp;"option&gt; &lt;option value = ""1970""&gt; 1970 &lt;/ option&gt; &lt;option value = ""1969""&gt; 1969 &lt;/ option&gt; &lt;option value = ""1968""&gt; 1968 &lt;/ option&gt; &lt;option value = ""1967""&gt; 1967 &lt;/ option&gt; &lt;option value = ""1966 ""&gt; 1966 &lt;/ option&gt; &lt;option value ="" 1965 ""&gt; 1965 &lt;/ o"&amp;"ption&gt; &lt;option value ="" 1964 ""&gt; 1964 &lt;/ option&gt; &lt;option value ="" 1963 ""&gt; 1963 &lt;/ option&gt; &lt;option value = ""1962""&gt; 1962 &lt;/ option&gt; &lt;option value = ""1961""&gt; 1961 &lt;/ option&gt; &lt;option value = ""1960""&gt; 1960 &lt;/ op tion&gt; &lt;option value = ""1959""&gt; 1959 &lt;/ o"&amp;"ption&gt; &lt;option value = ""1958""&gt; 1958 &lt;/ option&gt; &lt;option value = ""1957""&gt; 1957 &lt;/ option&gt; &lt;option value = ""1956""&gt; 1956 &lt;/ option&gt; &lt;option value = ""1955""&gt; 1955 &lt;/ option&gt; &lt;option value = ""1954""&gt; 1954 &lt;/ option&gt; &lt;option value = ""1953""&gt; 1953 &lt;/ opti"&amp;"on&gt; &lt;option value = ""1952"" &gt; 1952 &lt;/ option&gt; &lt;option value = ""1951""&gt; 1951 &lt;/ option&gt; &lt;option value = ""1950""&gt; 1950 &lt;/ option&gt; &lt;option value = ""1949""&gt; 1949 &lt;/ option&gt; &lt;option value = "" 1948 ""&gt; 1948 &lt;/ option&gt; &lt;option value ="" 1947 ""&gt; 1947 &lt;/ opt"&amp;"ion&gt; &lt;option value ="" 1946 ""&gt; 1946 &lt;/ option&gt; &lt;option value ="" 1945 ""&gt; 1945 &lt;/ option&gt; &lt;value option = ""1944""&gt; 1944 &lt;/ option&gt; &lt;option value = ""1943""&gt; 1943 &lt;/ option&gt; &lt;option value = ""1942""&gt; 1942 &lt;/ option&gt; &lt;option value = ""1941""&gt; 1941 &lt;/ opti"&amp;"on&gt; &lt; option value = ""1940""&gt; 1940 &lt;/ option&gt; &lt;option value = ""1939""&gt; 1939 &lt;/ option&gt; &lt;option value = ""1938""&gt; 1938 &lt;/ option&gt; &lt;option value = ""1937""&gt; 1937 &lt;/ option &gt; &lt;option value = ""1936""&gt; 1936 &lt;/ option&gt; &lt;option value = ""1935""&gt; 1935 &lt;/ optio"&amp;"n&gt; &lt;option value = ""1934""&gt; 1934 &lt;/ option&gt; &lt;option value = ""1933""&gt; 1933 &lt; / option&gt; &lt;option value = ""1932""&gt; 1932 &lt;/ option&gt; &lt;option value = ""1931""&gt; 1931 &lt;/ option&gt; &lt;option v alue = ""1930""&gt; 1930 &lt;/ option&gt; &lt;option value = ""1929""&gt; 1929 &lt;/ option"&amp;"&gt; &lt;option value = ""1928""&gt; 1928 &lt;/ option&gt; &lt;option value = ""1927""&gt; 1927 &lt;/ option&gt; &lt;option value = ""1926""&gt; 1926 &lt;/ option&gt; &lt;option value = ""1925""&gt; 1925 &lt;/ option&gt; &lt;option value = ""1924""&gt; 1924 &lt;/ option&gt; &lt;option value = ""1923""&gt; 1923 &lt;/ option&gt; &lt;"&amp;"option value = ""1922""&gt; 1922 &lt;/ option&gt; &lt;option value = ""1921""&gt; 1921 &lt;/ option&gt; &lt;option value = ""1920""&gt; 1920 &lt;/ option&gt; &lt;option value = ""1919""&gt; 1919 &lt;/ option&gt; &lt;option value = ""1918""&gt; 1918 &lt;/ option&gt; &lt;option value = ""1917""&gt; 1917 &lt;/ option&gt; &lt;opt"&amp;"ion value = ""1916""&gt; 1916 &lt;/ option&gt; &lt;option value = ""1915"" &gt; 1915 &lt;/ option&gt; &lt;option value = ""1914""&gt; 1914 &lt;/ option&gt; &lt;option value = ""1913""&gt; 1913 &lt;/ option&gt; &lt;option value = ""1912""&gt; 1912 &lt;/ option&gt; &lt;option value = "" 1911 ""&gt; 1911 &lt;/ option&gt; &lt;opt"&amp;"ion value ="" 1910 ""&gt; 1910 &lt;/ option&gt; &lt;option value ="" 1909 ""&gt; 1909 &lt;/ option&gt; &lt;option value ="" 1908 ""&gt; 1908 &lt;/ option&gt; &lt;value option = ""1907""&gt; 1907 &lt;/ option&gt; &lt;option value = ""1906""&gt; 1906 &lt;/ option&gt; &lt;option value = ""1905""&gt; 1905 &lt;/ option&gt; &lt;opt"&amp;"ion value = ""1904""&gt; 1904 &lt;/ option&gt; &lt; option value = ""1903""&gt; 1903 &lt;/ option&gt; &lt;option value = ""1902""&gt; 1902 &lt;/ option&gt; &lt;option value = ""1901""&gt; 19 01 &lt;/ option&gt; &lt;option value = ""1900""&gt; 1900 &lt;/ option&gt; &lt;/ select&gt; &lt;div tabindex = ""- 1"" class = ""ai"&amp;"ry-age-gate-submit airy-submit-button airy airy-submit- disabled ""&gt; Submit &lt;/ div&gt; &lt;/ div&gt; &lt;/ div&gt; &lt;/ div&gt; &lt;/ div&gt; &lt;/ div&gt; &lt;div tabindex ="" - 1 ""class ="" airy-install-flash-dialog airy-stage airy -vertical-centering-table-dialog airy airy-denied ""sty"&amp;"le ="" opacity: 0; visibility: hidden; ""&gt; &lt;div tabindex ="" - 1 ""class ="" airy-install-flash-Vertical-centering-table-cell airy-Vertical-centering-table-cell ""&gt; &lt;div tabindex ="" - 1 ""class = ""airy-Vertical-centering-wrapper airy-install-flash-eleme"&amp;"nts-wrapper""&gt; &lt;div tabindex = ""- 1"" class = ""airy-install-flash-elements airy-dialog-elements""&gt; &lt;div tabindex = "" -1 ""class ="" airy-install-flash-prompt ""&gt; Adobe Flash Player is required to watch this video &lt;/ div&gt; &lt;div tabindex =."" - 1 ""class "&amp;"="" airy-install-flash-button-wrapper airy -dialog-inner-elements ""&gt; &lt;div tabindex ="" - 1 ""class ="" airy-install-flash-button airy-button ""&gt; install Flash Player &lt;/ div&gt; &lt;/ div&gt; &lt;/ div&gt; &lt;/ div&gt; &lt;/ div&gt; &lt;/ div&gt; &lt;div tabindex = ""- 1"" class = ""airy-v"&amp;"ideo-unsupported-dialog airy-stage airy-Vertical-centering-table airy-dialog airy-denied"" style = ""opacity: 0; visibility: hidden; ""&gt; &lt;div tabindex ="" - 1 ""class ="" airy-video-unsupported-Vertical-centering-table-cell airy-Vertical-centering-table-c"&amp;"ell ""&gt; &lt;div tabindex ="" - 1 ""class = ""airy-Vertical-centering-wrapper airy-video-unsupported-elements-wrapper""&gt; &lt;div tabindex = ""- 1"" class = ""airy-video-unsupported-elements airy-dialog-elements""&gt; &lt;div tabindex = "" -1 ""class ="" airy-video-uns"&amp;"upported-prompt ""&gt; &lt;/ div&gt; &lt;/ div&gt; &lt;/ div&gt; &lt;/ div&gt; &lt;/ div&gt; &lt;div tabindex ="" - 1 ""class ="" airy-loading- spinner-stage airy-stage ""&gt; &lt;div tabindex ="" - 1 ""class ="" airy-loading-spinner-Vertical-centering-table-cell airy-Vertical-centering-table-cel"&amp;"l ""&gt; &lt;div tabindex ="" - 1 ""class ="" airy-loading-spinner-container airy-scalable-hint-container ""&gt; &lt;div tabindex ="" - 1 ""class ="" airy-loading-spinner-dummy airy-scalable-dummy ""&gt; &lt;/ div&gt; &lt; div tabindex = ""- 1"" class = ""airy-loading-spinner ai"&amp;"ry-hint"" style = ""visibility: hidden;""&gt; &lt;/ div&gt; &lt;/ div&gt; &lt;/ div&gt; &lt;/ div&gt; &lt;div tabindex = ""- 1 ""class ="" airy-ads-screen-size-toggle airy-screen-size-toggle-fullscreen airy ""style ="" visibility: hidden; ""&gt; &lt;/ div&gt; &lt;div tabindex = ""-1"" class = ""a"&amp;"iry-ad-prompt-container"" style = ""visibility: hidden;""&gt; &lt;div tabindex = ""- 1"" class = ""airy-ad-prompt-Vertical-centering-table-vertically airy centering-table ""&gt; &lt;div tabindex ="" - 1 ""class ="" airy-ad-prompt-Vertical-centering-table-cell airy-Ve"&amp;"rtical-centering-table-cell ""&gt; &lt;div tabindex ="" - 1 ""class = ""airy-ad-prompt-label""&gt; &lt;/ div&gt; &lt;/ div&gt; &lt;/ div&gt; &lt;/ div&gt; &lt;div tabindex = ""- 1"" class = ""airy-ads-controls-container"" style = ""visibility: hidden; ""&gt; &lt;div tabindex ="" - 1 ""class ="" a"&amp;"iry-ads-audio-toggle airy-audio-toggle airy-on ""style ="" visibility: hidden; ""&gt; &lt;/ div&gt; &lt;div tabindex ="" - 1 ""class ="" airy-time-remaining-label-container ""&gt; &lt;div tabindex ="" - 1 ""class ="" airy-time-remaining-Vertical-centering-table airy-Vertic"&amp;"al-centering-table ""&gt; &lt;div tabindex = ""- 1"" class = ""airy-time-remaining-Vertical-centering-table-cell airy-Vertical-centering-table-cell""&gt; &lt;div tabindex = ""- 1"" class = ""airy-Vertical-centering-wrapper airy-time-remaining-label-wrapper ""&gt; &lt;div t"&amp;"abindex ="" - 1 ""class ="" airy-time-remaining-label ""style ="" visibility: hidden; ""&gt; &lt;/ div&gt; &lt;div tabi ndex = ""- 1"" class = ""airy-ad-skip"" style = ""visibility: hidden;""&gt; &lt;/ div&gt; &lt;div tabindex = ""- 1"" class = ""airy-ad-end"" style = ""visibili"&amp;"ty: hidden ""&gt; &lt;/ div&gt; &lt;/ div&gt; &lt;/ div&gt; &lt;/ div&gt; &lt;/ div&gt; &lt;div tabindex ="" - 1 ""class ="" airy-learn-more ""style ="" visibility: hidden; ""&gt; &lt;/ div&gt; &lt;/ div&gt; &lt;div tabindex = ""- 1"" class = ""airy-play-toggle-hint-stage airy-stage airy-cursor""&gt; &lt;div tabin"&amp;"dex = ""- 1"" class = ""airy-play -toggle-hint-Vertical-centering-table-cell airy-Vertical-centering-table-cell airy-cursor ""&gt; &lt;div tabindex ="" - 1 ""class ="" airy-play-toggle-hint-container airy-scalable- Hint-container ""&gt; &lt;div tabindex ="" - 1 ""cla"&amp;"ss ="" airy-play-toggle-hint-dummy airy-scalable-dummy ""&gt; &lt;/ div&gt; &lt;div tabindex ="" - 1 ""class ="" airy-play -toggle-hint hint airy-airy-play-hint ""style ="" opacity: 1; visibility: visible; ""&gt; &lt;/ div&gt; &lt;/ div&gt; &lt;/ div&gt; &lt;/ div&gt; &lt;div tabindex ="" - 1 ""c"&amp;"lass ="" airy-replay-hint-stage airy-stage ""style ="" visibility: hidden ; ""&gt; &lt;div tabindex ="" - 1 ""class ="" airy-replay-hint-Vertical-centering-table-cell airy-Vertical-centering-table-cell airy-cursor ""&gt; &lt;div tabindex ="" - 1 ""class = ""airy-repl"&amp;"ay-hint-container airy-scalable-hint-container""&gt; &lt;div tabindex = ""- 1"" class = ""airy-replay-hint-dummy airy-scalable-dummy""&gt; &lt;/ div&gt; &lt;div tabindex = ""- 1"" class = ""airy-replay-hint airy-hint""&gt; &lt;/ div&gt; &lt;/ div&gt; &lt;/ div&gt; &lt;/ div&gt; &lt;div tabindex = ""- 1"&amp;""" class = ""airy-autoplay-hint -stage airy-stage ""style ="" visibility: hidden; ""&gt; &lt;div tabindex ="" - 1 ""class ="" airy-autoplay-hint-Vertical-centering-table-cell airy-Vertical-centering-table-cell airy- cursor ""&gt; &lt;div tabindex ="" - 1 ""class ="" "&amp;"autoplay airy-airy-hint-container-scalable-hint-container ""&gt; &lt;div tabindex ="" - 1 ""class ="" airy-autoplay-hint-dummy airy- scalable-dummy ""&gt; &lt;/ div&gt; &lt;/ div&gt; &lt;/ div&gt; &lt;/ div&gt; &lt;/ div&gt; &lt;/ div&gt; &lt;input type ="" hidden ""name ="" ""value ="" https: // image"&amp;"s-eu .ssl-images-amazon.com / images / I / B1HEBKLaARS.mp4 ""Class ="" video-url ""&gt; &lt;input type ="" hidden ""name ="" ""value ="" https://images-eu.ssl-images-amazon.com/images/I/81UwS8P77oS.png ""class ="" video-slate-img-url ""&gt; &amp; nbsp; Buy these helme"&amp;"ts for my older daughter wanted some for sport and would not fall, we had other small but was not adapted well and were falling so we decided to buy alreves a stick that are placed in the ear. The result has been buenisimo, they will remain in the ear sec"&amp;"urely fastened without being recolocandolos all the time. With the box come helmets, a charging cable and the box where we can load them and to save time. Mark the box with a green LED charge status of the case, once loaded helmets can recharge the least "&amp;"3 times. Helmets can be loaded quickly and the battery lasts them full use 3 to 4 hours so we are very satifechos. In the closer the helmet to the open box quickly because these cling to the magnet they have. To take a catch maybe the box is a little big "&amp;"and keep it in a pocket is perhaps a little uncomfortable. By contrast, the sound quality is very good and the call is heard use them perfectly. Helmets although not have buttons as such if bearing the controller to move or return to the previous song. Go"&amp;"od buy at very affordable price.")</f>
        <v>Good sound and practical for sports &lt;div id = "video-block-R2KUMITSJP4977" class = "a-section a-spacing-small a-spacing-top mini video-block"&gt; &lt;div tabindex = "0" class = "airy airy-svg vmin-unsupported airy-skin-beacon" style = "background-color: rgb (0, 0, 0) position: relative; width: 100%; height: 100%; font-size: 0px; overflow: hidden; outline: none; "&gt; &lt;div class =" airy-renderer-container "style =" position: relative; height: 100%; width: 100%; "&gt; &lt;video id =" 38 "preload =" auto "src =" https://images-eu.ssl-images-amazon.com/images/I/B1HEBKLaARS.mp4 "style =" position: absolute; left: 0px; top: 0px; overflow: hidden; height: 1px; width: 1px; "&gt; &lt;/ video&gt; &lt;/ div&gt; &lt;div id =" airy-slate-preload "style =" background-color: rgb (0, 0, 0); background-image: url (&amp; quot ; https: //images-eu.ssl-images-amazon.com/images/I/81UwS8P77oS.png&amp;quot;); background-size: Contain; background-position: center center; background-repeat: no-repeat; position: absolute; top: 0px; left: 0px; visibility: visible; width: 100%; height: 10 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airy toggle-play "style =" width: 12px; margin-right: 12px; "&gt; &lt;/ div&gt; &lt;div tabindex =" - 1 "class =" airy-audio-elements "style =" float: right; width: 34px; "&gt; &lt;div tabindex =" - 1 "class =" airy-audio-toggle airy-on "&gt; &lt;/ div&gt; &lt;div tabindex =" - 1 "class =" airy-audio-container "style = "opacity: 0;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right; width: 11px; "&gt; &lt;/ div&gt; &lt;div tabindex =" - 1 "class =" airy-track-bar-container "style =" margin-left: 35px; margin-right: 75px; "&gt; &lt;div tabindex =" - 1 "class =" airy-airy-track-bar vertically-centering-table "&gt; &lt;div tabindex =" - 1 "class =" airy-Vertical-centering- table-cell "&gt; &lt;div tabindex =" - 1 "class =" airy-track-bar-elements "&gt; &lt;div tabindex =" - 1 "class =" airy-progress-bar "&gt; &lt;/ div&gt; &lt;div tabindex = "- 1" class = "airy-scrubber-bar"&gt; &lt;/ div&gt; &lt;div tabindex = "- 1" class = "airy-scrubber"&gt; &lt;div tabindex = "- 1" class = "airy-scrubber- icon "&gt; &lt;/ div&gt; &lt;div tabindex =" - 1 "class =" airy-adjusted-AUI-tooltip "style =" opacity: 0; visibility: hidden; "&gt; &lt;div tabindex =" - 1 "class =" airy-adjusted-aui-tooltip-inner "&gt; &lt;div tabindex =" - 1 "class =" airy-current-time-label "&gt; 0: 00 &lt;/ div&gt; &lt;/ div&gt; &lt;div tabindex =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 "&gt; &lt;div tabindex =" - 1 "class =" airy-age-gate-Vertical-centering-table-cell airy-Vertical-centering-table-cell "&gt; &lt;div tabindex =" - 1 "class = "airy-Vertical-centering-wrapper airy-age-gate-elements-wrapper"&gt; &lt;div tabindex = "- 1" class = "airy-age-gate-elements airy-dialog-elements"&gt; &lt;div tabindex = " -1 "class =" airy-age-gate-prompt "&gt; This video is not Intended for all audiences What date were you born &lt;/ div&gt; &lt;div tabindex =.?" - 1 "class =" airy-age-gate -inputs airy-dialog-inner-elements "&gt; &lt;select tabindex =" - 1 "class =" airy-age-gate-month "&gt; &lt;option value =" 1 "&gt; January &lt;/ option&gt; &lt;option value =" 2 "&gt; February &lt;/ option&gt; &lt;option value =" 3 "&gt; March &lt;/ option&gt; &lt;option value =" 4 "&gt; April &lt;/ option&gt; &lt;option value =" 5 "&gt; May &lt;/ option&gt; &lt;option value = "6"&gt; June &lt;/ option&gt; &lt;option value = "7"&gt; July &lt;/ option&gt; &lt;option value = "8"&gt; August &lt;/ option&gt; &lt;option value = "9"&gt; September &lt;/ option&gt; &lt;option value = "10"&gt; October &lt;/ option&gt; &lt;option value = "11"&gt; November &lt;/ option&gt; &lt;option value = "12"&gt; December &lt;/ option&gt; &lt;/ select&gt; &lt;select tabindex = "- 1" class = "airy-age-gate-day"&gt; &lt;opti on value = "1"&gt; 1 &lt;/ option&gt; &lt;option value = "2"&gt; 2 &lt;/ option&gt; &lt;option value = "3"&gt; 3 &lt;/ option&gt; &lt;option value = "4"&gt; 4 &lt;/ option &gt; &lt;option value = "5"&gt; 5 &lt;/ option&gt; &lt;option value = "6"&gt; 6 &lt;/ option&gt; &lt;option value = "7"&gt; 7 &lt;/ option&gt; &lt;option value = "8"&gt; 8 &lt; / option&gt; &lt;option value = "9"&gt; 9 &lt;/ option&gt; &lt;option value = "10"&gt; 10 &lt;/ option&gt; &lt;option value = "11"&gt; 11 &lt;/ option&gt; &lt;option value = "12"&gt; 12 &lt;/ option&gt; &lt;option value = "13"&gt; 13 &lt;/ option&gt; &lt;option value = "14"&gt; 14 &lt;/ option&gt; &lt;option value = "15"&gt; 15 &lt;/ option&gt; &lt;option value = "16 "&gt; 16 &lt;/ option&gt; &lt;option value =" 17 "&gt; 17 &lt;/ option&gt; &lt;option value =" 18 "&gt; 18 &lt;/ option&gt; &lt;option value =" 19 "&gt; 19 &lt;/ option&gt; &lt;option value = "20"&gt; 20 &lt;/ option&gt; &lt;option value = "21"&gt; 21 &lt;/ option&gt; &lt;option value = "22"&gt; 22 &lt;/ option&gt; &lt;option value = "23"&gt; 23 &lt;/ option&gt; &lt;option value = "24"&gt; 24 &lt;/ option&gt; &lt;option value = "25"&gt; 25 &lt;/ option&gt; &lt;option value = "26"&gt; 26 &lt;/ option&gt; &lt;option value = "27"&gt; 27 &lt;/ option&gt; &lt;option value = "28"&gt; 28 &lt;/ option&gt; &lt;option value = "29"&gt; 29 &lt;/ option&gt; &lt;option value = "30"&gt; 30 &lt;/ option&gt; &lt;option value = "31"&gt; 31 &lt;/ option&gt; &lt;/ select&gt; &lt;select tabindex = "- 1" class = "airy-age-gate-year"&gt; &lt;option value = "2019"&gt; 2019 &lt;/ option&gt; &lt; option value = "2018"&gt; 2018 &lt;/ option&gt; &lt;option value = "2017"&gt; 2017 &lt;/ option&gt; &lt;option value = "2016"&gt; ​​2016 &lt;/ option&gt; &lt;option value = "2015"&gt; 2015 &lt;/ option &gt; &lt;option value = "2014"&gt; 2014 &lt;/ option&gt; &lt;option value = "2013"&gt; 2013 &lt;/ option&gt; &lt;option value = "2012"&gt; 2012 &lt;/ option&gt; &lt;option value = "2011"&gt; 2011 &lt; /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 "&gt; 2003 &lt;/ option&gt; &lt;option value =" 2002 "&gt; 2002 &lt;/ option&gt; &lt;option value =" 2001 "&gt; 2001 &lt;/ option&gt; &lt;option value =" 2000 "&gt; 2000 &lt;/ option&gt; &lt;option value = "1999"&gt; 1999 &lt;/ option&gt; &lt;option value = "1998"&gt; 1998 &lt;/ option&gt; &lt;option value = "1997"&gt; 1997 &lt;/ option&gt; &lt;option value = "1996"&gt; 1996 &lt;/ option&gt; &lt;option value = "1995"&gt; 1995 &lt;/ option&gt; &lt;option value = "1994"&gt; 1994 &lt;/ option&gt; &lt;option value = "1993"&gt; 1993 &lt;/ option&gt; &lt;option value = "1992"&gt; 1992 &lt;/ option&gt; &lt;option value = "1991"&gt; 1991 &lt;/ option&gt; &lt;option value = "1990"&gt; 1990 &lt;/ option&gt; &lt;option value = " 1989 "&gt; 1989 &lt;/ option&gt; &lt;option value =" 1988 "&gt; 1988 &lt;/ option&gt; &lt;option value =" 1987 "&gt; 1987 &lt;/ option&gt; &lt;option value =" 1986 "&gt; 1986 &lt;/ option&gt; &lt;value option = "1985"&gt; 1985 &lt;/ option&gt; &lt;option value = "1984"&gt; 1984 &lt;/ option&gt; &lt;option value = "1983"&gt; 1983 &lt;/ option&gt; &lt;option value = "1982"&gt; 1982 &lt;/ option&gt; &lt; option value = "1981"&gt; 1981 &lt;/ option&gt; &lt;option value = "1980"&gt; 1980 &lt;/ option&gt; &lt;option value = "1979"&gt; 1979 &lt;/ option&gt; &lt;option value = "1978"&gt; 1978 &lt;/ option &gt; &lt;option value = "1977"&gt; 1977 &lt;/ option&gt; &lt;option value = "1976"&gt; 1976 &lt;/ option&gt; &lt;option value = "1975"&gt; 1975 &lt;/ option&gt; &lt;option value = "1974"&gt; 1974 &lt; /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 "&gt; 1966 &lt;/ option&gt; &lt;option value =" 1965 "&gt; 1965 &lt;/ option&gt; &lt;option value =" 1964 "&gt; 1964 &lt;/ option&gt; &lt;option value =" 1963 "&gt; 1963 &lt;/ option&gt; &lt;option value = "1962"&gt; 1962 &lt;/ option&gt; &lt;option value = "1961"&gt; 1961 &lt;/ option&gt; &lt;option value = "1960"&gt; 1960 &lt;/ op tion&gt; &lt;option value = "1959"&gt; 1959 &lt;/ option&gt; &lt;option value = "1958"&gt; 1958 &lt;/ option&gt; &lt;option value = "1957"&gt; 1957 &lt;/ option&gt; &lt;option value = "1956"&gt; 1956 &lt;/ option&gt; &lt;option value = "1955"&gt; 1955 &lt;/ option&gt; &lt;option value = "1954"&gt; 1954 &lt;/ option&gt; &lt;option value = "1953"&gt; 1953 &lt;/ option&gt; &lt;option value = "1952" &gt; 1952 &lt;/ option&gt; &lt;option value = "1951"&gt; 1951 &lt;/ option&gt; &lt;option value = "1950"&gt; 1950 &lt;/ option&gt; &lt;option value = "1949"&gt; 1949 &lt;/ option&gt; &lt;option value = " 1948 "&gt; 1948 &lt;/ option&gt; &lt;option value =" 1947 "&gt; 1947 &lt;/ option&gt; &lt;option value =" 1946 "&gt; 1946 &lt;/ option&gt; &lt;option value =" 1945 "&gt; 1945 &lt;/ option&gt; &lt;value option = "1944"&gt; 1944 &lt;/ option&gt; &lt;option value = "1943"&gt; 1943 &lt;/ option&gt; &lt;option value = "1942"&gt; 1942 &lt;/ option&gt; &lt;option value = "1941"&gt; 1941 &lt;/ option&gt; &lt; option value = "1940"&gt; 1940 &lt;/ option&gt; &lt;option value = "1939"&gt; 1939 &lt;/ option&gt; &lt;option value = "1938"&gt; 1938 &lt;/ option&gt; &lt;option value = "1937"&gt; 1937 &lt;/ option &gt; &lt;option value = "1936"&gt; 1936 &lt;/ option&gt; &lt;option value = "1935"&gt; 1935 &lt;/ option&gt; &lt;option value = "1934"&gt; 1934 &lt;/ option&gt; &lt;option value = "1933"&gt; 1933 &lt; / option&gt; &lt;option value = "1932"&gt; 1932 &lt;/ option&gt; &lt;option value = "1931"&gt; 1931 &lt;/ option&gt; &lt;option v alue = "1930"&gt; 1930 &lt;/ option&gt; &lt;option value = "1929"&gt; 1929 &lt;/ option&gt; &lt;option value = "1928"&gt; 1928 &lt;/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"1919"&gt; 1919 &lt;/ option&gt; &lt;option value = "1918"&gt; 1918 &lt;/ option&gt; &lt;option value = "1917"&gt; 1917 &lt;/ option&gt; &lt;option value = "1916"&gt; 1916 &lt;/ option&gt; &lt;option value = "1915" &gt; 1915 &lt;/ option&gt; &lt;option value = "1914"&gt; 1914 &lt;/ option&gt; &lt;option value = "1913"&gt; 1913 &lt;/ option&gt; &lt;option value = "1912"&gt; 1912 &lt;/ option&gt; &lt;option value = " 1911 "&gt; 1911 &lt;/ option&gt; &lt;option value =" 1910 "&gt; 1910 &lt;/ option&gt; &lt;option value =" 1909 "&gt; 1909 &lt;/ option&gt; &lt;option value =" 1908 "&gt; 1908 &lt;/ option&gt; &lt;value option = "1907"&gt; 1907 &lt;/ option&gt; &lt;option value = "1906"&gt; 1906 &lt;/ option&gt; &lt;option value = "1905"&gt; 1905 &lt;/ option&gt; &lt;option value = "1904"&gt; 1904 &lt;/ option&gt; &lt; option value = "1903"&gt; 1903 &lt;/ option&gt; &lt;option value = "1902"&gt; 1902 &lt;/ option&gt; &lt;option value = "1901"&gt; 19 01 &lt;/ option&gt; &lt;option value = "1900"&gt; 1900 &lt;/ option&gt; &lt;/ select&gt; &lt;div tabindex = "- 1" class = "airy-age-gate-submit airy-submit-button airy airy-submit- disabled "&gt; Submit &lt;/ div&gt; &lt;/ div&gt; &lt;/ div&gt; &lt;/ div&gt; &lt;/ div&gt; &lt;/ div&gt; &lt;div tabindex =" - 1 "class =" airy-install-flash-dialog airy-stage airy -vertical-centering-table-dialog airy airy-denied "style =" opacity: 0; visibility: hidden; "&gt; &lt;div tabindex =" - 1 "class =" airy-install-flash-Vertical-centering-table-cell airy-Vertical-centering-table-cell "&gt; &lt;div tabindex =" - 1 "class = "airy-Vertical-centering-wrapper airy-install-flash-elements-wrapper"&gt; &lt;div tabindex = "- 1" class = "airy-install-flash-elements airy-dialog-elements"&gt; &lt;div tabindex = " -1 "class =" airy-install-flash-prompt "&gt; Adobe Flash Player is required to watch this video &lt;/ div&gt; &lt;div tabindex =." - 1 "class =" airy-install-flash-button-wrapper airy -dialog-inner-elements "&gt; &lt;div tabindex =" - 1 "class =" airy-install-flash-button airy-button "&gt; install Flash Player &lt;/ div&gt; &lt;/ div&gt; &lt;/ div&gt; &lt;/ div&gt; &lt;/ div&gt; &lt;/ div&gt; &lt;div tabindex = "- 1" class = "airy-video-unsupported-dialog airy-stage airy-Vertical-centering-table airy-dialog airy-denied" style = "opacity: 0; visibility: hidden; "&gt; &lt;div tabindex =" - 1 "class =" airy-video-unsupported-Vertical-centering-table-cell airy-Vertical-centering-table-cell "&gt; &lt;div tabindex =" - 1 "class = "airy-Vertical-centering-wrapper airy-video-unsupported-elements-wrapper"&gt; &lt;div tabindex = "- 1" class = "airy-video-unsupported-elements airy-dialog-elements"&gt; &lt;div tabindex = " -1 "class =" airy-video-unsupported-prompt "&gt; &lt;/ div&gt; &lt;/ div&gt; &lt;/ div&gt; &lt;/ div&gt; &lt;/ div&gt; &lt;div tabindex =" - 1 "class =" airy-loading- spinner-stage airy-stage "&gt; &lt;div tabindex =" - 1 "class =" airy-loading-spinner-Vertical-centering-table-cell airy-Vertical-centering-table-cell "&gt; &lt;div tabindex =" - 1 "class =" airy-loading-spinner-container airy-scalable-hint-container "&gt; &lt;div tabindex =" - 1 "class =" airy-loading-spinner-dummy airy-scalable-dummy "&gt; &lt;/ div&gt; &lt; div tabindex = "- 1" class = "airy-loading-spinner airy-hint" style = "visibility: hidden;"&gt; &lt;/ div&gt; &lt;/ div&gt; &lt;/ div&gt; &lt;/ div&gt; &lt;div tabindex = "- 1 "class =" airy-ads-screen-size-toggle airy-screen-size-toggle-fullscreen airy "style =" visibility: hidden; "&gt; &lt;/ div&gt; &lt;div tabindex = "-1" class = "airy-ad-prompt-container" style = "visibility: hidden;"&gt; &lt;div tabindex = "- 1" class = "airy-ad-prompt-Vertical-centering-table-vertically airy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"airy-time-remaining-Vertical-centering-table-cell airy-Vertical-centering-table-cell"&gt; &lt;div tabindex = "- 1" class = "airy-Vertical-centering-wrapper airy-time-remaining-label-wrapper "&gt; &lt;div tabindex =" - 1 "class =" airy-time-remaining-label "style =" visibility: hidden; "&gt; &lt;/ div&gt; &lt;div tabi ndex = "- 1" class = "airy-ad-skip" style = "visibility: hidden;"&gt; &lt;/ div&gt; &lt;div tabindex = "- 1" class = "airy-ad-end" style = "visibility: hidden "&gt; &lt;/ div&gt; &lt;/ div&gt; &lt;/ div&gt; &lt;/ div&gt; &lt;/ div&gt; &lt;div tabindex =" - 1 "class =" airy-learn-more "style =" visibility: hidden; "&gt; &lt;/ div&gt; &lt;/ div&gt; &lt;div tabindex = "- 1" class = "airy-play-toggle-hint-stage airy-stage airy-cursor"&gt; &lt;div tabindex = "- 1" class = "airy-play -toggle-hint-Vertical-centering-table-cell airy-Vertical-centering-table-cell airy-cursor "&gt; &lt;div tabindex =" - 1 "class =" airy-play-toggle-hint-container airy-scalable- Hint-container "&gt; &lt;div tabindex =" - 1 "class =" airy-play-toggle-hint-dummy airy-scalable-dummy "&gt; &lt;/ div&gt; &lt;div tabindex =" - 1 "class =" airy-play -toggle-hint hint airy-airy-play-hint "style =" opacity: 1; visibility: visible; "&gt; &lt;/ div&gt; &lt;/ div&gt; &lt;/ div&gt; &lt;/ div&gt; &lt;div tabindex =" - 1 "class =" airy-replay-hint-stage airy-stage "style =" visibility: hidden ; "&gt; &lt;div tabindex =" - 1 "class =" airy-replay-hint-Vertical-centering-table-cell airy-Vertical-centering-table-cell airy-cursor "&gt; &lt;div tabindex =" - 1 "class = "airy-replay-hint-container airy-scalable-hint-container"&gt; &lt;div tabindex = "- 1" class = "airy-replay-hint-dummy airy-scalable-dummy"&gt; &lt;/ div&gt; &lt;div tabindex = "- 1" class = "airy-replay-hint airy-hint"&gt; &lt;/ div&gt; &lt;/ div&gt; &lt;/ div&gt; &lt;/ div&gt; &lt;div tabindex = "- 1" class = "airy-autoplay-hint -stage airy-stage "style =" visibility: hidden; "&gt; &lt;div tabindex =" - 1 "class =" airy-autoplay-hint-Vertical-centering-table-cell airy-Vertical-centering-table-cell airy- cursor "&gt; &lt;div tabindex =" - 1 "class =" autoplay airy-airy-hint-container-scalable-hint-container "&gt; &lt;div tabindex =" - 1 "class =" airy-autoplay-hint-dummy airy- scalable-dummy "&gt; &lt;/ div&gt; &lt;/ div&gt; &lt;/ div&gt; &lt;/ div&gt; &lt;/ div&gt; &lt;/ div&gt; &lt;input type =" hidden "name =" "value =" https: // images-eu .ssl-images-amazon.com / images / I / B1HEBKLaARS.mp4 "Class =" video-url "&gt; &lt;input type =" hidden "name =" "value =" https://images-eu.ssl-images-amazon.com/images/I/81UwS8P77oS.png "class =" video-slate-img-url "&gt; &amp; nbsp; Buy these helmets for my older daughter wanted some for sport and would not fall, we had other small but was not adapted well and were falling so we decided to buy alreves a stick that are placed in the ear. The result has been buenisimo, they will remain in the ear securely fastened without being recolocandolos all the time. With the box come helmets, a charging cable and the box where we can load them and to save time. Mark the box with a green LED charge status of the case, once loaded helmets can recharge the least 3 times. Helmets can be loaded quickly and the battery lasts them full use 3 to 4 hours so we are very satifechos. In the closer the helmet to the open box quickly because these cling to the magnet they have. To take a catch maybe the box is a little big and keep it in a pocket is perhaps a little uncomfortable. By contrast, the sound quality is very good and the call is heard use them perfectly. Helmets although not have buttons as such if bearing the controller to move or return to the previous song. Good buy at very affordable price.</v>
      </c>
    </row>
    <row r="646">
      <c r="A646" s="1">
        <v>2.0</v>
      </c>
      <c r="B646" s="1" t="s">
        <v>646</v>
      </c>
      <c r="C646" t="str">
        <f>IFERROR(__xludf.DUMMYFUNCTION("GOOGLETRANSLATE(B646, ""es"", ""en"")"),"It ralla by looking at the watch itself not a problem, tough, pretty, submersible. I give all kinds of trot, but even mash them with a fingernail. Premiere the same day had already grated.")</f>
        <v>It ralla by looking at the watch itself not a problem, tough, pretty, submersible. I give all kinds of trot, but even mash them with a fingernail. Premiere the same day had already grated.</v>
      </c>
    </row>
    <row r="647">
      <c r="A647" s="1">
        <v>3.0</v>
      </c>
      <c r="B647" s="1" t="s">
        <v>647</v>
      </c>
      <c r="C647" t="str">
        <f>IFERROR(__xludf.DUMMYFUNCTION("GOOGLETRANSLATE(B647, ""es"", ""en"")"),"3rd world country and should be useful and not a radiant electric heating element. Would heat without electricity. Patent tesla before 1900. And would spend half")</f>
        <v>3rd world country and should be useful and not a radiant electric heating element. Would heat without electricity. Patent tesla before 1900. And would spend half</v>
      </c>
    </row>
    <row r="648">
      <c r="A648" s="1">
        <v>3.0</v>
      </c>
      <c r="B648" s="1" t="s">
        <v>648</v>
      </c>
      <c r="C648" t="str">
        <f>IFERROR(__xludf.DUMMYFUNCTION("GOOGLETRANSLATE(B648, ""es"", ""en"")"),"expected I have not used it enough to know if within a time will be 3 of the same color (black) at the moment are pretty")</f>
        <v>expected I have not used it enough to know if within a time will be 3 of the same color (black) at the moment are pretty</v>
      </c>
    </row>
    <row r="649">
      <c r="A649" s="1">
        <v>1.0</v>
      </c>
      <c r="B649" s="1" t="s">
        <v>649</v>
      </c>
      <c r="C649" t="str">
        <f>IFERROR(__xludf.DUMMYFUNCTION("GOOGLETRANSLATE(B649, ""es"", ""en"")"),"I do not like is very fine and thin fabric. I buy size S but is more a big L. is me. It has proved a very high q friend is and she was well.")</f>
        <v>I do not like is very fine and thin fabric. I buy size S but is more a big L. is me. It has proved a very high q friend is and she was well.</v>
      </c>
    </row>
    <row r="650">
      <c r="A650" s="1">
        <v>1.0</v>
      </c>
      <c r="B650" s="1" t="s">
        <v>650</v>
      </c>
      <c r="C650" t="str">
        <f>IFERROR(__xludf.DUMMYFUNCTION("GOOGLETRANSLATE(B650, ""es"", ""en"")"),"Failure headset from first use the handset stronger than the left atrial sounds right. Is very annoying. can not be used.")</f>
        <v>Failure headset from first use the handset stronger than the left atrial sounds right. Is very annoying. can not be used.</v>
      </c>
    </row>
    <row r="651">
      <c r="A651" s="1">
        <v>4.0</v>
      </c>
      <c r="B651" s="1" t="s">
        <v>651</v>
      </c>
      <c r="C651" t="str">
        <f>IFERROR(__xludf.DUMMYFUNCTION("GOOGLETRANSLATE(B651, ""es"", ""en"")"),"Versatile Good product, very versatile. Made of good material. It comes without batteries. It has a good adaptation to the face. also it has a headband.")</f>
        <v>Versatile Good product, very versatile. Made of good material. It comes without batteries. It has a good adaptation to the face. also it has a headband.</v>
      </c>
    </row>
    <row r="652">
      <c r="A652" s="1">
        <v>4.0</v>
      </c>
      <c r="B652" s="1" t="s">
        <v>652</v>
      </c>
      <c r="C652" t="str">
        <f>IFERROR(__xludf.DUMMYFUNCTION("GOOGLETRANSLATE(B652, ""es"", ""en"")"),"Meets expectations thought would last less than a month and so far resisting the lead a normal life, if not endure use them to run. Should you buy as a substitute for disability cords need someone to the place as it requires good leave-handling")</f>
        <v>Meets expectations thought would last less than a month and so far resisting the lead a normal life, if not endure use them to run. Should you buy as a substitute for disability cords need someone to the place as it requires good leave-handling</v>
      </c>
    </row>
    <row r="653">
      <c r="A653" s="1">
        <v>4.0</v>
      </c>
      <c r="B653" s="1" t="s">
        <v>653</v>
      </c>
      <c r="C653" t="str">
        <f>IFERROR(__xludf.DUMMYFUNCTION("GOOGLETRANSLATE(B653, ""es"", ""en"")"),"It gives little size is very comfortable but it is very tight. I am slim, I use a 85 bra size M and pressed me a lot. I decided to buy the L")</f>
        <v>It gives little size is very comfortable but it is very tight. I am slim, I use a 85 bra size M and pressed me a lot. I decided to buy the L</v>
      </c>
    </row>
    <row r="654">
      <c r="A654" s="1">
        <v>4.0</v>
      </c>
      <c r="B654" s="1" t="s">
        <v>654</v>
      </c>
      <c r="C654" t="str">
        <f>IFERROR(__xludf.DUMMYFUNCTION("GOOGLETRANSLATE(B654, ""es"", ""en"")"),"Good sound at a good price Sennheiser ensures good sound. Maybe not the best, and least in ranges as unambitious how are you, but one decent, and in that sense these helmets do not disappoint: it is an incredibly clean sound that even without changing the"&amp;" equalization can distinguish a very clear voice, some severe well defined and sharp with a good presence. For more demanding with sound, surely you are slightly short; but for ordinary mortals it is a good sound. In addition, the handset foam, though sof"&amp;"t, is quite dense and dampens outside sound great. Really, I think an isolation surprising to the basics of the system. Helmets work with BT and Cable jack, so you also can use with your desktop computer, for example, that for me was a must. BT quality wi"&amp;"th equally good and timing is enviable, as I found watching Dark on Netflix with BT sound from the TV. Overall I think we have been a successful purchase, and 62 € I find some great helmets. As negative aspects, the headband is not too comfortable. After "&amp;"a long time (and I mean three or four hours) makes it hurt me a little crown surface. Sometimes you have to equalize things by hand, and quite accurately, to enjoy the sound of a disc or a game (and I do not have as good ear to be really pejiguero with it"&amp;", so it must be an impression fairly widespread) . Finally, the foam gives a heat of hell, which makes them very unsuitable for the summer (except that you have air conditioning or may live in a very cool place) helmets.")</f>
        <v>Good sound at a good price Sennheiser ensures good sound. Maybe not the best, and least in ranges as unambitious how are you, but one decent, and in that sense these helmets do not disappoint: it is an incredibly clean sound that even without changing the equalization can distinguish a very clear voice, some severe well defined and sharp with a good presence. For more demanding with sound, surely you are slightly short; but for ordinary mortals it is a good sound. In addition, the handset foam, though soft, is quite dense and dampens outside sound great. Really, I think an isolation surprising to the basics of the system. Helmets work with BT and Cable jack, so you also can use with your desktop computer, for example, that for me was a must. BT quality with equally good and timing is enviable, as I found watching Dark on Netflix with BT sound from the TV. Overall I think we have been a successful purchase, and 62 € I find some great helmets. As negative aspects, the headband is not too comfortable. After a long time (and I mean three or four hours) makes it hurt me a little crown surface. Sometimes you have to equalize things by hand, and quite accurately, to enjoy the sound of a disc or a game (and I do not have as good ear to be really pejiguero with it, so it must be an impression fairly widespread) . Finally, the foam gives a heat of hell, which makes them very unsuitable for the summer (except that you have air conditioning or may live in a very cool place) helmets.</v>
      </c>
    </row>
    <row r="655">
      <c r="A655" s="1">
        <v>4.0</v>
      </c>
      <c r="B655" s="1" t="s">
        <v>655</v>
      </c>
      <c r="C655" t="str">
        <f>IFERROR(__xludf.DUMMYFUNCTION("GOOGLETRANSLATE(B655, ""es"", ""en"")"),"Lonsdale hooded sweatshirt Pretty good a good price, I ordered a M is a bit long but bien.buena quality and perfect use and other diario.envio")</f>
        <v>Lonsdale hooded sweatshirt Pretty good a good price, I ordered a M is a bit long but bien.buena quality and perfect use and other diario.envio</v>
      </c>
    </row>
    <row r="656">
      <c r="A656" s="1">
        <v>5.0</v>
      </c>
      <c r="B656" s="1" t="s">
        <v>656</v>
      </c>
      <c r="C656" t="str">
        <f>IFERROR(__xludf.DUMMYFUNCTION("GOOGLETRANSLATE(B656, ""es"", ""en"")"),"The service does is important Generally everything is right")</f>
        <v>The service does is important Generally everything is right</v>
      </c>
    </row>
    <row r="657">
      <c r="A657" s="1">
        <v>5.0</v>
      </c>
      <c r="B657" s="1" t="s">
        <v>657</v>
      </c>
      <c r="C657" t="str">
        <f>IFERROR(__xludf.DUMMYFUNCTION("GOOGLETRANSLATE(B657, ""es"", ""en"")"),"Such excellent as described")</f>
        <v>Such excellent as described</v>
      </c>
    </row>
    <row r="658">
      <c r="A658" s="1">
        <v>5.0</v>
      </c>
      <c r="B658" s="1" t="s">
        <v>658</v>
      </c>
      <c r="C658" t="str">
        <f>IFERROR(__xludf.DUMMYFUNCTION("GOOGLETRANSLATE(B658, ""es"", ""en"")"),"Very nice touch I am satisfied with the purchase, it is very comfortable and it works great. Nice touch and highlight the dimensions that make it perfect for what I needed. The order arrived very fast and in perfect condition. Good value for money. Recomm"&amp;"endable.")</f>
        <v>Very nice touch I am satisfied with the purchase, it is very comfortable and it works great. Nice touch and highlight the dimensions that make it perfect for what I needed. The order arrived very fast and in perfect condition. Good value for money. Recommendable.</v>
      </c>
    </row>
    <row r="659">
      <c r="A659" s="1">
        <v>5.0</v>
      </c>
      <c r="B659" s="1" t="s">
        <v>659</v>
      </c>
      <c r="C659" t="str">
        <f>IFERROR(__xludf.DUMMYFUNCTION("GOOGLETRANSLATE(B659, ""es"", ""en"")"),"Cool I liked everything!")</f>
        <v>Cool I liked everything!</v>
      </c>
    </row>
    <row r="660">
      <c r="A660" s="1">
        <v>5.0</v>
      </c>
      <c r="B660" s="1" t="s">
        <v>660</v>
      </c>
      <c r="C660" t="str">
        <f>IFERROR(__xludf.DUMMYFUNCTION("GOOGLETRANSLATE(B660, ""es"", ""en"")"),"Very nice beautiful and elegant. They have a subtle glitter that is very nice")</f>
        <v>Very nice beautiful and elegant. They have a subtle glitter that is very nice</v>
      </c>
    </row>
    <row r="661">
      <c r="A661" s="1">
        <v>5.0</v>
      </c>
      <c r="B661" s="1" t="s">
        <v>661</v>
      </c>
      <c r="C661" t="str">
        <f>IFERROR(__xludf.DUMMYFUNCTION("GOOGLETRANSLATE(B661, ""es"", ""en"")"),"Perfect Very comfortable for those who use the computer much")</f>
        <v>Perfect Very comfortable for those who use the computer much</v>
      </c>
    </row>
    <row r="662">
      <c r="A662" s="1">
        <v>5.0</v>
      </c>
      <c r="B662" s="1" t="s">
        <v>662</v>
      </c>
      <c r="C662" t="str">
        <f>IFERROR(__xludf.DUMMYFUNCTION("GOOGLETRANSLATE(B662, ""es"", ""en"")"),"Good quality / price ratio I like the look and perceived quality. It is just past, that is, if you ask your exact number you can get a template that you no longer enter the foot. So, if you think put him template, buy another number.")</f>
        <v>Good quality / price ratio I like the look and perceived quality. It is just past, that is, if you ask your exact number you can get a template that you no longer enter the foot. So, if you think put him template, buy another number.</v>
      </c>
    </row>
    <row r="663">
      <c r="A663" s="1">
        <v>5.0</v>
      </c>
      <c r="B663" s="1" t="s">
        <v>663</v>
      </c>
      <c r="C663" t="str">
        <f>IFERROR(__xludf.DUMMYFUNCTION("GOOGLETRANSLATE(B663, ""es"", ""en"")"),"Amazing in size are small but very powerful. They have a punchy bass, and the sound is crystal clear. I can not stand most-ear headphones, but these are by far the most comfortable ever tasted. I recommend it very much. Uses in which I test: Switch, mobil"&amp;"e / tablet, calls, music.")</f>
        <v>Amazing in size are small but very powerful. They have a punchy bass, and the sound is crystal clear. I can not stand most-ear headphones, but these are by far the most comfortable ever tasted. I recommend it very much. Uses in which I test: Switch, mobile / tablet, calls, music.</v>
      </c>
    </row>
    <row r="664">
      <c r="A664" s="1">
        <v>5.0</v>
      </c>
      <c r="B664" s="1" t="s">
        <v>664</v>
      </c>
      <c r="C664" t="str">
        <f>IFERROR(__xludf.DUMMYFUNCTION("GOOGLETRANSLATE(B664, ""es"", ""en"")"),"Great Very easy")</f>
        <v>Great Very easy</v>
      </c>
    </row>
    <row r="665">
      <c r="A665" s="1">
        <v>5.0</v>
      </c>
      <c r="B665" s="1" t="s">
        <v>665</v>
      </c>
      <c r="C665" t="str">
        <f>IFERROR(__xludf.DUMMYFUNCTION("GOOGLETRANSLATE(B665, ""es"", ""en"")"),"Sweatshirts Joma toñi besides the good price q have are very well placed and fabric quality are exceeded each year .A loved my husband has is the regale for Santa Claus and already have washed and stays new. I recommend it")</f>
        <v>Sweatshirts Joma toñi besides the good price q have are very well placed and fabric quality are exceeded each year .A loved my husband has is the regale for Santa Claus and already have washed and stays new. I recommend it</v>
      </c>
    </row>
    <row r="666">
      <c r="A666" s="1">
        <v>5.0</v>
      </c>
      <c r="B666" s="1" t="s">
        <v>666</v>
      </c>
      <c r="C666" t="str">
        <f>IFERROR(__xludf.DUMMYFUNCTION("GOOGLETRANSLATE(B666, ""es"", ""en"")"),"Good quality good product")</f>
        <v>Good quality good product</v>
      </c>
    </row>
    <row r="667">
      <c r="A667" s="1">
        <v>5.0</v>
      </c>
      <c r="B667" s="1" t="s">
        <v>667</v>
      </c>
      <c r="C667" t="str">
        <f>IFERROR(__xludf.DUMMYFUNCTION("GOOGLETRANSLATE(B667, ""es"", ""en"")"),"Perfect My father had burst the previous issue of how much they used them because it was very Agusto, was the Reyes gave and no longer remove them")</f>
        <v>Perfect My father had burst the previous issue of how much they used them because it was very Agusto, was the Reyes gave and no longer remove them</v>
      </c>
    </row>
    <row r="668">
      <c r="A668" s="1">
        <v>5.0</v>
      </c>
      <c r="B668" s="1" t="s">
        <v>668</v>
      </c>
      <c r="C668" t="str">
        <f>IFERROR(__xludf.DUMMYFUNCTION("GOOGLETRANSLATE(B668, ""es"", ""en"")"),"Great very good, very powerful gazpacho are crushed very fine, is all steel and glass jar is nice with powerful blue light on the control wheel.")</f>
        <v>Great very good, very powerful gazpacho are crushed very fine, is all steel and glass jar is nice with powerful blue light on the control wheel.</v>
      </c>
    </row>
    <row r="669">
      <c r="A669" s="1">
        <v>5.0</v>
      </c>
      <c r="B669" s="1" t="s">
        <v>669</v>
      </c>
      <c r="C669" t="str">
        <f>IFERROR(__xludf.DUMMYFUNCTION("GOOGLETRANSLATE(B669, ""es"", ""en"")"),"High quality headphones very good quality, which more stressed because I was looking for some, is that they work perfectly as a hands-free, had tried enough, because my work handsfree need you to hear me and hear perfectly, and those which meet solvency ,"&amp;" in addition to runing tambnien use them and do not move soon. With a sound very good.")</f>
        <v>High quality headphones very good quality, which more stressed because I was looking for some, is that they work perfectly as a hands-free, had tried enough, because my work handsfree need you to hear me and hear perfectly, and those which meet solvency , in addition to runing tambnien use them and do not move soon. With a sound very good.</v>
      </c>
    </row>
    <row r="670">
      <c r="A670" s="1">
        <v>5.0</v>
      </c>
      <c r="B670" s="1" t="s">
        <v>670</v>
      </c>
      <c r="C670" t="str">
        <f>IFERROR(__xludf.DUMMYFUNCTION("GOOGLETRANSLATE(B670, ""es"", ""en"")"),"Good value for money. Good finish and fast connectivity. Good buy.")</f>
        <v>Good value for money. Good finish and fast connectivity. Good buy.</v>
      </c>
    </row>
    <row r="671">
      <c r="A671" s="1">
        <v>5.0</v>
      </c>
      <c r="B671" s="1" t="s">
        <v>671</v>
      </c>
      <c r="C671" t="str">
        <f>IFERROR(__xludf.DUMMYFUNCTION("GOOGLETRANSLATE(B671, ""es"", ""en"")"),"Good shoes Good but the number is a tad small compared to other shoe")</f>
        <v>Good shoes Good but the number is a tad small compared to other shoe</v>
      </c>
    </row>
    <row r="672">
      <c r="A672" s="1">
        <v>5.0</v>
      </c>
      <c r="B672" s="1" t="s">
        <v>672</v>
      </c>
      <c r="C672" t="str">
        <f>IFERROR(__xludf.DUMMYFUNCTION("GOOGLETRANSLATE(B672, ""es"", ""en"")"),"Good Value I liked the quality of the product price. It has multiple use as preparation example champus")</f>
        <v>Good Value I liked the quality of the product price. It has multiple use as preparation example champus</v>
      </c>
    </row>
    <row r="673">
      <c r="A673" s="1">
        <v>5.0</v>
      </c>
      <c r="B673" s="1" t="s">
        <v>673</v>
      </c>
      <c r="C673" t="str">
        <f>IFERROR(__xludf.DUMMYFUNCTION("GOOGLETRANSLATE(B673, ""es"", ""en"")"),"Very aromatic. I bought them for the humidor and compared with others who had bought before they have better smell very good precio.Bienen Six rowboats and have tried all and they all liked it.")</f>
        <v>Very aromatic. I bought them for the humidor and compared with others who had bought before they have better smell very good precio.Bienen Six rowboats and have tried all and they all liked it.</v>
      </c>
    </row>
    <row r="674">
      <c r="A674" s="1">
        <v>2.0</v>
      </c>
      <c r="B674" s="1" t="s">
        <v>674</v>
      </c>
      <c r="C674" t="str">
        <f>IFERROR(__xludf.DUMMYFUNCTION("GOOGLETRANSLATE(B674, ""es"", ""en"")"),"Only union that is cheap is released with the metal part")</f>
        <v>Only union that is cheap is released with the metal part</v>
      </c>
    </row>
    <row r="675">
      <c r="A675" s="1">
        <v>3.0</v>
      </c>
      <c r="B675" s="1" t="s">
        <v>675</v>
      </c>
      <c r="C675" t="str">
        <f>IFERROR(__xludf.DUMMYFUNCTION("GOOGLETRANSLATE(B675, ""es"", ""en"")"),"There are very small wrong, originals are; although an economic version of the authentic 574, Embroidery rear template does not exist and is not nearly good, the worst is that we can get a more or fixed number are small.")</f>
        <v>There are very small wrong, originals are; although an economic version of the authentic 574, Embroidery rear template does not exist and is not nearly good, the worst is that we can get a more or fixed number are small.</v>
      </c>
    </row>
    <row r="676">
      <c r="A676" s="1">
        <v>3.0</v>
      </c>
      <c r="B676" s="1" t="s">
        <v>676</v>
      </c>
      <c r="C676" t="str">
        <f>IFERROR(__xludf.DUMMYFUNCTION("GOOGLETRANSLATE(B676, ""es"", ""en"")"),"The underpowered basically asked to make baby food for our baby and the truth is that were too lumpy and threads. Cleaning awkward because it can not be removed.")</f>
        <v>The underpowered basically asked to make baby food for our baby and the truth is that were too lumpy and threads. Cleaning awkward because it can not be removed.</v>
      </c>
    </row>
    <row r="677">
      <c r="A677" s="1">
        <v>1.0</v>
      </c>
      <c r="B677" s="1" t="s">
        <v>677</v>
      </c>
      <c r="C677" t="str">
        <f>IFERROR(__xludf.DUMMYFUNCTION("GOOGLETRANSLATE(B677, ""es"", ""en"")"),"I did not like the smell zilch did not taste anything, they are almost all with menthol or similar odor, how to buy the flight")</f>
        <v>I did not like the smell zilch did not taste anything, they are almost all with menthol or similar odor, how to buy the flight</v>
      </c>
    </row>
    <row r="678">
      <c r="A678" s="1">
        <v>1.0</v>
      </c>
      <c r="B678" s="1" t="s">
        <v>678</v>
      </c>
      <c r="C678" t="str">
        <f>IFERROR(__xludf.DUMMYFUNCTION("GOOGLETRANSLATE(B678, ""es"", ""en"")"),"Image that appears on the ordering does not match the product to the footwear request we trust photo that appears, it does not look like shoes we receive. Pictured order the shoe is dark brown and the sole is too dark. As you can see in the picture, which"&amp;" received a light brown and white sole.")</f>
        <v>Image that appears on the ordering does not match the product to the footwear request we trust photo that appears, it does not look like shoes we receive. Pictured order the shoe is dark brown and the sole is too dark. As you can see in the picture, which received a light brown and white sole.</v>
      </c>
    </row>
    <row r="679">
      <c r="A679" s="1">
        <v>4.0</v>
      </c>
      <c r="B679" s="1" t="s">
        <v>679</v>
      </c>
      <c r="C679" t="str">
        <f>IFERROR(__xludf.DUMMYFUNCTION("GOOGLETRANSLATE(B679, ""es"", ""en"")"),"Total relax a luxury to enjoy nine different scents, each with its specific. What exclusive use humidifier for the room. I did not use on the skin because they do not know for sure if it applies to skin contact. Would buy again.")</f>
        <v>Total relax a luxury to enjoy nine different scents, each with its specific. What exclusive use humidifier for the room. I did not use on the skin because they do not know for sure if it applies to skin contact. Would buy again.</v>
      </c>
    </row>
    <row r="680">
      <c r="A680" s="1">
        <v>4.0</v>
      </c>
      <c r="B680" s="1" t="s">
        <v>680</v>
      </c>
      <c r="C680" t="str">
        <f>IFERROR(__xludf.DUMMYFUNCTION("GOOGLETRANSLATE(B680, ""es"", ""en"")"),"FITTING costs a lot of lint quality is good. Touch is very nice ... I can think of more uses ... It costs a little enfundarlo ... gum is too tight and I carried her a bit ... trying to slide by micro, badly designed !! As for benefits, it fulfills its fun"&amp;"ction.")</f>
        <v>FITTING costs a lot of lint quality is good. Touch is very nice ... I can think of more uses ... It costs a little enfundarlo ... gum is too tight and I carried her a bit ... trying to slide by micro, badly designed !! As for benefits, it fulfills its function.</v>
      </c>
    </row>
    <row r="681">
      <c r="A681" s="1">
        <v>4.0</v>
      </c>
      <c r="B681" s="1" t="s">
        <v>681</v>
      </c>
      <c r="C681" t="str">
        <f>IFERROR(__xludf.DUMMYFUNCTION("GOOGLETRANSLATE(B681, ""es"", ""en"")"),"I love Value ... great as it is, lined waterproof fabric and color as is demonstrated described.")</f>
        <v>I love Value ... great as it is, lined waterproof fabric and color as is demonstrated described.</v>
      </c>
    </row>
    <row r="682">
      <c r="A682" s="1">
        <v>4.0</v>
      </c>
      <c r="B682" s="1" t="s">
        <v>682</v>
      </c>
      <c r="C682" t="str">
        <f>IFERROR(__xludf.DUMMYFUNCTION("GOOGLETRANSLATE(B682, ""es"", ""en"")"),"Good good bottle bottle, no more. This brand has many speeds of teats.")</f>
        <v>Good good bottle bottle, no more. This brand has many speeds of teats.</v>
      </c>
    </row>
    <row r="683">
      <c r="A683" s="1">
        <v>4.0</v>
      </c>
      <c r="B683" s="1" t="s">
        <v>683</v>
      </c>
      <c r="C683" t="str">
        <f>IFERROR(__xludf.DUMMYFUNCTION("GOOGLETRANSLATE(B683, ""es"", ""en"")"),"Miriam I feel comfortable because the clay is prepared. I do recommend to apply with a brush because you just end all stained. On the boat it gets used to some 10 applications and I took 5 and have the boat almost entirely. I find it pleasant smell and te"&amp;"xture is quite dense. I leave just 10 minutes because I noticed dry skin. I think it will depend on the skin type of each person.")</f>
        <v>Miriam I feel comfortable because the clay is prepared. I do recommend to apply with a brush because you just end all stained. On the boat it gets used to some 10 applications and I took 5 and have the boat almost entirely. I find it pleasant smell and texture is quite dense. I leave just 10 minutes because I noticed dry skin. I think it will depend on the skin type of each person.</v>
      </c>
    </row>
    <row r="684">
      <c r="A684" s="1">
        <v>5.0</v>
      </c>
      <c r="B684" s="1" t="s">
        <v>684</v>
      </c>
      <c r="C684" t="str">
        <f>IFERROR(__xludf.DUMMYFUNCTION("GOOGLETRANSLATE(B684, ""es"", ""en"")"),"I am delighted quality, better than the last ones, also bought with the bonus that hold water. Heard of wonder and battery holds very well. Materials for good")</f>
        <v>I am delighted quality, better than the last ones, also bought with the bonus that hold water. Heard of wonder and battery holds very well. Materials for good</v>
      </c>
    </row>
    <row r="685">
      <c r="A685" s="1">
        <v>5.0</v>
      </c>
      <c r="B685" s="1" t="s">
        <v>685</v>
      </c>
      <c r="C685" t="str">
        <f>IFERROR(__xludf.DUMMYFUNCTION("GOOGLETRANSLATE(B685, ""es"", ""en"")"),"Va great super good this water bag")</f>
        <v>Va great super good this water bag</v>
      </c>
    </row>
    <row r="686">
      <c r="A686" s="1">
        <v>5.0</v>
      </c>
      <c r="B686" s="1" t="s">
        <v>686</v>
      </c>
      <c r="C686" t="str">
        <f>IFERROR(__xludf.DUMMYFUNCTION("GOOGLETRANSLATE(B686, ""es"", ""en"")"),"very happy better than expected")</f>
        <v>very happy better than expected</v>
      </c>
    </row>
    <row r="687">
      <c r="A687" s="1">
        <v>5.0</v>
      </c>
      <c r="B687" s="1" t="s">
        <v>687</v>
      </c>
      <c r="C687" t="str">
        <f>IFERROR(__xludf.DUMMYFUNCTION("GOOGLETRANSLATE(B687, ""es"", ""en"")"),"So comfortable they remain a little larger than expected, but it can put a sock snow. Perfect and very comfortable")</f>
        <v>So comfortable they remain a little larger than expected, but it can put a sock snow. Perfect and very comfortable</v>
      </c>
    </row>
    <row r="688">
      <c r="A688" s="1">
        <v>5.0</v>
      </c>
      <c r="B688" s="1" t="s">
        <v>688</v>
      </c>
      <c r="C688" t="str">
        <f>IFERROR(__xludf.DUMMYFUNCTION("GOOGLETRANSLATE(B688, ""es"", ""en"")"),"Cool BBB headphones for my 4 years to when we go traveling, and for me, that also I will use occasionally. The adjustable headband gives to be suitable for children aged 4 and adults. They are aesthetically beautiful; They take up very little folded. Supe"&amp;"r soft. Crisp sound. Very good acquisition.")</f>
        <v>Cool BBB headphones for my 4 years to when we go traveling, and for me, that also I will use occasionally. The adjustable headband gives to be suitable for children aged 4 and adults. They are aesthetically beautiful; They take up very little folded. Super soft. Crisp sound. Very good acquisition.</v>
      </c>
    </row>
    <row r="689">
      <c r="A689" s="1">
        <v>5.0</v>
      </c>
      <c r="B689" s="1" t="s">
        <v>689</v>
      </c>
      <c r="C689" t="str">
        <f>IFERROR(__xludf.DUMMYFUNCTION("GOOGLETRANSLATE(B689, ""es"", ""en"")"),"excellent excellent")</f>
        <v>excellent excellent</v>
      </c>
    </row>
    <row r="690">
      <c r="A690" s="1">
        <v>5.0</v>
      </c>
      <c r="B690" s="1" t="s">
        <v>690</v>
      </c>
      <c r="C690" t="str">
        <f>IFERROR(__xludf.DUMMYFUNCTION("GOOGLETRANSLATE(B690, ""es"", ""en"")"),"Is a Toshiba. I have long been using Toshiba drives both internal and external smoothly. What I have noticed over the years is the reduction of weight and height on external disks, now they look like plastic. I still have a red Toshiba 500GB external driv"&amp;"e with more years than Methuselah and in which more trust in these new ""plastic"".")</f>
        <v>Is a Toshiba. I have long been using Toshiba drives both internal and external smoothly. What I have noticed over the years is the reduction of weight and height on external disks, now they look like plastic. I still have a red Toshiba 500GB external drive with more years than Methuselah and in which more trust in these new "plastic".</v>
      </c>
    </row>
    <row r="691">
      <c r="A691" s="1">
        <v>5.0</v>
      </c>
      <c r="B691" s="1" t="s">
        <v>691</v>
      </c>
      <c r="C691" t="str">
        <f>IFERROR(__xludf.DUMMYFUNCTION("GOOGLETRANSLATE(B691, ""es"", ""en"")"),"Great if you do not want llevae tablet I love. It is pekeña.para not be heavy but cabem many things well organized. That if, if the tablet does not want to xq not fit. Only one i-pad mini normal not")</f>
        <v>Great if you do not want llevae tablet I love. It is pekeña.para not be heavy but cabem many things well organized. That if, if the tablet does not want to xq not fit. Only one i-pad mini normal not</v>
      </c>
    </row>
    <row r="692">
      <c r="A692" s="1">
        <v>5.0</v>
      </c>
      <c r="B692" s="1" t="s">
        <v>692</v>
      </c>
      <c r="C692" t="str">
        <f>IFERROR(__xludf.DUMMYFUNCTION("GOOGLETRANSLATE(B692, ""es"", ""en"")"),"Perfect 4 × 4 for the day. Simple and nice watch My impression was the welcome you better than I expected. Is a perfect size and quality of the materials is. Lighting very good. Intuitive handling. I wanted a digital model for my work and for practical en"&amp;"ough sport. It is perfect. The buttons are protected but are pressed without problem. And that style reminiscent of 80/90. And the first G Shock came out. Very happy with the purchase. On the website of Casio it costs almost double. Very good price and fa"&amp;"st delivery at Amazon")</f>
        <v>Perfect 4 × 4 for the day. Simple and nice watch My impression was the welcome you better than I expected. Is a perfect size and quality of the materials is. Lighting very good. Intuitive handling. I wanted a digital model for my work and for practical enough sport. It is perfect. The buttons are protected but are pressed without problem. And that style reminiscent of 80/90. And the first G Shock came out. Very happy with the purchase. On the website of Casio it costs almost double. Very good price and fast delivery at Amazon</v>
      </c>
    </row>
    <row r="693">
      <c r="A693" s="1">
        <v>5.0</v>
      </c>
      <c r="B693" s="1" t="s">
        <v>693</v>
      </c>
      <c r="C693" t="str">
        <f>IFERROR(__xludf.DUMMYFUNCTION("GOOGLETRANSLATE(B693, ""es"", ""en"")"),"the best watch of the world's legendary casio of bloke, I have always used this type of watch casio to work, once I was unfaithful with another sports watch, why not find this product, but thanks to Amazon have returned to the fold, hard to suffice to say"&amp;", usually passes better life topics belt, or you just drums and change clothing is more expensive to buy another, but for its price to work is the best product in the world.")</f>
        <v>the best watch of the world's legendary casio of bloke, I have always used this type of watch casio to work, once I was unfaithful with another sports watch, why not find this product, but thanks to Amazon have returned to the fold, hard to suffice to say, usually passes better life topics belt, or you just drums and change clothing is more expensive to buy another, but for its price to work is the best product in the world.</v>
      </c>
    </row>
    <row r="694">
      <c r="A694" s="1">
        <v>5.0</v>
      </c>
      <c r="B694" s="1" t="s">
        <v>694</v>
      </c>
      <c r="C694" t="str">
        <f>IFERROR(__xludf.DUMMYFUNCTION("GOOGLETRANSLATE(B694, ""es"", ""en"")"),"Highly recommended I love, the truth is that massage it gives is very nice. It has different intensities to suit whatever you like at that time, and several heads to make massage more comfortable. I totally recommend it, I use it mainly for my back, I alw"&amp;"ays hurts for spinal problems and the truth is that it is relieving me a lot. Especially the head having the tiny ball is great for nodes back.")</f>
        <v>Highly recommended I love, the truth is that massage it gives is very nice. It has different intensities to suit whatever you like at that time, and several heads to make massage more comfortable. I totally recommend it, I use it mainly for my back, I always hurts for spinal problems and the truth is that it is relieving me a lot. Especially the head having the tiny ball is great for nodes back.</v>
      </c>
    </row>
    <row r="695">
      <c r="A695" s="1">
        <v>5.0</v>
      </c>
      <c r="B695" s="1" t="s">
        <v>695</v>
      </c>
      <c r="C695" t="str">
        <f>IFERROR(__xludf.DUMMYFUNCTION("GOOGLETRANSLATE(B695, ""es"", ""en"")"),"Perfect day for day mochina versatile and durable for everyday, I love design")</f>
        <v>Perfect day for day mochina versatile and durable for everyday, I love design</v>
      </c>
    </row>
    <row r="696">
      <c r="A696" s="1">
        <v>5.0</v>
      </c>
      <c r="B696" s="1" t="s">
        <v>696</v>
      </c>
      <c r="C696" t="str">
        <f>IFERROR(__xludf.DUMMYFUNCTION("GOOGLETRANSLATE(B696, ""es"", ""en"")"),"Fantastic !! As usual this brand is fantastic these shoes were for a man with bad formations in the fingers and is perfectly suited. Loosely for anywhere super comfortable and light we are delighted! The perfect size.")</f>
        <v>Fantastic !! As usual this brand is fantastic these shoes were for a man with bad formations in the fingers and is perfectly suited. Loosely for anywhere super comfortable and light we are delighted! The perfect size.</v>
      </c>
    </row>
    <row r="697">
      <c r="A697" s="1">
        <v>5.0</v>
      </c>
      <c r="B697" s="1" t="s">
        <v>697</v>
      </c>
      <c r="C697" t="str">
        <f>IFERROR(__xludf.DUMMYFUNCTION("GOOGLETRANSLATE(B697, ""es"", ""en"")"),"Well They are ordinary separators. Their good quality and acceptable price for what I have seen in search results")</f>
        <v>Well They are ordinary separators. Their good quality and acceptable price for what I have seen in search results</v>
      </c>
    </row>
    <row r="698">
      <c r="A698" s="1">
        <v>5.0</v>
      </c>
      <c r="B698" s="1" t="s">
        <v>698</v>
      </c>
      <c r="C698" t="str">
        <f>IFERROR(__xludf.DUMMYFUNCTION("GOOGLETRANSLATE(B698, ""es"", ""en"")"),"They are perfect! These shoes are perfect to go mountain. I do hiking for years and none have liked so much how are you. I highly recommend purchase!")</f>
        <v>They are perfect! These shoes are perfect to go mountain. I do hiking for years and none have liked so much how are you. I highly recommend purchase!</v>
      </c>
    </row>
    <row r="699">
      <c r="A699" s="1">
        <v>5.0</v>
      </c>
      <c r="B699" s="1" t="s">
        <v>699</v>
      </c>
      <c r="C699" t="str">
        <f>IFERROR(__xludf.DUMMYFUNCTION("GOOGLETRANSLATE(B699, ""es"", ""en"")"),"What looked good cable good price")</f>
        <v>What looked good cable good price</v>
      </c>
    </row>
    <row r="700">
      <c r="A700" s="1">
        <v>5.0</v>
      </c>
      <c r="B700" s="1" t="s">
        <v>700</v>
      </c>
      <c r="C700" t="str">
        <f>IFERROR(__xludf.DUMMYFUNCTION("GOOGLETRANSLATE(B700, ""es"", ""en"")"),"Bonitos are quite beautiful and are of good quality for the price they have.")</f>
        <v>Bonitos are quite beautiful and are of good quality for the price they have.</v>
      </c>
    </row>
    <row r="701">
      <c r="A701" s="1">
        <v>5.0</v>
      </c>
      <c r="B701" s="1" t="s">
        <v>701</v>
      </c>
      <c r="C701" t="str">
        <f>IFERROR(__xludf.DUMMYFUNCTION("GOOGLETRANSLATE(B701, ""es"", ""en"")"),"Very useful Perfect !!! The use every day")</f>
        <v>Very useful Perfect !!! The use every day</v>
      </c>
    </row>
    <row r="702">
      <c r="A702" s="1">
        <v>5.0</v>
      </c>
      <c r="B702" s="1" t="s">
        <v>702</v>
      </c>
      <c r="C702" t="str">
        <f>IFERROR(__xludf.DUMMYFUNCTION("GOOGLETRANSLATE(B702, ""es"", ""en"")"),"Hello good eye serum. My wife decided to try this product for natural ingredients in the composition ... and its price. He has tried other eye serum and the difference is remarkable. It is absorbed very fast and the feeling is as if the skin is stretched:"&amp;" actual words ... So I decided to try it too and corroborate his message at the time of the application skin smooth and clear and although note seems to leave a film, it is reabsorbed quickly and leaves no greasy or shine trace. Although these products mu"&amp;"st be given time to show off results, it is happy with the purchase.")</f>
        <v>Hello good eye serum. My wife decided to try this product for natural ingredients in the composition ... and its price. He has tried other eye serum and the difference is remarkable. It is absorbed very fast and the feeling is as if the skin is stretched: actual words ... So I decided to try it too and corroborate his message at the time of the application skin smooth and clear and although note seems to leave a film, it is reabsorbed quickly and leaves no greasy or shine trace. Although these products must be given time to show off results, it is happy with the purchase.</v>
      </c>
    </row>
    <row r="703">
      <c r="A703" s="1">
        <v>2.0</v>
      </c>
      <c r="B703" s="1" t="s">
        <v>703</v>
      </c>
      <c r="C703" t="str">
        <f>IFERROR(__xludf.DUMMYFUNCTION("GOOGLETRANSLATE(B703, ""es"", ""en"")"),"Bad ??? The battery does not last at all. The right is discharged earlier. I will try to change to see if it is a point defect ....")</f>
        <v>Bad ??? The battery does not last at all. The right is discharged earlier. I will try to change to see if it is a point defect ....</v>
      </c>
    </row>
    <row r="704">
      <c r="A704" s="1">
        <v>3.0</v>
      </c>
      <c r="B704" s="1" t="s">
        <v>704</v>
      </c>
      <c r="C704" t="str">
        <f>IFERROR(__xludf.DUMMYFUNCTION("GOOGLETRANSLATE(B704, ""es"", ""en"")"),"English I can plug pass no winter without electric blanket. What happens, they could have warned you need to plug English. Well, I have and still continues to function.")</f>
        <v>English I can plug pass no winter without electric blanket. What happens, they could have warned you need to plug English. Well, I have and still continues to function.</v>
      </c>
    </row>
    <row r="705">
      <c r="A705" s="1">
        <v>1.0</v>
      </c>
      <c r="B705" s="1" t="s">
        <v>705</v>
      </c>
      <c r="C705" t="str">
        <f>IFERROR(__xludf.DUMMYFUNCTION("GOOGLETRANSLATE(B705, ""es"", ""en"")"),"Cigarette paper cigarette paper. Very thin, flimsy, and the leaves come very just. The worst case I've ever had. Any other would better these")</f>
        <v>Cigarette paper cigarette paper. Very thin, flimsy, and the leaves come very just. The worst case I've ever had. Any other would better these</v>
      </c>
    </row>
    <row r="706">
      <c r="A706" s="1">
        <v>1.0</v>
      </c>
      <c r="B706" s="1" t="s">
        <v>706</v>
      </c>
      <c r="C706" t="str">
        <f>IFERROR(__xludf.DUMMYFUNCTION("GOOGLETRANSLATE(B706, ""es"", ""en"")"),"One came to me broken defective")</f>
        <v>One came to me broken defective</v>
      </c>
    </row>
    <row r="707">
      <c r="A707" s="1">
        <v>1.0</v>
      </c>
      <c r="B707" s="1" t="s">
        <v>707</v>
      </c>
      <c r="C707" t="str">
        <f>IFERROR(__xludf.DUMMYFUNCTION("GOOGLETRANSLATE(B707, ""es"", ""en"")"),"A Zaleo a Zaleo speaking clearly, recently opened the formatting'll put some video to play on TV, and do not recognize me, tells me that this damaged, have reformatted several times and as usual, a way to throw money gratuitously, only I recommend it to p"&amp;"eople who do not know what to do with your money.")</f>
        <v>A Zaleo a Zaleo speaking clearly, recently opened the formatting'll put some video to play on TV, and do not recognize me, tells me that this damaged, have reformatted several times and as usual, a way to throw money gratuitously, only I recommend it to people who do not know what to do with your money.</v>
      </c>
    </row>
    <row r="708">
      <c r="A708" s="1">
        <v>4.0</v>
      </c>
      <c r="B708" s="1" t="s">
        <v>708</v>
      </c>
      <c r="C708" t="str">
        <f>IFERROR(__xludf.DUMMYFUNCTION("GOOGLETRANSLATE(B708, ""es"", ""en"")"),"Co.como just he is waiting Okay. As he expected. Comfortable, authentic and boxed.")</f>
        <v>Co.como just he is waiting Okay. As he expected. Comfortable, authentic and boxed.</v>
      </c>
    </row>
    <row r="709">
      <c r="A709" s="1">
        <v>4.0</v>
      </c>
      <c r="B709" s="1" t="s">
        <v>709</v>
      </c>
      <c r="C709" t="str">
        <f>IFERROR(__xludf.DUMMYFUNCTION("GOOGLETRANSLATE(B709, ""es"", ""en"")"),"Perfect is what I was looking perfect delivery, perfect quality of the product.")</f>
        <v>Perfect is what I was looking perfect delivery, perfect quality of the product.</v>
      </c>
    </row>
    <row r="710">
      <c r="A710" s="1">
        <v>4.0</v>
      </c>
      <c r="B710" s="1" t="s">
        <v>710</v>
      </c>
      <c r="C710" t="str">
        <f>IFERROR(__xludf.DUMMYFUNCTION("GOOGLETRANSLATE(B710, ""es"", ""en"")"),"He keeps watch good buy, I ordered an article that allegedly showed 2nd hand damage to the package, but it was perfect, that if the clock would have liked would have been bigger.")</f>
        <v>He keeps watch good buy, I ordered an article that allegedly showed 2nd hand damage to the package, but it was perfect, that if the clock would have liked would have been bigger.</v>
      </c>
    </row>
    <row r="711">
      <c r="A711" s="1">
        <v>4.0</v>
      </c>
      <c r="B711" s="1" t="s">
        <v>711</v>
      </c>
      <c r="C711" t="str">
        <f>IFERROR(__xludf.DUMMYFUNCTION("GOOGLETRANSLATE(B711, ""es"", ""en"")"),"Easy to use mixer works perfectly. Maybe I could have more power, but we use it almost every day and works very well. The value for money is adequate and also has the functions suitable for use. You can use them all.")</f>
        <v>Easy to use mixer works perfectly. Maybe I could have more power, but we use it almost every day and works very well. The value for money is adequate and also has the functions suitable for use. You can use them all.</v>
      </c>
    </row>
    <row r="712">
      <c r="A712" s="1">
        <v>5.0</v>
      </c>
      <c r="B712" s="1" t="s">
        <v>712</v>
      </c>
      <c r="C712" t="str">
        <f>IFERROR(__xludf.DUMMYFUNCTION("GOOGLETRANSLATE(B712, ""es"", ""en"")"),"incredible better than I expected I ordered this bag that needed one but it was not so outrageous and stay glued to the body. My surprise was such that product is better than I expected, really I liked me and at a great price in my opinion. I recommend it"&amp;".")</f>
        <v>incredible better than I expected I ordered this bag that needed one but it was not so outrageous and stay glued to the body. My surprise was such that product is better than I expected, really I liked me and at a great price in my opinion. I recommend it.</v>
      </c>
    </row>
    <row r="713">
      <c r="A713" s="1">
        <v>5.0</v>
      </c>
      <c r="B713" s="1" t="s">
        <v>713</v>
      </c>
      <c r="C713" t="str">
        <f>IFERROR(__xludf.DUMMYFUNCTION("GOOGLETRANSLATE(B713, ""es"", ""en"")"),"Very nice medium in size and are very pretty. Bright and are very fine.")</f>
        <v>Very nice medium in size and are very pretty. Bright and are very fine.</v>
      </c>
    </row>
    <row r="714">
      <c r="A714" s="1">
        <v>5.0</v>
      </c>
      <c r="B714" s="1" t="s">
        <v>714</v>
      </c>
      <c r="C714" t="str">
        <f>IFERROR(__xludf.DUMMYFUNCTION("GOOGLETRANSLATE(B714, ""es"", ""en"")"),"Very relaxing. Super jade roller to massage the face. also it comes with a stone massage technique gua sha. The roller is very simple to use and leaves very relaxed and rested face. I notice it especially in the eyes after spending many hours in front of "&amp;"the computer. The anti_arrugas issue have not yet have noticed, but something less than eye bags to the cause lymphatic drainage. I have also served to massage my temples before a headache. I keep it in the fridge and refreshing and relaxing power is grea"&amp;"t.")</f>
        <v>Very relaxing. Super jade roller to massage the face. also it comes with a stone massage technique gua sha. The roller is very simple to use and leaves very relaxed and rested face. I notice it especially in the eyes after spending many hours in front of the computer. The anti_arrugas issue have not yet have noticed, but something less than eye bags to the cause lymphatic drainage. I have also served to massage my temples before a headache. I keep it in the fridge and refreshing and relaxing power is great.</v>
      </c>
    </row>
    <row r="715">
      <c r="A715" s="1">
        <v>5.0</v>
      </c>
      <c r="B715" s="1" t="s">
        <v>715</v>
      </c>
      <c r="C715" t="str">
        <f>IFERROR(__xludf.DUMMYFUNCTION("GOOGLETRANSLATE(B715, ""es"", ""en"")"),"They are very comfortable snagged the 44/45 but give less size, I use bone 42, so catch you as 2 sizes above. Calentitas are very comfortable. The template is soft and have little hair inside so they are great for l @ s that have always cold feet")</f>
        <v>They are very comfortable snagged the 44/45 but give less size, I use bone 42, so catch you as 2 sizes above. Calentitas are very comfortable. The template is soft and have little hair inside so they are great for l @ s that have always cold feet</v>
      </c>
    </row>
    <row r="716">
      <c r="A716" s="1">
        <v>5.0</v>
      </c>
      <c r="B716" s="1" t="s">
        <v>716</v>
      </c>
      <c r="C716" t="str">
        <f>IFERROR(__xludf.DUMMYFUNCTION("GOOGLETRANSLATE(B716, ""es"", ""en"")"),"These quality wired headphones I was pleasantly surprised by its good performance. Their sound is very good and the handling is very simple controls. I like design and has very good price. They are quality wireless headphones. recommendable")</f>
        <v>These quality wired headphones I was pleasantly surprised by its good performance. Their sound is very good and the handling is very simple controls. I like design and has very good price. They are quality wireless headphones. recommendable</v>
      </c>
    </row>
    <row r="717">
      <c r="A717" s="1">
        <v>5.0</v>
      </c>
      <c r="B717" s="1" t="s">
        <v>717</v>
      </c>
      <c r="C717" t="str">
        <f>IFERROR(__xludf.DUMMYFUNCTION("GOOGLETRANSLATE(B717, ""es"", ""en"")"),"select the color was not as expected as it seemed yellow and when I received was from another color, a yellow-green.")</f>
        <v>select the color was not as expected as it seemed yellow and when I received was from another color, a yellow-green.</v>
      </c>
    </row>
    <row r="718">
      <c r="A718" s="1">
        <v>5.0</v>
      </c>
      <c r="B718" s="1" t="s">
        <v>718</v>
      </c>
      <c r="C718" t="str">
        <f>IFERROR(__xludf.DUMMYFUNCTION("GOOGLETRANSLATE(B718, ""es"", ""en"")"),"Excellent product for a set price you can not ask much more to a good, nice and cheap product. Has a more than acceptable quality to be a monaural. Once connected to the device is not disconnected or make strange noises. You can have more than one device "&amp;"connected to the headset at the same time, so this is also an advantage. Not at all uncomfortable and quite unobtrusive. For about 11 €, it is a really successful purchase")</f>
        <v>Excellent product for a set price you can not ask much more to a good, nice and cheap product. Has a more than acceptable quality to be a monaural. Once connected to the device is not disconnected or make strange noises. You can have more than one device connected to the headset at the same time, so this is also an advantage. Not at all uncomfortable and quite unobtrusive. For about 11 €, it is a really successful purchase</v>
      </c>
    </row>
    <row r="719">
      <c r="A719" s="1">
        <v>5.0</v>
      </c>
      <c r="B719" s="1" t="s">
        <v>719</v>
      </c>
      <c r="C719" t="str">
        <f>IFERROR(__xludf.DUMMYFUNCTION("GOOGLETRANSLATE(B719, ""es"", ""en"")"),"Well I bought gift. The person was delighted. speaks wonders")</f>
        <v>Well I bought gift. The person was delighted. speaks wonders</v>
      </c>
    </row>
    <row r="720">
      <c r="A720" s="1">
        <v>5.0</v>
      </c>
      <c r="B720" s="1" t="s">
        <v>720</v>
      </c>
      <c r="C720" t="str">
        <f>IFERROR(__xludf.DUMMYFUNCTION("GOOGLETRANSLATE(B720, ""es"", ""en"")"),"Real comfortable and beautiful, they are true!")</f>
        <v>Real comfortable and beautiful, they are true!</v>
      </c>
    </row>
    <row r="721">
      <c r="A721" s="1">
        <v>5.0</v>
      </c>
      <c r="B721" s="1" t="s">
        <v>721</v>
      </c>
      <c r="C721" t="str">
        <f>IFERROR(__xludf.DUMMYFUNCTION("GOOGLETRANSLATE(B721, ""es"", ""en"")"),"Incredible wonderful, it has amply fulfilled all the expectations that had deposited in this product. You can not ask for much more.")</f>
        <v>Incredible wonderful, it has amply fulfilled all the expectations that had deposited in this product. You can not ask for much more.</v>
      </c>
    </row>
    <row r="722">
      <c r="A722" s="1">
        <v>5.0</v>
      </c>
      <c r="B722" s="1" t="s">
        <v>722</v>
      </c>
      <c r="C722" t="str">
        <f>IFERROR(__xludf.DUMMYFUNCTION("GOOGLETRANSLATE(B722, ""es"", ""en"")"),"all right all right")</f>
        <v>all right all right</v>
      </c>
    </row>
    <row r="723">
      <c r="A723" s="1">
        <v>5.0</v>
      </c>
      <c r="B723" s="1" t="s">
        <v>723</v>
      </c>
      <c r="C723" t="str">
        <f>IFERROR(__xludf.DUMMYFUNCTION("GOOGLETRANSLATE(B723, ""es"", ""en"")"),"Comfort without sacrificing current styling. Women's shoes very comfortable, practical and modern design.")</f>
        <v>Comfort without sacrificing current styling. Women's shoes very comfortable, practical and modern design.</v>
      </c>
    </row>
    <row r="724">
      <c r="A724" s="1">
        <v>5.0</v>
      </c>
      <c r="B724" s="1" t="s">
        <v>724</v>
      </c>
      <c r="C724" t="str">
        <f>IFERROR(__xludf.DUMMYFUNCTION("GOOGLETRANSLATE(B724, ""es"", ""en"")"),"Perfect gift I bought for an invisible friend for a friend and she loved it. From what I mind is very happy with the device for a wide variety of speeds you have and how fun it is to play with your partner and juguetito.")</f>
        <v>Perfect gift I bought for an invisible friend for a friend and she loved it. From what I mind is very happy with the device for a wide variety of speeds you have and how fun it is to play with your partner and juguetito.</v>
      </c>
    </row>
    <row r="725">
      <c r="A725" s="1">
        <v>5.0</v>
      </c>
      <c r="B725" s="1" t="s">
        <v>725</v>
      </c>
      <c r="C725" t="str">
        <f>IFERROR(__xludf.DUMMYFUNCTION("GOOGLETRANSLATE(B725, ""es"", ""en"")"),"To me I recommended luxury van. Brings different sizes of tires for perfect adaptation to the ear. ... Brutal sound quality. Battery life: for battery size has more than enough.")</f>
        <v>To me I recommended luxury van. Brings different sizes of tires for perfect adaptation to the ear. ... Brutal sound quality. Battery life: for battery size has more than enough.</v>
      </c>
    </row>
    <row r="726">
      <c r="A726" s="1">
        <v>5.0</v>
      </c>
      <c r="B726" s="1" t="s">
        <v>726</v>
      </c>
      <c r="C726" t="str">
        <f>IFERROR(__xludf.DUMMYFUNCTION("GOOGLETRANSLATE(B726, ""es"", ""en"")"),"Quality and comfort. Super comfortable. A success.")</f>
        <v>Quality and comfort. Super comfortable. A success.</v>
      </c>
    </row>
    <row r="727">
      <c r="A727" s="1">
        <v>5.0</v>
      </c>
      <c r="B727" s="1" t="s">
        <v>727</v>
      </c>
      <c r="C727" t="str">
        <f>IFERROR(__xludf.DUMMYFUNCTION("GOOGLETRANSLATE(B727, ""es"", ""en"")"),"Listening very very bueno¡¡¡ who both want ""my grandmother"" to talk about the country, its sounds and smells ... I was hoping to find a fragrance that would allow me to combine with the need to dampen the atmosphere and the memory of those aromas. Now e"&amp;"very time you change the scent the smile I see ... I do not know if these essential oils are the best or not, but the truth is that I love me and make me very happy. What I try is to change daily and so do not let any get used to, so every day we have a c"&amp;"hallenge, a laugh and a new fragrance. The truth is that smell just opening the box and the humidifier is blurring the well with consequent good smell left. For me they are a success and I recommend it because they are great. I hope that helps, saludos¡")</f>
        <v>Listening very very bueno¡¡¡ who both want "my grandmother" to talk about the country, its sounds and smells ... I was hoping to find a fragrance that would allow me to combine with the need to dampen the atmosphere and the memory of those aromas. Now every time you change the scent the smile I see ... I do not know if these essential oils are the best or not, but the truth is that I love me and make me very happy. What I try is to change daily and so do not let any get used to, so every day we have a challenge, a laugh and a new fragrance. The truth is that smell just opening the box and the humidifier is blurring the well with consequent good smell left. For me they are a success and I recommend it because they are great. I hope that helps, saludos¡</v>
      </c>
    </row>
    <row r="728">
      <c r="A728" s="1">
        <v>5.0</v>
      </c>
      <c r="B728" s="1" t="s">
        <v>728</v>
      </c>
      <c r="C728" t="str">
        <f>IFERROR(__xludf.DUMMYFUNCTION("GOOGLETRANSLATE(B728, ""es"", ""en"")"),"They feel very good. After trying several models, I have hit with this. It's very comfortable. warm (winter) but without becoming overly fat. the only fallito they can have is that they are very long. I use a 44 and asked the L. I look good.")</f>
        <v>They feel very good. After trying several models, I have hit with this. It's very comfortable. warm (winter) but without becoming overly fat. the only fallito they can have is that they are very long. I use a 44 and asked the L. I look good.</v>
      </c>
    </row>
    <row r="729">
      <c r="A729" s="1">
        <v>5.0</v>
      </c>
      <c r="B729" s="1" t="s">
        <v>729</v>
      </c>
      <c r="C729" t="str">
        <f>IFERROR(__xludf.DUMMYFUNCTION("GOOGLETRANSLATE(B729, ""es"", ""en"")"),"Perfect perfect money. Plasticized perfection but to enter the plastic very carefully as it can twist and spoil the work.")</f>
        <v>Perfect perfect money. Plasticized perfection but to enter the plastic very carefully as it can twist and spoil the work.</v>
      </c>
    </row>
    <row r="730">
      <c r="A730" s="1">
        <v>5.0</v>
      </c>
      <c r="B730" s="1" t="s">
        <v>730</v>
      </c>
      <c r="C730" t="str">
        <f>IFERROR(__xludf.DUMMYFUNCTION("GOOGLETRANSLATE(B730, ""es"", ""en"")"),"Very good value for this price are very good headphones the clean sound is heard. Those looking for a better bass amplified looking for an alternative.")</f>
        <v>Very good value for this price are very good headphones the clean sound is heard. Those looking for a better bass amplified looking for an alternative.</v>
      </c>
    </row>
    <row r="731">
      <c r="A731" s="1">
        <v>2.0</v>
      </c>
      <c r="B731" s="1" t="s">
        <v>731</v>
      </c>
      <c r="C731" t="str">
        <f>IFERROR(__xludf.DUMMYFUNCTION("GOOGLETRANSLATE(B731, ""es"", ""en"")"),"Washed 2 times and has lost color. T-Shirt new well in the second wash is much damaged.")</f>
        <v>Washed 2 times and has lost color. T-Shirt new well in the second wash is much damaged.</v>
      </c>
    </row>
    <row r="732">
      <c r="A732" s="1">
        <v>3.0</v>
      </c>
      <c r="B732" s="1" t="s">
        <v>732</v>
      </c>
      <c r="C732" t="str">
        <f>IFERROR(__xludf.DUMMYFUNCTION("GOOGLETRANSLATE(B732, ""es"", ""en"")"),"Design Pimp The clock is such that the photo really is a design that I liked. Everything and that in theory is simple to set the time, I got put right time but the minutes do not, and let me not now change the hour or the minute. not if this has been defe"&amp;"ctive or all are. Thank you")</f>
        <v>Design Pimp The clock is such that the photo really is a design that I liked. Everything and that in theory is simple to set the time, I got put right time but the minutes do not, and let me not now change the hour or the minute. not if this has been defective or all are. Thank you</v>
      </c>
    </row>
    <row r="733">
      <c r="A733" s="1">
        <v>3.0</v>
      </c>
      <c r="B733" s="1" t="s">
        <v>733</v>
      </c>
      <c r="C733" t="str">
        <f>IFERROR(__xludf.DUMMYFUNCTION("GOOGLETRANSLATE(B733, ""es"", ""en"")"),"Nice memories for the album is good, but the stickers carrying are released easily. The size is adequate. In my house we have used for those paper photos that are running loose out there.")</f>
        <v>Nice memories for the album is good, but the stickers carrying are released easily. The size is adequate. In my house we have used for those paper photos that are running loose out there.</v>
      </c>
    </row>
    <row r="734">
      <c r="A734" s="1">
        <v>3.0</v>
      </c>
      <c r="B734" s="1" t="s">
        <v>734</v>
      </c>
      <c r="C734" t="str">
        <f>IFERROR(__xludf.DUMMYFUNCTION("GOOGLETRANSLATE(B734, ""es"", ""en"")"),"Is proof ... Formatted upon arrival, has 64 free gb about 56, not bad, expected more or less. The use in a lg q6 supporting surplus that capacity (254gb of max. Approx.). It seems that costs you upload the data to the beginning and one day it seemed that "&amp;"everything had been erased, reset and again walk with all the data, but I have something fly ... We'll see over time, hopefully a blip.")</f>
        <v>Is proof ... Formatted upon arrival, has 64 free gb about 56, not bad, expected more or less. The use in a lg q6 supporting surplus that capacity (254gb of max. Approx.). It seems that costs you upload the data to the beginning and one day it seemed that everything had been erased, reset and again walk with all the data, but I have something fly ... We'll see over time, hopefully a blip.</v>
      </c>
    </row>
    <row r="735">
      <c r="A735" s="1">
        <v>1.0</v>
      </c>
      <c r="B735" s="1" t="s">
        <v>735</v>
      </c>
      <c r="C735" t="str">
        <f>IFERROR(__xludf.DUMMYFUNCTION("GOOGLETRANSLATE(B735, ""es"", ""en"")"),"You order a full size bought them because they are aesthetically cool but are small, so I recommend asking for a bigger size. Then you can meet up with difficulties facing the return and / or refund.")</f>
        <v>You order a full size bought them because they are aesthetically cool but are small, so I recommend asking for a bigger size. Then you can meet up with difficulties facing the return and / or refund.</v>
      </c>
    </row>
    <row r="736">
      <c r="A736" s="1">
        <v>1.0</v>
      </c>
      <c r="B736" s="1" t="s">
        <v>736</v>
      </c>
      <c r="C736" t="str">
        <f>IFERROR(__xludf.DUMMYFUNCTION("GOOGLETRANSLATE(B736, ""es"", ""en"")"),"Opinion is worthless product as the result of the quality is worthless and do not recommend it.")</f>
        <v>Opinion is worthless product as the result of the quality is worthless and do not recommend it.</v>
      </c>
    </row>
    <row r="737">
      <c r="A737" s="1">
        <v>4.0</v>
      </c>
      <c r="B737" s="1" t="s">
        <v>737</v>
      </c>
      <c r="C737" t="str">
        <f>IFERROR(__xludf.DUMMYFUNCTION("GOOGLETRANSLATE(B737, ""es"", ""en"")"),"Cheerful good as expected, but ahead is like grid and foot looks. It has usually been good buy.")</f>
        <v>Cheerful good as expected, but ahead is like grid and foot looks. It has usually been good buy.</v>
      </c>
    </row>
    <row r="738">
      <c r="A738" s="1">
        <v>4.0</v>
      </c>
      <c r="B738" s="1" t="s">
        <v>738</v>
      </c>
      <c r="C738" t="str">
        <f>IFERROR(__xludf.DUMMYFUNCTION("GOOGLETRANSLATE(B738, ""es"", ""en"")"),"very comfortable good bamba the new balanca are very comfortable are best for day to day,")</f>
        <v>very comfortable good bamba the new balanca are very comfortable are best for day to day,</v>
      </c>
    </row>
    <row r="739">
      <c r="A739" s="1">
        <v>4.0</v>
      </c>
      <c r="B739" s="1" t="s">
        <v>739</v>
      </c>
      <c r="C739" t="str">
        <f>IFERROR(__xludf.DUMMYFUNCTION("GOOGLETRANSLATE(B739, ""es"", ""en"")"),"This versatility good about my single order seems a bit uncomfortable putting it (I think should have double zipper)")</f>
        <v>This versatility good about my single order seems a bit uncomfortable putting it (I think should have double zipper)</v>
      </c>
    </row>
    <row r="740">
      <c r="A740" s="1">
        <v>4.0</v>
      </c>
      <c r="B740" s="1" t="s">
        <v>740</v>
      </c>
      <c r="C740" t="str">
        <f>IFERROR(__xludf.DUMMYFUNCTION("GOOGLETRANSLATE(B740, ""es"", ""en"")"),"Unbeatable quality-price slippers are lovely and very comfortable Although the sole is smooth template has a curvature in the shape of the foot. It may cause some discomfort to the beginning so it is convenient to take this into account The outer fabric i"&amp;"s soft but as the color can stain easily but is cleanable with a brush smoothly not give as much heat as you can imagine from a top Las've caught a 31.95 with an offer that could not choose the color or number, but both agreed so I have succeeded")</f>
        <v>Unbeatable quality-price slippers are lovely and very comfortable Although the sole is smooth template has a curvature in the shape of the foot. It may cause some discomfort to the beginning so it is convenient to take this into account The outer fabric is soft but as the color can stain easily but is cleanable with a brush smoothly not give as much heat as you can imagine from a top Las've caught a 31.95 with an offer that could not choose the color or number, but both agreed so I have succeeded</v>
      </c>
    </row>
    <row r="741">
      <c r="A741" s="1">
        <v>4.0</v>
      </c>
      <c r="B741" s="1" t="s">
        <v>741</v>
      </c>
      <c r="C741" t="str">
        <f>IFERROR(__xludf.DUMMYFUNCTION("GOOGLETRANSLATE(B741, ""es"", ""en"")"),"Recommended This brand never fails, all the products we have acquired Avent give good results and this is one of them")</f>
        <v>Recommended This brand never fails, all the products we have acquired Avent give good results and this is one of them</v>
      </c>
    </row>
    <row r="742">
      <c r="A742" s="1">
        <v>5.0</v>
      </c>
      <c r="B742" s="1" t="s">
        <v>742</v>
      </c>
      <c r="C742" t="str">
        <f>IFERROR(__xludf.DUMMYFUNCTION("GOOGLETRANSLATE(B742, ""es"", ""en"")"),"Good card good card reflex camera, and have the reflex is perfect.")</f>
        <v>Good card good card reflex camera, and have the reflex is perfect.</v>
      </c>
    </row>
    <row r="743">
      <c r="A743" s="1">
        <v>5.0</v>
      </c>
      <c r="B743" s="1" t="s">
        <v>743</v>
      </c>
      <c r="C743" t="str">
        <f>IFERROR(__xludf.DUMMYFUNCTION("GOOGLETRANSLATE(B743, ""es"", ""en"")"),"Beautifully designed, comfortable, great autonomy. I've been testing these headphones to listen to music via Bluetooth through mobile so my review I will do regarding my experience, first discuss autonomy, he has surprised me for good that is one of the t"&amp;"hings I was looking for, designing helmets is very nice and comfort, I used for long time while doing stationary bike at home and have not bothered me, the one against which I have found is the sound quality, I am very bass and treble and this sound seems"&amp;" very flat after trying other headphones, of course we must also take into account the price, these are not hooves of 300 euros, so the price makes you too well does the trick.")</f>
        <v>Beautifully designed, comfortable, great autonomy. I've been testing these headphones to listen to music via Bluetooth through mobile so my review I will do regarding my experience, first discuss autonomy, he has surprised me for good that is one of the things I was looking for, designing helmets is very nice and comfort, I used for long time while doing stationary bike at home and have not bothered me, the one against which I have found is the sound quality, I am very bass and treble and this sound seems very flat after trying other headphones, of course we must also take into account the price, these are not hooves of 300 euros, so the price makes you too well does the trick.</v>
      </c>
    </row>
    <row r="744">
      <c r="A744" s="1">
        <v>5.0</v>
      </c>
      <c r="B744" s="1" t="s">
        <v>744</v>
      </c>
      <c r="C744" t="str">
        <f>IFERROR(__xludf.DUMMYFUNCTION("GOOGLETRANSLATE(B744, ""es"", ""en"")"),"Wake The design is very nice, even bigger than I expected. Has several functions, can regulate the intensity and color of light. There are also several functions to set the alarm, you can choose the sound, volume, etc. postpone ... It also has radio, the "&amp;"truth is that it is a fairly complete set. I recommend it!")</f>
        <v>Wake The design is very nice, even bigger than I expected. Has several functions, can regulate the intensity and color of light. There are also several functions to set the alarm, you can choose the sound, volume, etc. postpone ... It also has radio, the truth is that it is a fairly complete set. I recommend it!</v>
      </c>
    </row>
    <row r="745">
      <c r="A745" s="1">
        <v>5.0</v>
      </c>
      <c r="B745" s="1" t="s">
        <v>745</v>
      </c>
      <c r="C745" t="str">
        <f>IFERROR(__xludf.DUMMYFUNCTION("GOOGLETRANSLATE(B745, ""es"", ""en"")"),"A beautiful wife loved me. Quality quite acceptable.")</f>
        <v>A beautiful wife loved me. Quality quite acceptable.</v>
      </c>
    </row>
    <row r="746">
      <c r="A746" s="1">
        <v>5.0</v>
      </c>
      <c r="B746" s="1" t="s">
        <v>746</v>
      </c>
      <c r="C746" t="str">
        <f>IFERROR(__xludf.DUMMYFUNCTION("GOOGLETRANSLATE(B746, ""es"", ""en"")"),"Good quality Quality is good and just the size I needed. The shipment arrived quickly and without incident.")</f>
        <v>Good quality Quality is good and just the size I needed. The shipment arrived quickly and without incident.</v>
      </c>
    </row>
    <row r="747">
      <c r="A747" s="1">
        <v>5.0</v>
      </c>
      <c r="B747" s="1" t="s">
        <v>747</v>
      </c>
      <c r="C747" t="str">
        <f>IFERROR(__xludf.DUMMYFUNCTION("GOOGLETRANSLATE(B747, ""es"", ""en"")"),"May I use it to teach and my experience is totally positive. Lightweight and easy to use. On a day use several computers with different operating systems and has not given me any problems.")</f>
        <v>May I use it to teach and my experience is totally positive. Lightweight and easy to use. On a day use several computers with different operating systems and has not given me any problems.</v>
      </c>
    </row>
    <row r="748">
      <c r="A748" s="1">
        <v>5.0</v>
      </c>
      <c r="B748" s="1" t="s">
        <v>748</v>
      </c>
      <c r="C748" t="str">
        <f>IFERROR(__xludf.DUMMYFUNCTION("GOOGLETRANSLATE(B748, ""es"", ""en"")"),"Cool Performance and quality are beyond doubt, but the price could be a little tight. Good but expensive.")</f>
        <v>Cool Performance and quality are beyond doubt, but the price could be a little tight. Good but expensive.</v>
      </c>
    </row>
    <row r="749">
      <c r="A749" s="1">
        <v>5.0</v>
      </c>
      <c r="B749" s="1" t="s">
        <v>749</v>
      </c>
      <c r="C749" t="str">
        <f>IFERROR(__xludf.DUMMYFUNCTION("GOOGLETRANSLATE(B749, ""es"", ""en"")"),"It was a precious gift, Le Charm")</f>
        <v>It was a precious gift, Le Charm</v>
      </c>
    </row>
    <row r="750">
      <c r="A750" s="1">
        <v>5.0</v>
      </c>
      <c r="B750" s="1" t="s">
        <v>750</v>
      </c>
      <c r="C750" t="str">
        <f>IFERROR(__xludf.DUMMYFUNCTION("GOOGLETRANSLATE(B750, ""es"", ""en"")"),"Excellent quality good brand mixer, it shows that good product. Very good power capable of crushing everything in the kitchen. We long to use it and it works perfectly.")</f>
        <v>Excellent quality good brand mixer, it shows that good product. Very good power capable of crushing everything in the kitchen. We long to use it and it works perfectly.</v>
      </c>
    </row>
    <row r="751">
      <c r="A751" s="1">
        <v>5.0</v>
      </c>
      <c r="B751" s="1" t="s">
        <v>751</v>
      </c>
      <c r="C751" t="str">
        <f>IFERROR(__xludf.DUMMYFUNCTION("GOOGLETRANSLATE(B751, ""es"", ""en"")"),"They are very nice as is la.foto description for this great summer, very elegant, I hope you do not get ugly")</f>
        <v>They are very nice as is la.foto description for this great summer, very elegant, I hope you do not get ugly</v>
      </c>
    </row>
    <row r="752">
      <c r="A752" s="1">
        <v>5.0</v>
      </c>
      <c r="B752" s="1" t="s">
        <v>752</v>
      </c>
      <c r="C752" t="str">
        <f>IFERROR(__xludf.DUMMYFUNCTION("GOOGLETRANSLATE(B752, ""es"", ""en"")"),"Pequeñito great size and manageable")</f>
        <v>Pequeñito great size and manageable</v>
      </c>
    </row>
    <row r="753">
      <c r="A753" s="1">
        <v>5.0</v>
      </c>
      <c r="B753" s="1" t="s">
        <v>753</v>
      </c>
      <c r="C753" t="str">
        <f>IFERROR(__xludf.DUMMYFUNCTION("GOOGLETRANSLATE(B753, ""es"", ""en"")"),"I arrive in time it seems perfect Product pretty nice and cheap looks good")</f>
        <v>I arrive in time it seems perfect Product pretty nice and cheap looks good</v>
      </c>
    </row>
    <row r="754">
      <c r="A754" s="1">
        <v>5.0</v>
      </c>
      <c r="B754" s="1" t="s">
        <v>754</v>
      </c>
      <c r="C754" t="str">
        <f>IFERROR(__xludf.DUMMYFUNCTION("GOOGLETRANSLATE(B754, ""es"", ""en"")"),"For this price you can not ask for more I have surprised a lot, the sound quality is very acceptable and excellent timing, comfortable and practical, for the price you can not ask for more.")</f>
        <v>For this price you can not ask for more I have surprised a lot, the sound quality is very acceptable and excellent timing, comfortable and practical, for the price you can not ask for more.</v>
      </c>
    </row>
    <row r="755">
      <c r="A755" s="1">
        <v>5.0</v>
      </c>
      <c r="B755" s="1" t="s">
        <v>755</v>
      </c>
      <c r="C755" t="str">
        <f>IFERROR(__xludf.DUMMYFUNCTION("GOOGLETRANSLATE(B755, ""es"", ""en"")"),"Fran The shirt is as shown in the drawing, perfect for training and comfortably adjusted to the body but does not bother to train, and recommend practical fitness.")</f>
        <v>Fran The shirt is as shown in the drawing, perfect for training and comfortably adjusted to the body but does not bother to train, and recommend practical fitness.</v>
      </c>
    </row>
    <row r="756">
      <c r="A756" s="1">
        <v>5.0</v>
      </c>
      <c r="B756" s="1" t="s">
        <v>756</v>
      </c>
      <c r="C756" t="str">
        <f>IFERROR(__xludf.DUMMYFUNCTION("GOOGLETRANSLATE(B756, ""es"", ""en"")"),"It is modern and elegant ring is gorgeous, ideal size. It was a whim that I have given")</f>
        <v>It is modern and elegant ring is gorgeous, ideal size. It was a whim that I have given</v>
      </c>
    </row>
    <row r="757">
      <c r="A757" s="1">
        <v>5.0</v>
      </c>
      <c r="B757" s="1" t="s">
        <v>757</v>
      </c>
      <c r="C757" t="str">
        <f>IFERROR(__xludf.DUMMYFUNCTION("GOOGLETRANSLATE(B757, ""es"", ""en"")"),"Good quality and color are very cool they are of good quality, very warm. The most hangustado me are blue and yellow, have a lovely color.")</f>
        <v>Good quality and color are very cool they are of good quality, very warm. The most hangustado me are blue and yellow, have a lovely color.</v>
      </c>
    </row>
    <row r="758">
      <c r="A758" s="1">
        <v>5.0</v>
      </c>
      <c r="B758" s="1" t="s">
        <v>758</v>
      </c>
      <c r="C758" t="str">
        <f>IFERROR(__xludf.DUMMYFUNCTION("GOOGLETRANSLATE(B758, ""es"", ""en"")"),"Super comfort you comfortable")</f>
        <v>Super comfort you comfortable</v>
      </c>
    </row>
    <row r="759">
      <c r="A759" s="1">
        <v>5.0</v>
      </c>
      <c r="B759" s="1" t="s">
        <v>759</v>
      </c>
      <c r="C759" t="str">
        <f>IFERROR(__xludf.DUMMYFUNCTION("GOOGLETRANSLATE(B759, ""es"", ""en"")"),"All right velcros are good and it seems they are well sewn. They are big and strong. Ideal for holding batteries for RC cars.")</f>
        <v>All right velcros are good and it seems they are well sewn. They are big and strong. Ideal for holding batteries for RC cars.</v>
      </c>
    </row>
    <row r="760">
      <c r="A760" s="1">
        <v>2.0</v>
      </c>
      <c r="B760" s="1" t="s">
        <v>760</v>
      </c>
      <c r="C760" t="str">
        <f>IFERROR(__xludf.DUMMYFUNCTION("GOOGLETRANSLATE(B760, ""es"", ""en"")"),"As I Flawed him two formatter began to failures. I called Amazon and I will return the money and apparently have withdrawn the offer because not only happened to me. It's weird because kingston is a good brand and gives good results but ... there is alway"&amp;"s defective items. That if the care team client Amazon is the best, friendly and efficient, I love them.")</f>
        <v>As I Flawed him two formatter began to failures. I called Amazon and I will return the money and apparently have withdrawn the offer because not only happened to me. It's weird because kingston is a good brand and gives good results but ... there is always defective items. That if the care team client Amazon is the best, friendly and efficient, I love them.</v>
      </c>
    </row>
    <row r="761">
      <c r="A761" s="1">
        <v>3.0</v>
      </c>
      <c r="B761" s="1" t="s">
        <v>761</v>
      </c>
      <c r="C761" t="str">
        <f>IFERROR(__xludf.DUMMYFUNCTION("GOOGLETRANSLATE(B761, ""es"", ""en"")"),"Well ... The stick is not very stable.")</f>
        <v>Well ... The stick is not very stable.</v>
      </c>
    </row>
    <row r="762">
      <c r="A762" s="1">
        <v>1.0</v>
      </c>
      <c r="B762" s="1" t="s">
        <v>762</v>
      </c>
      <c r="C762" t="str">
        <f>IFERROR(__xludf.DUMMYFUNCTION("GOOGLETRANSLATE(B762, ""es"", ""en"")"),"The microphone does not work I would not work: there is a lot of noise and voice is hardly heard. I've tested software does not detect sound and well, not recorded. I think a scam.")</f>
        <v>The microphone does not work I would not work: there is a lot of noise and voice is hardly heard. I've tested software does not detect sound and well, not recorded. I think a scam.</v>
      </c>
    </row>
    <row r="763">
      <c r="A763" s="1">
        <v>1.0</v>
      </c>
      <c r="B763" s="1" t="s">
        <v>763</v>
      </c>
      <c r="C763" t="str">
        <f>IFERROR(__xludf.DUMMYFUNCTION("GOOGLETRANSLATE(B763, ""es"", ""en"")"),"Very good or good headphones end both have good sound and no Bluetooth fails. Perhaps the only downside is the short duration of the battery. Three hours away. Not that it's bad but could take a little longer. This I wrote a few days ago, but now you see "&amp;"where it who have died headphones. I was listening to music and when I went to turn them off, I have not heard the message and always has been turned off. When I went to load I realized that not charged and neither were lit, we who have died without remed"&amp;"y. a shame that went very well. A year or so have lasted. I've noticed that no longer sell. Well, I bought others to see if I have better luck. I will take away TWO STARS.")</f>
        <v>Very good or good headphones end both have good sound and no Bluetooth fails. Perhaps the only downside is the short duration of the battery. Three hours away. Not that it's bad but could take a little longer. This I wrote a few days ago, but now you see where it who have died headphones. I was listening to music and when I went to turn them off, I have not heard the message and always has been turned off. When I went to load I realized that not charged and neither were lit, we who have died without remedy. a shame that went very well. A year or so have lasted. I've noticed that no longer sell. Well, I bought others to see if I have better luck. I will take away TWO STARS.</v>
      </c>
    </row>
    <row r="764">
      <c r="A764" s="1">
        <v>4.0</v>
      </c>
      <c r="B764" s="1" t="s">
        <v>764</v>
      </c>
      <c r="C764" t="str">
        <f>IFERROR(__xludf.DUMMYFUNCTION("GOOGLETRANSLATE(B764, ""es"", ""en"")"),"Great good blender crushing power. It makes excellent purees and sauces without then need to pass the potato masher to remove skins or biznas. Only it has two speeds and no other function, so the price-functionality seems excessive. I had a previous mixer"&amp;" of the same brand for fifteen years and had more speed and programs. It is the only drawback.")</f>
        <v>Great good blender crushing power. It makes excellent purees and sauces without then need to pass the potato masher to remove skins or biznas. Only it has two speeds and no other function, so the price-functionality seems excessive. I had a previous mixer of the same brand for fifteen years and had more speed and programs. It is the only drawback.</v>
      </c>
    </row>
    <row r="765">
      <c r="A765" s="1">
        <v>4.0</v>
      </c>
      <c r="B765" s="1" t="s">
        <v>765</v>
      </c>
      <c r="C765" t="str">
        <f>IFERROR(__xludf.DUMMYFUNCTION("GOOGLETRANSLATE(B765, ""es"", ""en"")"),"Perfect Genia")</f>
        <v>Perfect Genia</v>
      </c>
    </row>
    <row r="766">
      <c r="A766" s="1">
        <v>4.0</v>
      </c>
      <c r="B766" s="1" t="s">
        <v>766</v>
      </c>
      <c r="C766" t="str">
        <f>IFERROR(__xludf.DUMMYFUNCTION("GOOGLETRANSLATE(B766, ""es"", ""en"")"),"SET SIZES IN SPORTING You order a larger size, I left in tight right foot.")</f>
        <v>SET SIZES IN SPORTING You order a larger size, I left in tight right foot.</v>
      </c>
    </row>
    <row r="767">
      <c r="A767" s="1">
        <v>4.0</v>
      </c>
      <c r="B767" s="1" t="s">
        <v>767</v>
      </c>
      <c r="C767" t="str">
        <f>IFERROR(__xludf.DUMMYFUNCTION("GOOGLETRANSLATE(B767, ""es"", ""en"")"),"High quality of very good quality")</f>
        <v>High quality of very good quality</v>
      </c>
    </row>
    <row r="768">
      <c r="A768" s="1">
        <v>4.0</v>
      </c>
      <c r="B768" s="1" t="s">
        <v>768</v>
      </c>
      <c r="C768" t="str">
        <f>IFERROR(__xludf.DUMMYFUNCTION("GOOGLETRANSLATE(B768, ""es"", ""en"")"),"All good Good cream, I put 4 stars for the price.")</f>
        <v>All good Good cream, I put 4 stars for the price.</v>
      </c>
    </row>
    <row r="769">
      <c r="A769" s="1">
        <v>5.0</v>
      </c>
      <c r="B769" s="1" t="s">
        <v>769</v>
      </c>
      <c r="C769" t="str">
        <f>IFERROR(__xludf.DUMMYFUNCTION("GOOGLETRANSLATE(B769, ""es"", ""en"")"),"VERY GOOD great and helpful. I use it every day several times to heat water for my tea. Also when I have to heat water to cook any food.")</f>
        <v>VERY GOOD great and helpful. I use it every day several times to heat water for my tea. Also when I have to heat water to cook any food.</v>
      </c>
    </row>
    <row r="770">
      <c r="A770" s="1">
        <v>5.0</v>
      </c>
      <c r="B770" s="1" t="s">
        <v>770</v>
      </c>
      <c r="C770" t="str">
        <f>IFERROR(__xludf.DUMMYFUNCTION("GOOGLETRANSLATE(B770, ""es"", ""en"")"),"Better than expected I bought it for 4.90, I think an excellent price for 32 GB pendrive although not USB 3.0. Speed ​​is very decent to be 2.0. No LED indicator to see if you are reading or writing data, which can be an advantage or a disadvantage.")</f>
        <v>Better than expected I bought it for 4.90, I think an excellent price for 32 GB pendrive although not USB 3.0. Speed ​​is very decent to be 2.0. No LED indicator to see if you are reading or writing data, which can be an advantage or a disadvantage.</v>
      </c>
    </row>
    <row r="771">
      <c r="A771" s="1">
        <v>5.0</v>
      </c>
      <c r="B771" s="1" t="s">
        <v>771</v>
      </c>
      <c r="C771" t="str">
        <f>IFERROR(__xludf.DUMMYFUNCTION("GOOGLETRANSLATE(B771, ""es"", ""en"")"),"You'll appreciate nuances in the audio with other headphones do not listen auriculaes are open and the sound is very good. It is required that the sound source is of quality and the amplifier is sufficient. Usually I use to listen to music in FLAC format "&amp;"or MP3 to 320. The sound is taken from a Yamaha AG06 or a Scarlett 2i2 going well. But when used with an audio amplifier NAD improvement. Filming need to appreciate all the nuances, and also so that your ear gets used to not having excessive bass others g"&amp;"ive. If you listen to certain volume other people sharing the room can hear and what they can disturb. Not suitable for use on a shared workplace. I used to edit the audio, and that if they are right, as particularly acute where you thought you heard that"&amp;" there was. They serve to monitor a recording while talking to a studio microphone. According to others, there are headsets that can improve these but those who do it is at the expense of a very large and was not viable price increase because they are ver"&amp;"y demanding in amplification. AKG K702 with the 62 ohm impedance can be heard not overly dedicated devices, but if you're 300 or 600 other ohomios, you will not hear on all devices you have at home.")</f>
        <v>You'll appreciate nuances in the audio with other headphones do not listen auriculaes are open and the sound is very good. It is required that the sound source is of quality and the amplifier is sufficient. Usually I use to listen to music in FLAC format or MP3 to 320. The sound is taken from a Yamaha AG06 or a Scarlett 2i2 going well. But when used with an audio amplifier NAD improvement. Filming need to appreciate all the nuances, and also so that your ear gets used to not having excessive bass others give. If you listen to certain volume other people sharing the room can hear and what they can disturb. Not suitable for use on a shared workplace. I used to edit the audio, and that if they are right, as particularly acute where you thought you heard that there was. They serve to monitor a recording while talking to a studio microphone. According to others, there are headsets that can improve these but those who do it is at the expense of a very large and was not viable price increase because they are very demanding in amplification. AKG K702 with the 62 ohm impedance can be heard not overly dedicated devices, but if you're 300 or 600 other ohomios, you will not hear on all devices you have at home.</v>
      </c>
    </row>
    <row r="772">
      <c r="A772" s="1">
        <v>5.0</v>
      </c>
      <c r="B772" s="1" t="s">
        <v>772</v>
      </c>
      <c r="C772" t="str">
        <f>IFERROR(__xludf.DUMMYFUNCTION("GOOGLETRANSLATE(B772, ""es"", ""en"")"),"Good product cheap, convenient and useful")</f>
        <v>Good product cheap, convenient and useful</v>
      </c>
    </row>
    <row r="773">
      <c r="A773" s="1">
        <v>5.0</v>
      </c>
      <c r="B773" s="1" t="s">
        <v>773</v>
      </c>
      <c r="C773" t="str">
        <f>IFERROR(__xludf.DUMMYFUNCTION("GOOGLETRANSLATE(B773, ""es"", ""en"")"),"All great design is very modern")</f>
        <v>All great design is very modern</v>
      </c>
    </row>
    <row r="774">
      <c r="A774" s="1">
        <v>5.0</v>
      </c>
      <c r="B774" s="1" t="s">
        <v>774</v>
      </c>
      <c r="C774" t="str">
        <f>IFERROR(__xludf.DUMMYFUNCTION("GOOGLETRANSLATE(B774, ""es"", ""en"")"),"Good quality at a good price The product came in perfect condition, I would like to continue bringing this model in more than 220 colors because in Gran Canaria is difficult to get.")</f>
        <v>Good quality at a good price The product came in perfect condition, I would like to continue bringing this model in more than 220 colors because in Gran Canaria is difficult to get.</v>
      </c>
    </row>
    <row r="775">
      <c r="A775" s="1">
        <v>5.0</v>
      </c>
      <c r="B775" s="1" t="s">
        <v>775</v>
      </c>
      <c r="C775" t="str">
        <f>IFERROR(__xludf.DUMMYFUNCTION("GOOGLETRANSLATE(B775, ""es"", ""en"")"),"Fully ideal acurdo cords with the product received and pleased")</f>
        <v>Fully ideal acurdo cords with the product received and pleased</v>
      </c>
    </row>
    <row r="776">
      <c r="A776" s="1">
        <v>5.0</v>
      </c>
      <c r="B776" s="1" t="s">
        <v>776</v>
      </c>
      <c r="C776" t="str">
        <f>IFERROR(__xludf.DUMMYFUNCTION("GOOGLETRANSLATE(B776, ""es"", ""en"")"),"Fast shipping. perfect item. I purchased a Wednesday and a Friday has arrived. In its original box, protective role of Vans, original label. Authentic and the best price I've found. I use a 39-40 and I ordered a 39, they are perfect.")</f>
        <v>Fast shipping. perfect item. I purchased a Wednesday and a Friday has arrived. In its original box, protective role of Vans, original label. Authentic and the best price I've found. I use a 39-40 and I ordered a 39, they are perfect.</v>
      </c>
    </row>
    <row r="777">
      <c r="A777" s="1">
        <v>5.0</v>
      </c>
      <c r="B777" s="1" t="s">
        <v>777</v>
      </c>
      <c r="C777" t="str">
        <f>IFERROR(__xludf.DUMMYFUNCTION("GOOGLETRANSLATE(B777, ""es"", ""en"")"),"fulfills its mission to work perfect")</f>
        <v>fulfills its mission to work perfect</v>
      </c>
    </row>
    <row r="778">
      <c r="A778" s="1">
        <v>5.0</v>
      </c>
      <c r="B778" s="1" t="s">
        <v>778</v>
      </c>
      <c r="C778" t="str">
        <f>IFERROR(__xludf.DUMMYFUNCTION("GOOGLETRANSLATE(B778, ""es"", ""en"")"),"Pinta very practical The bottle is great, touch, materials ... but Amazon's description is incorrect, not true for premature, in fact puts the package for more than 3 months. I still have not tried it but I'm sure when I do and take gruel. The great selle"&amp;"r, put a lot of samples, it is a detail.")</f>
        <v>Pinta very practical The bottle is great, touch, materials ... but Amazon's description is incorrect, not true for premature, in fact puts the package for more than 3 months. I still have not tried it but I'm sure when I do and take gruel. The great seller, put a lot of samples, it is a detail.</v>
      </c>
    </row>
    <row r="779">
      <c r="A779" s="1">
        <v>5.0</v>
      </c>
      <c r="B779" s="1" t="s">
        <v>779</v>
      </c>
      <c r="C779" t="str">
        <f>IFERROR(__xludf.DUMMYFUNCTION("GOOGLETRANSLATE(B779, ""es"", ""en"")"),"Loctite Super Glue-3 Professional Perfect")</f>
        <v>Loctite Super Glue-3 Professional Perfect</v>
      </c>
    </row>
    <row r="780">
      <c r="A780" s="1">
        <v>5.0</v>
      </c>
      <c r="B780" s="1" t="s">
        <v>780</v>
      </c>
      <c r="C780" t="str">
        <f>IFERROR(__xludf.DUMMYFUNCTION("GOOGLETRANSLATE(B780, ""es"", ""en"")"),"Content with buying fulfill their function, plus the length of the cable is as expected (not too long), so far do not make noise and they seem pretty good quality for the price they have")</f>
        <v>Content with buying fulfill their function, plus the length of the cable is as expected (not too long), so far do not make noise and they seem pretty good quality for the price they have</v>
      </c>
    </row>
    <row r="781">
      <c r="A781" s="1">
        <v>5.0</v>
      </c>
      <c r="B781" s="1" t="s">
        <v>781</v>
      </c>
      <c r="C781" t="str">
        <f>IFERROR(__xludf.DUMMYFUNCTION("GOOGLETRANSLATE(B781, ""es"", ""en"")"),"Fantastic quality From this well designed radius mic - Great quality of this well designed wireless microphone Very happy with this little mic; the quality is gorgeous and setting it up for quick and easy shooting is - has never failed to get a good link."&amp;" Very happy with this little microphone; the quality is superb and set to fire is quick and easy, has never failed to get a good link.")</f>
        <v>Fantastic quality From this well designed radius mic - Great quality of this well designed wireless microphone Very happy with this little mic; the quality is gorgeous and setting it up for quick and easy shooting is - has never failed to get a good link. Very happy with this little microphone; the quality is superb and set to fire is quick and easy, has never failed to get a good link.</v>
      </c>
    </row>
    <row r="782">
      <c r="A782" s="1">
        <v>5.0</v>
      </c>
      <c r="B782" s="1" t="s">
        <v>782</v>
      </c>
      <c r="C782" t="str">
        <f>IFERROR(__xludf.DUMMYFUNCTION("GOOGLETRANSLATE(B782, ""es"", ""en"")"),"Bonito All you can expect from Casio. Beautiful, colorful, practical. All rubber and black buckle color, yes. I recommend it.")</f>
        <v>Bonito All you can expect from Casio. Beautiful, colorful, practical. All rubber and black buckle color, yes. I recommend it.</v>
      </c>
    </row>
    <row r="783">
      <c r="A783" s="1">
        <v>5.0</v>
      </c>
      <c r="B783" s="1" t="s">
        <v>783</v>
      </c>
      <c r="C783" t="str">
        <f>IFERROR(__xludf.DUMMYFUNCTION("GOOGLETRANSLATE(B783, ""es"", ""en"")"),"According Easy to use and syncs with the mobile, these headphones are a good complement for the day and for sport. The sound is more than adequate for what they are worth. The weight of the headset is ideal because they are neither heavy nor so light. The"&amp;" truth is that aesthetics is very successful, both helmets and the box in which are transported and loaded is very stylish and gives very good sense of quality.")</f>
        <v>According Easy to use and syncs with the mobile, these headphones are a good complement for the day and for sport. The sound is more than adequate for what they are worth. The weight of the headset is ideal because they are neither heavy nor so light. The truth is that aesthetics is very successful, both helmets and the box in which are transported and loaded is very stylish and gives very good sense of quality.</v>
      </c>
    </row>
    <row r="784">
      <c r="A784" s="1">
        <v>5.0</v>
      </c>
      <c r="B784" s="1" t="s">
        <v>784</v>
      </c>
      <c r="C784" t="str">
        <f>IFERROR(__xludf.DUMMYFUNCTION("GOOGLETRANSLATE(B784, ""es"", ""en"")"),"hello it is great and gives me a lot of heat I have a lot of pain and do well. Hi I have joint problems in a car accident and left me paraplegic, I have a lot of pain in the right arm and am taking morphine, the gel gives very hot and I'm relieved me the "&amp;"pain I have continued and what helps me is to have rather discomfort or pain, I can stand and rest because I hurt a lot wrists and shoulders and the neck, which is where I have the fracture C5, C6, C7 in the accident crushed and C6 and moved forward cutti"&amp;"ng of the cord, so I can already recommend it for months that the use and really helps me is to heat me calme pain there who would better go cold I want now to try in summer and I give my opinion for, I want to have someone serve you greetings.")</f>
        <v>hello it is great and gives me a lot of heat I have a lot of pain and do well. Hi I have joint problems in a car accident and left me paraplegic, I have a lot of pain in the right arm and am taking morphine, the gel gives very hot and I'm relieved me the pain I have continued and what helps me is to have rather discomfort or pain, I can stand and rest because I hurt a lot wrists and shoulders and the neck, which is where I have the fracture C5, C6, C7 in the accident crushed and C6 and moved forward cutting of the cord, so I can already recommend it for months that the use and really helps me is to heat me calme pain there who would better go cold I want now to try in summer and I give my opinion for, I want to have someone serve you greetings.</v>
      </c>
    </row>
    <row r="785">
      <c r="A785" s="1">
        <v>5.0</v>
      </c>
      <c r="B785" s="1" t="s">
        <v>785</v>
      </c>
      <c r="C785" t="str">
        <f>IFERROR(__xludf.DUMMYFUNCTION("GOOGLETRANSLATE(B785, ""es"", ""en"")"),"Perfect This bottle is perfect for home drinking water. Besides being pretty it ergonomico it's funny because it has serigrafiado Mickey Mouse, which chifla small.")</f>
        <v>Perfect This bottle is perfect for home drinking water. Besides being pretty it ergonomico it's funny because it has serigrafiado Mickey Mouse, which chifla small.</v>
      </c>
    </row>
    <row r="786">
      <c r="A786" s="1">
        <v>5.0</v>
      </c>
      <c r="B786" s="1" t="s">
        <v>786</v>
      </c>
      <c r="C786" t="str">
        <f>IFERROR(__xludf.DUMMYFUNCTION("GOOGLETRANSLATE(B786, ""es"", ""en"")"),"Instant warmth to cold feet Do you often have feet like ice floes? As these shoes are going to love it. Are rapidly heated in the micro, foot perfectly fits them for the sole small balls and when you have your calentiiitos feet. If no hurry, you can leave"&amp;" the top of the radiator to go picking up heat and wear them whenever you want. It was a gift for a woman with a size 37 feet, but I have a 39 to me and I've tried also apply (given size)")</f>
        <v>Instant warmth to cold feet Do you often have feet like ice floes? As these shoes are going to love it. Are rapidly heated in the micro, foot perfectly fits them for the sole small balls and when you have your calentiiitos feet. If no hurry, you can leave the top of the radiator to go picking up heat and wear them whenever you want. It was a gift for a woman with a size 37 feet, but I have a 39 to me and I've tried also apply (given size)</v>
      </c>
    </row>
    <row r="787">
      <c r="A787" s="1">
        <v>5.0</v>
      </c>
      <c r="B787" s="1" t="s">
        <v>787</v>
      </c>
      <c r="C787" t="str">
        <f>IFERROR(__xludf.DUMMYFUNCTION("GOOGLETRANSLATE(B787, ""es"", ""en"")"),"Good quality is very thin but good quality and is very nice with a pendant, gives nothing allergy, very good buy")</f>
        <v>Good quality is very thin but good quality and is very nice with a pendant, gives nothing allergy, very good buy</v>
      </c>
    </row>
    <row r="788">
      <c r="A788" s="1">
        <v>2.0</v>
      </c>
      <c r="B788" s="1" t="s">
        <v>788</v>
      </c>
      <c r="C788" t="str">
        <f>IFERROR(__xludf.DUMMYFUNCTION("GOOGLETRANSLATE(B788, ""es"", ""en"")"),"Buy lottery this is a regular product and depends on the luck of the draw works properly or you have to return it because it does not stick. I guess it will be split depending on the manufacturer will be good or bad. What I find incredible is that Amazon "&amp;"does not force its suppliers to maintain quality as it is very inconvenient to have to wait to see how you get the product to keep it or return it.")</f>
        <v>Buy lottery this is a regular product and depends on the luck of the draw works properly or you have to return it because it does not stick. I guess it will be split depending on the manufacturer will be good or bad. What I find incredible is that Amazon does not force its suppliers to maintain quality as it is very inconvenient to have to wait to see how you get the product to keep it or return it.</v>
      </c>
    </row>
    <row r="789">
      <c r="A789" s="1">
        <v>3.0</v>
      </c>
      <c r="B789" s="1" t="s">
        <v>789</v>
      </c>
      <c r="C789" t="str">
        <f>IFERROR(__xludf.DUMMYFUNCTION("GOOGLETRANSLATE(B789, ""es"", ""en"")"),"I like but not for me I liked it, but it has left me an allergic reaction: ((")</f>
        <v>I like but not for me I liked it, but it has left me an allergic reaction: ((</v>
      </c>
    </row>
    <row r="790">
      <c r="A790" s="1">
        <v>3.0</v>
      </c>
      <c r="B790" s="1" t="s">
        <v>790</v>
      </c>
      <c r="C790" t="str">
        <f>IFERROR(__xludf.DUMMYFUNCTION("GOOGLETRANSLATE(B790, ""es"", ""en"")"),"Good shoes but give very little size Everything perfect except the sizes, I ordered the larger size to be safe and is small. Otherwise the shoe is fine")</f>
        <v>Good shoes but give very little size Everything perfect except the sizes, I ordered the larger size to be safe and is small. Otherwise the shoe is fine</v>
      </c>
    </row>
    <row r="791">
      <c r="A791" s="1">
        <v>1.0</v>
      </c>
      <c r="B791" s="1" t="s">
        <v>791</v>
      </c>
      <c r="C791" t="str">
        <f>IFERROR(__xludf.DUMMYFUNCTION("GOOGLETRANSLATE(B791, ""es"", ""en"")"),"He has come out white glue at the junction of the sole and skin These boots replace other equal, because with very little use is put as if the skin had aged and by joining the soles came out white glue, leaving stains glue along the outer soles skin boots"&amp;". I had boots ""Panama"" for a long time and have always gone well, hoped that these give me the same result, but it has happened again, with almost two weeks of use out white glue them by joining the soles. In this model they have had to have some proble"&amp;"ms with quality controls that are not part of a brand like this.")</f>
        <v>He has come out white glue at the junction of the sole and skin These boots replace other equal, because with very little use is put as if the skin had aged and by joining the soles came out white glue, leaving stains glue along the outer soles skin boots. I had boots "Panama" for a long time and have always gone well, hoped that these give me the same result, but it has happened again, with almost two weeks of use out white glue them by joining the soles. In this model they have had to have some problems with quality controls that are not part of a brand like this.</v>
      </c>
    </row>
    <row r="792">
      <c r="A792" s="1">
        <v>1.0</v>
      </c>
      <c r="B792" s="1" t="s">
        <v>792</v>
      </c>
      <c r="C792" t="str">
        <f>IFERROR(__xludf.DUMMYFUNCTION("GOOGLETRANSLATE(B792, ""es"", ""en"")"),"Why lie with the actual capacity? The I returned for not reading the reviews and know that 64Gb were fiction. He needed a pen that amount of storage and obviously these pen dirve not have given me. In the end I bought a 250 GB hard drive and you're done.")</f>
        <v>Why lie with the actual capacity? The I returned for not reading the reviews and know that 64Gb were fiction. He needed a pen that amount of storage and obviously these pen dirve not have given me. In the end I bought a 250 GB hard drive and you're done.</v>
      </c>
    </row>
    <row r="793">
      <c r="A793" s="1">
        <v>4.0</v>
      </c>
      <c r="B793" s="1" t="s">
        <v>793</v>
      </c>
      <c r="C793" t="str">
        <f>IFERROR(__xludf.DUMMYFUNCTION("GOOGLETRANSLATE(B793, ""es"", ""en"")"),"Buy successful I have and I like the retro-military-adventure design very suitable for casual wear. It has multiple basic functions of the firm Casio. Weighing very comfortable and an ideal size for men. What I not so nice is the resin case would have bee"&amp;"n better steel or brass. For its price, brand, design and quality remarkably covers my purchasing needs. Casio is always a guarantee of investment.")</f>
        <v>Buy successful I have and I like the retro-military-adventure design very suitable for casual wear. It has multiple basic functions of the firm Casio. Weighing very comfortable and an ideal size for men. What I not so nice is the resin case would have been better steel or brass. For its price, brand, design and quality remarkably covers my purchasing needs. Casio is always a guarantee of investment.</v>
      </c>
    </row>
    <row r="794">
      <c r="A794" s="1">
        <v>4.0</v>
      </c>
      <c r="B794" s="1" t="s">
        <v>794</v>
      </c>
      <c r="C794" t="str">
        <f>IFERROR(__xludf.DUMMYFUNCTION("GOOGLETRANSLATE(B794, ""es"", ""en"")"),"Well arrived very quickly, but I notice that not too hot otherwise it is such that the photo is of good quality and very warm.")</f>
        <v>Well arrived very quickly, but I notice that not too hot otherwise it is such that the photo is of good quality and very warm.</v>
      </c>
    </row>
    <row r="795">
      <c r="A795" s="1">
        <v>4.0</v>
      </c>
      <c r="B795" s="1" t="s">
        <v>795</v>
      </c>
      <c r="C795" t="str">
        <f>IFERROR(__xludf.DUMMYFUNCTION("GOOGLETRANSLATE(B795, ""es"", ""en"")"),"Good product sounds good in both directions and fits properly in the ear. It has several pads to adjust. Good product for money.")</f>
        <v>Good product sounds good in both directions and fits properly in the ear. It has several pads to adjust. Good product for money.</v>
      </c>
    </row>
    <row r="796">
      <c r="A796" s="1">
        <v>4.0</v>
      </c>
      <c r="B796" s="1" t="s">
        <v>796</v>
      </c>
      <c r="C796" t="str">
        <f>IFERROR(__xludf.DUMMYFUNCTION("GOOGLETRANSLATE(B796, ""es"", ""en"")"),"In principle, Very Good Very Good")</f>
        <v>In principle, Very Good Very Good</v>
      </c>
    </row>
    <row r="797">
      <c r="A797" s="1">
        <v>5.0</v>
      </c>
      <c r="B797" s="1" t="s">
        <v>797</v>
      </c>
      <c r="C797" t="str">
        <f>IFERROR(__xludf.DUMMYFUNCTION("GOOGLETRANSLATE(B797, ""es"", ""en"")"),"Everything good does its function")</f>
        <v>Everything good does its function</v>
      </c>
    </row>
    <row r="798">
      <c r="A798" s="1">
        <v>5.0</v>
      </c>
      <c r="B798" s="1" t="s">
        <v>798</v>
      </c>
      <c r="C798" t="str">
        <f>IFERROR(__xludf.DUMMYFUNCTION("GOOGLETRANSLATE(B798, ""es"", ""en"")"),"Ideals Very modern, nice color and very light. My 10 year old daughter delighted Very gentle on the ears and is very cute.")</f>
        <v>Ideals Very modern, nice color and very light. My 10 year old daughter delighted Very gentle on the ears and is very cute.</v>
      </c>
    </row>
    <row r="799">
      <c r="A799" s="1">
        <v>5.0</v>
      </c>
      <c r="B799" s="1" t="s">
        <v>799</v>
      </c>
      <c r="C799" t="str">
        <f>IFERROR(__xludf.DUMMYFUNCTION("GOOGLETRANSLATE(B799, ""es"", ""en"")"),"Comfortable, do not fall off me! Very satisfied with the product. It is the first time I used a Bluetooth headset and it was pretty product whether fulfill my expectations. The sound is clean and clear, I also really comes with a carrying case to keep the"&amp;"m at the same time is a battery where the headphones are loaded like. And the best are the only headphones that do not fall off me!")</f>
        <v>Comfortable, do not fall off me! Very satisfied with the product. It is the first time I used a Bluetooth headset and it was pretty product whether fulfill my expectations. The sound is clean and clear, I also really comes with a carrying case to keep them at the same time is a battery where the headphones are loaded like. And the best are the only headphones that do not fall off me!</v>
      </c>
    </row>
    <row r="800">
      <c r="A800" s="1">
        <v>5.0</v>
      </c>
      <c r="B800" s="1" t="s">
        <v>800</v>
      </c>
      <c r="C800" t="str">
        <f>IFERROR(__xludf.DUMMYFUNCTION("GOOGLETRANSLATE(B800, ""es"", ""en"")"),"Okay nuts")</f>
        <v>Okay nuts</v>
      </c>
    </row>
    <row r="801">
      <c r="A801" s="1">
        <v>5.0</v>
      </c>
      <c r="B801" s="1" t="s">
        <v>801</v>
      </c>
      <c r="C801" t="str">
        <f>IFERROR(__xludf.DUMMYFUNCTION("GOOGLETRANSLATE(B801, ""es"", ""en"")"),"Fast and efficient service The product is fine, as is shown in the information and was served in a short time and very good attention from the dealer. All perfect")</f>
        <v>Fast and efficient service The product is fine, as is shown in the information and was served in a short time and very good attention from the dealer. All perfect</v>
      </c>
    </row>
    <row r="802">
      <c r="A802" s="1">
        <v>5.0</v>
      </c>
      <c r="B802" s="1" t="s">
        <v>802</v>
      </c>
      <c r="C802" t="str">
        <f>IFERROR(__xludf.DUMMYFUNCTION("GOOGLETRANSLATE(B802, ""es"", ""en"")"),"They are well Good presentation, the box it came in I thought was a nice touch, also brings pegs on clothes if you need to use the microphone. They are comfortable, and have volume control and handsfree. The sound quality is nothing of the other world but"&amp;" has serious and listen well enough for its price, meaning that overall good.")</f>
        <v>They are well Good presentation, the box it came in I thought was a nice touch, also brings pegs on clothes if you need to use the microphone. They are comfortable, and have volume control and handsfree. The sound quality is nothing of the other world but has serious and listen well enough for its price, meaning that overall good.</v>
      </c>
    </row>
    <row r="803">
      <c r="A803" s="1">
        <v>5.0</v>
      </c>
      <c r="B803" s="1" t="s">
        <v>803</v>
      </c>
      <c r="C803" t="str">
        <f>IFERROR(__xludf.DUMMYFUNCTION("GOOGLETRANSLATE(B803, ""es"", ""en"")"),"Very good I really like this album duro.Antes buying was using a larger hard drive and weighing much more than this and the bad is that I connect it to the corriente.Pero this is perfect, it is very light this small (you can catch easily where you want) a"&amp;"nd does ruido.Se connects fast and up and down the photos, video, games, etc ... you do not have to wait long because it is very rapido.Está made of quality plastic.")</f>
        <v>Very good I really like this album duro.Antes buying was using a larger hard drive and weighing much more than this and the bad is that I connect it to the corriente.Pero this is perfect, it is very light this small (you can catch easily where you want) and does ruido.Se connects fast and up and down the photos, video, games, etc ... you do not have to wait long because it is very rapido.Está made of quality plastic.</v>
      </c>
    </row>
    <row r="804">
      <c r="A804" s="1">
        <v>5.0</v>
      </c>
      <c r="B804" s="1" t="s">
        <v>804</v>
      </c>
      <c r="C804" t="str">
        <f>IFERROR(__xludf.DUMMYFUNCTION("GOOGLETRANSLATE(B804, ""es"", ""en"")"),"Good service to the customer in principle was happy with new and great battery life sound, but ten days has left me working the microphone and I do not listen when they call me. Edito: Talk to Seller without any problems sent me other headphones that work"&amp;" perfectly. 10 to the service to the customer")</f>
        <v>Good service to the customer in principle was happy with new and great battery life sound, but ten days has left me working the microphone and I do not listen when they call me. Edito: Talk to Seller without any problems sent me other headphones that work perfectly. 10 to the service to the customer</v>
      </c>
    </row>
    <row r="805">
      <c r="A805" s="1">
        <v>5.0</v>
      </c>
      <c r="B805" s="1" t="s">
        <v>805</v>
      </c>
      <c r="C805" t="str">
        <f>IFERROR(__xludf.DUMMYFUNCTION("GOOGLETRANSLATE(B805, ""es"", ""en"")"),"They are silver are silver, are of the correct size. to ignore other comments. I already thought that at that price, I would bring trash, but to my pleasant surprise, are pretty and silver earrings. My baby girl is delighted")</f>
        <v>They are silver are silver, are of the correct size. to ignore other comments. I already thought that at that price, I would bring trash, but to my pleasant surprise, are pretty and silver earrings. My baby girl is delighted</v>
      </c>
    </row>
    <row r="806">
      <c r="A806" s="1">
        <v>5.0</v>
      </c>
      <c r="B806" s="1" t="s">
        <v>806</v>
      </c>
      <c r="C806" t="str">
        <f>IFERROR(__xludf.DUMMYFUNCTION("GOOGLETRANSLATE(B806, ""es"", ""en"")"),"EXCELLENT VALUE FOR MONEY are very comfortable, they adapt very well and TIGHTEN")</f>
        <v>EXCELLENT VALUE FOR MONEY are very comfortable, they adapt very well and TIGHTEN</v>
      </c>
    </row>
    <row r="807">
      <c r="A807" s="1">
        <v>5.0</v>
      </c>
      <c r="B807" s="1" t="s">
        <v>807</v>
      </c>
      <c r="C807" t="str">
        <f>IFERROR(__xludf.DUMMYFUNCTION("GOOGLETRANSLATE(B807, ""es"", ""en"")"),"Canceling magical sound I love them! Although somewhat expensive are a very large investment, the sound quality is very good and canceling sound seems magical. The battery life is very good and if it is exhausted, with fast charging again to make them ava"&amp;"ilable in just 5 minutes.")</f>
        <v>Canceling magical sound I love them! Although somewhat expensive are a very large investment, the sound quality is very good and canceling sound seems magical. The battery life is very good and if it is exhausted, with fast charging again to make them available in just 5 minutes.</v>
      </c>
    </row>
    <row r="808">
      <c r="A808" s="1">
        <v>5.0</v>
      </c>
      <c r="B808" s="1" t="s">
        <v>808</v>
      </c>
      <c r="C808" t="str">
        <f>IFERROR(__xludf.DUMMYFUNCTION("GOOGLETRANSLATE(B808, ""es"", ""en"")"),"I wonder k this well very well")</f>
        <v>I wonder k this well very well</v>
      </c>
    </row>
    <row r="809">
      <c r="A809" s="1">
        <v>5.0</v>
      </c>
      <c r="B809" s="1" t="s">
        <v>809</v>
      </c>
      <c r="C809" t="str">
        <f>IFERROR(__xludf.DUMMYFUNCTION("GOOGLETRANSLATE(B809, ""es"", ""en"")"),"It works great I've tried creams and desserts. Get beat all very well, but with the strongest vegetables (already warns instructions) it costs a little. would not have noticed problems with temperature, it works very well with both warm and hot content. C"&amp;"leaning is reasonably easy, also with the cover, but said meter avoid any component in the dishwasher.")</f>
        <v>It works great I've tried creams and desserts. Get beat all very well, but with the strongest vegetables (already warns instructions) it costs a little. would not have noticed problems with temperature, it works very well with both warm and hot content. Cleaning is reasonably easy, also with the cover, but said meter avoid any component in the dishwasher.</v>
      </c>
    </row>
    <row r="810">
      <c r="A810" s="1">
        <v>5.0</v>
      </c>
      <c r="B810" s="1" t="s">
        <v>810</v>
      </c>
      <c r="C810" t="str">
        <f>IFERROR(__xludf.DUMMYFUNCTION("GOOGLETRANSLATE(B810, ""es"", ""en"")"),"The usual Txulisimas")</f>
        <v>The usual Txulisimas</v>
      </c>
    </row>
    <row r="811">
      <c r="A811" s="1">
        <v>5.0</v>
      </c>
      <c r="B811" s="1" t="s">
        <v>811</v>
      </c>
      <c r="C811" t="str">
        <f>IFERROR(__xludf.DUMMYFUNCTION("GOOGLETRANSLATE(B811, ""es"", ""en"")"),"Nice I loved,! It's nice")</f>
        <v>Nice I loved,! It's nice</v>
      </c>
    </row>
    <row r="812">
      <c r="A812" s="1">
        <v>5.0</v>
      </c>
      <c r="B812" s="1" t="s">
        <v>812</v>
      </c>
      <c r="C812" t="str">
        <f>IFERROR(__xludf.DUMMYFUNCTION("GOOGLETRANSLATE(B812, ""es"", ""en"")"),"looks good material I have been on time and I love it, I ordered the A5 to put it into my schedule with markers and sticknote, looks good material, durable and closing slides easily and it shows that closes safely, unlike other which seems to be detached."&amp;" Definitely delighted, even I'll ask another A6 to see such ..")</f>
        <v>looks good material I have been on time and I love it, I ordered the A5 to put it into my schedule with markers and sticknote, looks good material, durable and closing slides easily and it shows that closes safely, unlike other which seems to be detached. Definitely delighted, even I'll ask another A6 to see such ..</v>
      </c>
    </row>
    <row r="813">
      <c r="A813" s="1">
        <v>5.0</v>
      </c>
      <c r="B813" s="1" t="s">
        <v>813</v>
      </c>
      <c r="C813" t="str">
        <f>IFERROR(__xludf.DUMMYFUNCTION("GOOGLETRANSLATE(B813, ""es"", ""en"")"),"Everything well as agreed")</f>
        <v>Everything well as agreed</v>
      </c>
    </row>
    <row r="814">
      <c r="A814" s="1">
        <v>5.0</v>
      </c>
      <c r="B814" s="1" t="s">
        <v>814</v>
      </c>
      <c r="C814" t="str">
        <f>IFERROR(__xludf.DUMMYFUNCTION("GOOGLETRANSLATE(B814, ""es"", ""en"")"),"most precious comfortable the shoe, even more beautiful in the picture k")</f>
        <v>most precious comfortable the shoe, even more beautiful in the picture k</v>
      </c>
    </row>
    <row r="815">
      <c r="A815" s="1">
        <v>5.0</v>
      </c>
      <c r="B815" s="1" t="s">
        <v>815</v>
      </c>
      <c r="C815" t="str">
        <f>IFERROR(__xludf.DUMMYFUNCTION("GOOGLETRANSLATE(B815, ""es"", ""en"")"),"Comfortable and enjoyable. Comfortable and enjoyable. Good fabric and good price")</f>
        <v>Comfortable and enjoyable. Comfortable and enjoyable. Good fabric and good price</v>
      </c>
    </row>
    <row r="816">
      <c r="A816" s="1">
        <v>2.0</v>
      </c>
      <c r="B816" s="1" t="s">
        <v>816</v>
      </c>
      <c r="C816" t="str">
        <f>IFERROR(__xludf.DUMMYFUNCTION("GOOGLETRANSLATE(B816, ""es"", ""en"")"),"I would not quality seems somewhat small size and quality did not seem very good. The moment has little use but I have the feeling that makes some balls. Let's see what happens over time ...")</f>
        <v>I would not quality seems somewhat small size and quality did not seem very good. The moment has little use but I have the feeling that makes some balls. Let's see what happens over time ...</v>
      </c>
    </row>
    <row r="817">
      <c r="A817" s="1">
        <v>3.0</v>
      </c>
      <c r="B817" s="1" t="s">
        <v>817</v>
      </c>
      <c r="C817" t="str">
        <f>IFERROR(__xludf.DUMMYFUNCTION("GOOGLETRANSLATE(B817, ""es"", ""en"")"),"Well I liked it because it has very good price and is as it is in the picture, but if you carry all day, and soon you rust stain skin.")</f>
        <v>Well I liked it because it has very good price and is as it is in the picture, but if you carry all day, and soon you rust stain skin.</v>
      </c>
    </row>
    <row r="818">
      <c r="A818" s="1">
        <v>1.0</v>
      </c>
      <c r="B818" s="1" t="s">
        <v>818</v>
      </c>
      <c r="C818" t="str">
        <f>IFERROR(__xludf.DUMMYFUNCTION("GOOGLETRANSLATE(B818, ""es"", ""en"")"),"Bad bad have very little ink when sealed, marked half of the drawing (giving thanks). Besides that, it is very difficult to get out the corners but also when the seals are used. Bad. Not worth it.")</f>
        <v>Bad bad have very little ink when sealed, marked half of the drawing (giving thanks). Besides that, it is very difficult to get out the corners but also when the seals are used. Bad. Not worth it.</v>
      </c>
    </row>
    <row r="819">
      <c r="A819" s="1">
        <v>1.0</v>
      </c>
      <c r="B819" s="1" t="s">
        <v>819</v>
      </c>
      <c r="C819" t="str">
        <f>IFERROR(__xludf.DUMMYFUNCTION("GOOGLETRANSLATE(B819, ""es"", ""en"")"),"They are carving a larger number. I have 40 and I were big, change to 39 and great. I first asked my number and carved large. But I requested the change to a number less and perfect. From one day to another home. What if the second time to wear it is desc"&amp;"ocieron of a side end to end. It is the first time that happens to me with this brand is very good (I doubt they are original). So because of time and the use and were unaware even more, take them to a cobbler and I repaired them.")</f>
        <v>They are carving a larger number. I have 40 and I were big, change to 39 and great. I first asked my number and carved large. But I requested the change to a number less and perfect. From one day to another home. What if the second time to wear it is descocieron of a side end to end. It is the first time that happens to me with this brand is very good (I doubt they are original). So because of time and the use and were unaware even more, take them to a cobbler and I repaired them.</v>
      </c>
    </row>
    <row r="820">
      <c r="A820" s="1">
        <v>4.0</v>
      </c>
      <c r="B820" s="1" t="s">
        <v>820</v>
      </c>
      <c r="C820" t="str">
        <f>IFERROR(__xludf.DUMMYFUNCTION("GOOGLETRANSLATE(B820, ""es"", ""en"")"),"Comfort is comfortable. I use it for work")</f>
        <v>Comfort is comfortable. I use it for work</v>
      </c>
    </row>
    <row r="821">
      <c r="A821" s="1">
        <v>4.0</v>
      </c>
      <c r="B821" s="1" t="s">
        <v>821</v>
      </c>
      <c r="C821" t="str">
        <f>IFERROR(__xludf.DUMMYFUNCTION("GOOGLETRANSLATE(B821, ""es"", ""en"")"),"The fabric is super fun suavecita is true that some cold happens depends on what basis clothing is worn, but great, I enjoyed it came in before the deadline and height as I was expecting")</f>
        <v>The fabric is super fun suavecita is true that some cold happens depends on what basis clothing is worn, but great, I enjoyed it came in before the deadline and height as I was expecting</v>
      </c>
    </row>
    <row r="822">
      <c r="A822" s="1">
        <v>4.0</v>
      </c>
      <c r="B822" s="1" t="s">
        <v>822</v>
      </c>
      <c r="C822" t="str">
        <f>IFERROR(__xludf.DUMMYFUNCTION("GOOGLETRANSLATE(B822, ""es"", ""en"")"),"Good quality and price has a quality adjusted to the price you have. It does not offer the best sound quality of the market, but it is the most expensive microphone. It has the advantage that it does not need battery, which never run without sound because"&amp;" it is over the stack. construction is robust, and support cushions fairly possible blows.")</f>
        <v>Good quality and price has a quality adjusted to the price you have. It does not offer the best sound quality of the market, but it is the most expensive microphone. It has the advantage that it does not need battery, which never run without sound because it is over the stack. construction is robust, and support cushions fairly possible blows.</v>
      </c>
    </row>
    <row r="823">
      <c r="A823" s="1">
        <v>4.0</v>
      </c>
      <c r="B823" s="1" t="s">
        <v>823</v>
      </c>
      <c r="C823" t="str">
        <f>IFERROR(__xludf.DUMMYFUNCTION("GOOGLETRANSLATE(B823, ""es"", ""en"")"),"Cleaning brush A little late otherwise correct")</f>
        <v>Cleaning brush A little late otherwise correct</v>
      </c>
    </row>
    <row r="824">
      <c r="A824" s="1">
        <v>4.0</v>
      </c>
      <c r="B824" s="1" t="s">
        <v>824</v>
      </c>
      <c r="C824" t="str">
        <f>IFERROR(__xludf.DUMMYFUNCTION("GOOGLETRANSLATE(B824, ""es"", ""en"")"),"A correct choice but to correct if you want to revive an old computer (SATA-1) and you get it at a good price. My laptop properly identified it, installing the system did not startup problems and the use of the system, compared to a mechanical hard drive "&amp;"is significantly faster. If the interface of your computer is later than SATA-1, there are better options.")</f>
        <v>A correct choice but to correct if you want to revive an old computer (SATA-1) and you get it at a good price. My laptop properly identified it, installing the system did not startup problems and the use of the system, compared to a mechanical hard drive is significantly faster. If the interface of your computer is later than SATA-1, there are better options.</v>
      </c>
    </row>
    <row r="825">
      <c r="A825" s="1">
        <v>5.0</v>
      </c>
      <c r="B825" s="1" t="s">
        <v>825</v>
      </c>
      <c r="C825" t="str">
        <f>IFERROR(__xludf.DUMMYFUNCTION("GOOGLETRANSLATE(B825, ""es"", ""en"")"),"Tremendously comfortable super comfortable. Just notes you're wearing and great, however, does the job.")</f>
        <v>Tremendously comfortable super comfortable. Just notes you're wearing and great, however, does the job.</v>
      </c>
    </row>
    <row r="826">
      <c r="A826" s="1">
        <v>5.0</v>
      </c>
      <c r="B826" s="1" t="s">
        <v>826</v>
      </c>
      <c r="C826" t="str">
        <f>IFERROR(__xludf.DUMMYFUNCTION("GOOGLETRANSLATE(B826, ""es"", ""en"")"),"Pepelu Good product, fits perfectly with the description expressed by the manufacturer. Beat allows the vegetables and ice time")</f>
        <v>Pepelu Good product, fits perfectly with the description expressed by the manufacturer. Beat allows the vegetables and ice time</v>
      </c>
    </row>
    <row r="827">
      <c r="A827" s="1">
        <v>5.0</v>
      </c>
      <c r="B827" s="1" t="s">
        <v>827</v>
      </c>
      <c r="C827" t="str">
        <f>IFERROR(__xludf.DUMMYFUNCTION("GOOGLETRANSLATE(B827, ""es"", ""en"")"),"A success. Despite the risk involved I buy shoes online, I jumped to try. And in my case, the experience could not be more satisfactory. They perfectly fit my usual number, they are lightweight, flexible and breathable. But mostly they are extremely comfo"&amp;"rtable. I wish also are durable ...")</f>
        <v>A success. Despite the risk involved I buy shoes online, I jumped to try. And in my case, the experience could not be more satisfactory. They perfectly fit my usual number, they are lightweight, flexible and breathable. But mostly they are extremely comfortable. I wish also are durable ...</v>
      </c>
    </row>
    <row r="828">
      <c r="A828" s="1">
        <v>5.0</v>
      </c>
      <c r="B828" s="1" t="s">
        <v>828</v>
      </c>
      <c r="C828" t="str">
        <f>IFERROR(__xludf.DUMMYFUNCTION("GOOGLETRANSLATE(B828, ""es"", ""en"")"),"Speed ​​transmission. Product delivered on time. Excellent design and color is very nice. Conforms to satisfaction, 100% recommended")</f>
        <v>Speed ​​transmission. Product delivered on time. Excellent design and color is very nice. Conforms to satisfaction, 100% recommended</v>
      </c>
    </row>
    <row r="829">
      <c r="A829" s="1">
        <v>5.0</v>
      </c>
      <c r="B829" s="1" t="s">
        <v>829</v>
      </c>
      <c r="C829" t="str">
        <f>IFERROR(__xludf.DUMMYFUNCTION("GOOGLETRANSLATE(B829, ""es"", ""en"")"),"Hit Buy these oils to give a humidifier, as there are so many chose these because I liked the carrying case is very nice and the truth is that there has been a total, not only hit by the box if not for the smell leaving the were tested and it was delighte"&amp;"d with the flavors you have, because it takes 6 different and with a few drops is enough to leave a great smell in the room.")</f>
        <v>Hit Buy these oils to give a humidifier, as there are so many chose these because I liked the carrying case is very nice and the truth is that there has been a total, not only hit by the box if not for the smell leaving the were tested and it was delighted with the flavors you have, because it takes 6 different and with a few drops is enough to leave a great smell in the room.</v>
      </c>
    </row>
    <row r="830">
      <c r="A830" s="1">
        <v>5.0</v>
      </c>
      <c r="B830" s="1" t="s">
        <v>830</v>
      </c>
      <c r="C830" t="str">
        <f>IFERROR(__xludf.DUMMYFUNCTION("GOOGLETRANSLATE(B830, ""es"", ""en"")"),"Its design and easy handling is very easy to usar..Me like its design and how thin is ..I took her to my workouts and I'm encantado.El color is very nice so I did not expect and was surprised truth It has been a fantastic buy")</f>
        <v>Its design and easy handling is very easy to usar..Me like its design and how thin is ..I took her to my workouts and I'm encantado.El color is very nice so I did not expect and was surprised truth It has been a fantastic buy</v>
      </c>
    </row>
    <row r="831">
      <c r="A831" s="1">
        <v>5.0</v>
      </c>
      <c r="B831" s="1" t="s">
        <v>831</v>
      </c>
      <c r="C831" t="str">
        <f>IFERROR(__xludf.DUMMYFUNCTION("GOOGLETRANSLATE(B831, ""es"", ""en"")"),"Apparently well, apparently the time ... well, time will tell if it works well or not, but the transfer rate is good and light weight. I have problems ... Mac, and Disk Utility let me do the same partition, there was no way (I know what I'm talking becaus"&amp;"e I've been doing this for over ten years on Mac, Windows and twenty-five). I'd rather have two partitions for different uses them, but as I say it was impossible, so I had to resort to Terminal and give the order to hand. It worked but leaves you a littl"&amp;"e uneasy, because I did the same thing with large capacity USB stopped working. In this case everything looks good. But if you want to do the same, at least in Mac you have to go for coded instructions (easy, the Internet explain well, just keep good step"&amp;"s).")</f>
        <v>Apparently well, apparently the time ... well, time will tell if it works well or not, but the transfer rate is good and light weight. I have problems ... Mac, and Disk Utility let me do the same partition, there was no way (I know what I'm talking because I've been doing this for over ten years on Mac, Windows and twenty-five). I'd rather have two partitions for different uses them, but as I say it was impossible, so I had to resort to Terminal and give the order to hand. It worked but leaves you a little uneasy, because I did the same thing with large capacity USB stopped working. In this case everything looks good. But if you want to do the same, at least in Mac you have to go for coded instructions (easy, the Internet explain well, just keep good steps).</v>
      </c>
    </row>
    <row r="832">
      <c r="A832" s="1">
        <v>5.0</v>
      </c>
      <c r="B832" s="1" t="s">
        <v>832</v>
      </c>
      <c r="C832" t="str">
        <f>IFERROR(__xludf.DUMMYFUNCTION("GOOGLETRANSLATE(B832, ""es"", ""en"")"),"I am very satisfied with my purchase The truth is I tried it cost a half and within 2 days returned, this is good quality, good zippers, spacious and with lots of pockets to sort your stuff. In my case comes great couple biking, can bring two padlocks and"&amp;" also sweatshirt mobile in a front pocket it is breathable and waterproof. You can also change shoulder to hang as it brings the hooks on both sides. I am very happy with the purchase to")</f>
        <v>I am very satisfied with my purchase The truth is I tried it cost a half and within 2 days returned, this is good quality, good zippers, spacious and with lots of pockets to sort your stuff. In my case comes great couple biking, can bring two padlocks and also sweatshirt mobile in a front pocket it is breathable and waterproof. You can also change shoulder to hang as it brings the hooks on both sides. I am very happy with the purchase to</v>
      </c>
    </row>
    <row r="833">
      <c r="A833" s="1">
        <v>5.0</v>
      </c>
      <c r="B833" s="1" t="s">
        <v>833</v>
      </c>
      <c r="C833" t="str">
        <f>IFERROR(__xludf.DUMMYFUNCTION("GOOGLETRANSLATE(B833, ""es"", ""en"")"),"Exactly what I was looking Once you have passed several weeks of use, I can say that I totally recommend. Well finished and with the size I needed.")</f>
        <v>Exactly what I was looking Once you have passed several weeks of use, I can say that I totally recommend. Well finished and with the size I needed.</v>
      </c>
    </row>
    <row r="834">
      <c r="A834" s="1">
        <v>5.0</v>
      </c>
      <c r="B834" s="1" t="s">
        <v>834</v>
      </c>
      <c r="C834" t="str">
        <f>IFERROR(__xludf.DUMMYFUNCTION("GOOGLETRANSLATE(B834, ""es"", ""en"")"),"great! I love these shoes !! very comfortable :) what I expected")</f>
        <v>great! I love these shoes !! very comfortable :) what I expected</v>
      </c>
    </row>
    <row r="835">
      <c r="A835" s="1">
        <v>5.0</v>
      </c>
      <c r="B835" s="1" t="s">
        <v>835</v>
      </c>
      <c r="C835" t="str">
        <f>IFERROR(__xludf.DUMMYFUNCTION("GOOGLETRANSLATE(B835, ""es"", ""en"")"),"No great problem, as seen in the picture, well priced, from a recognized brand and now only remains to choose a good greengrocer.")</f>
        <v>No great problem, as seen in the picture, well priced, from a recognized brand and now only remains to choose a good greengrocer.</v>
      </c>
    </row>
    <row r="836">
      <c r="A836" s="1">
        <v>5.0</v>
      </c>
      <c r="B836" s="1" t="s">
        <v>836</v>
      </c>
      <c r="C836" t="str">
        <f>IFERROR(__xludf.DUMMYFUNCTION("GOOGLETRANSLATE(B836, ""es"", ""en"")"),"I love good buy, I have tried other masks and none like this, the fresh, clean skin is noticeable from the first application. I use a brush to mask, I have put 4 times and I still have more than half so I'll probably 6 or 7 applications more. The return t"&amp;"o buy insurance.")</f>
        <v>I love good buy, I have tried other masks and none like this, the fresh, clean skin is noticeable from the first application. I use a brush to mask, I have put 4 times and I still have more than half so I'll probably 6 or 7 applications more. The return to buy insurance.</v>
      </c>
    </row>
    <row r="837">
      <c r="A837" s="1">
        <v>5.0</v>
      </c>
      <c r="B837" s="1" t="s">
        <v>837</v>
      </c>
      <c r="C837" t="str">
        <f>IFERROR(__xludf.DUMMYFUNCTION("GOOGLETRANSLATE(B837, ""es"", ""en"")"),"Very good headphones Sennheiser headphones for music listening both relaxed at home, go down the street or even for sports that is what the compré.Ya have a wireless of this brand and I go very well, so I went for these by test and the truth is I'm encant"&amp;"ado.Muy good bass and sound very useful bag claro.Muy including that there are not enmeshed and giving bandazos.Los would definitely buy.")</f>
        <v>Very good headphones Sennheiser headphones for music listening both relaxed at home, go down the street or even for sports that is what the compré.Ya have a wireless of this brand and I go very well, so I went for these by test and the truth is I'm encantado.Muy good bass and sound very useful bag claro.Muy including that there are not enmeshed and giving bandazos.Los would definitely buy.</v>
      </c>
    </row>
    <row r="838">
      <c r="A838" s="1">
        <v>5.0</v>
      </c>
      <c r="B838" s="1" t="s">
        <v>838</v>
      </c>
      <c r="C838" t="str">
        <f>IFERROR(__xludf.DUMMYFUNCTION("GOOGLETRANSLATE(B838, ""es"", ""en"")"),"Bottle This bottle is great because it stands up very well temperatures, both cold and heat, was for my niece and my sister loved him because for short trips bottle can be prepared and not have to go with the thermos. you have not used yet but I think the"&amp;"y are also very useful the different nozzles and to learn to drink with a straw.")</f>
        <v>Bottle This bottle is great because it stands up very well temperatures, both cold and heat, was for my niece and my sister loved him because for short trips bottle can be prepared and not have to go with the thermos. you have not used yet but I think they are also very useful the different nozzles and to learn to drink with a straw.</v>
      </c>
    </row>
    <row r="839">
      <c r="A839" s="1">
        <v>5.0</v>
      </c>
      <c r="B839" s="1" t="s">
        <v>839</v>
      </c>
      <c r="C839" t="str">
        <f>IFERROR(__xludf.DUMMYFUNCTION("GOOGLETRANSLATE(B839, ""es"", ""en"")"),"Perfect always buy this brand because I really like to know this brand as know advise people to choose average number more, they are much better.")</f>
        <v>Perfect always buy this brand because I really like to know this brand as know advise people to choose average number more, they are much better.</v>
      </c>
    </row>
    <row r="840">
      <c r="A840" s="1">
        <v>5.0</v>
      </c>
      <c r="B840" s="1" t="s">
        <v>840</v>
      </c>
      <c r="C840" t="str">
        <f>IFERROR(__xludf.DUMMYFUNCTION("GOOGLETRANSLATE(B840, ""es"", ""en"")"),"Very happy for Exceptional Value")</f>
        <v>Very happy for Exceptional Value</v>
      </c>
    </row>
    <row r="841">
      <c r="A841" s="1">
        <v>5.0</v>
      </c>
      <c r="B841" s="1" t="s">
        <v>841</v>
      </c>
      <c r="C841" t="str">
        <f>IFERROR(__xludf.DUMMYFUNCTION("GOOGLETRANSLATE(B841, ""es"", ""en"")"),"Very nice they are very good are very good.")</f>
        <v>Very nice they are very good are very good.</v>
      </c>
    </row>
    <row r="842">
      <c r="A842" s="1">
        <v>5.0</v>
      </c>
      <c r="B842" s="1" t="s">
        <v>842</v>
      </c>
      <c r="C842" t="str">
        <f>IFERROR(__xludf.DUMMYFUNCTION("GOOGLETRANSLATE(B842, ""es"", ""en"")"),"Best mic stand price / Mic stand very sturdy. It is already assembled, and has a broad, stable base to support greater weight.")</f>
        <v>Best mic stand price / Mic stand very sturdy. It is already assembled, and has a broad, stable base to support greater weight.</v>
      </c>
    </row>
    <row r="843">
      <c r="A843" s="1">
        <v>2.0</v>
      </c>
      <c r="B843" s="1" t="s">
        <v>843</v>
      </c>
      <c r="C843" t="str">
        <f>IFERROR(__xludf.DUMMYFUNCTION("GOOGLETRANSLATE(B843, ""es"", ""en"")"),"Very big price is fine, the only thing the moon is too big")</f>
        <v>Very big price is fine, the only thing the moon is too big</v>
      </c>
    </row>
    <row r="844">
      <c r="A844" s="1">
        <v>3.0</v>
      </c>
      <c r="B844" s="1" t="s">
        <v>844</v>
      </c>
      <c r="C844" t="str">
        <f>IFERROR(__xludf.DUMMYFUNCTION("GOOGLETRANSLATE(B844, ""es"", ""en"")"),"Battery life is pretty easy and light to use to puree fruit is ideal baby")</f>
        <v>Battery life is pretty easy and light to use to puree fruit is ideal baby</v>
      </c>
    </row>
    <row r="845">
      <c r="A845" s="1">
        <v>3.0</v>
      </c>
      <c r="B845" s="1" t="s">
        <v>845</v>
      </c>
      <c r="C845" t="str">
        <f>IFERROR(__xludf.DUMMYFUNCTION("GOOGLETRANSLATE(B845, ""es"", ""en"")"),"original are smaller than it appears in the photo but very nice.")</f>
        <v>original are smaller than it appears in the photo but very nice.</v>
      </c>
    </row>
    <row r="846">
      <c r="A846" s="1">
        <v>1.0</v>
      </c>
      <c r="B846" s="1" t="s">
        <v>846</v>
      </c>
      <c r="C846" t="str">
        <f>IFERROR(__xludf.DUMMYFUNCTION("GOOGLETRANSLATE(B846, ""es"", ""en"")"),"Strengthen the fabric of the tip of the shoe, as it splits soon Worst purchase ever made. I bought two pairs, one for me and another for my partner because he liked the design, and the two we have lasted half months because the toe Rajan")</f>
        <v>Strengthen the fabric of the tip of the shoe, as it splits soon Worst purchase ever made. I bought two pairs, one for me and another for my partner because he liked the design, and the two we have lasted half months because the toe Rajan</v>
      </c>
    </row>
    <row r="847">
      <c r="A847" s="1">
        <v>1.0</v>
      </c>
      <c r="B847" s="1" t="s">
        <v>847</v>
      </c>
      <c r="C847" t="str">
        <f>IFERROR(__xludf.DUMMYFUNCTION("GOOGLETRANSLATE(B847, ""es"", ""en"")"),"They are false and very poor imitation I find it incredible that Amazon can sell fake products, on a damp cloth colorfast and left with marks, at two hours boots imitation leather and began to see the marks (that in a tiemberland not happens in life) and "&amp;"made a complaint to Amazon and put reclamcion for consumption.")</f>
        <v>They are false and very poor imitation I find it incredible that Amazon can sell fake products, on a damp cloth colorfast and left with marks, at two hours boots imitation leather and began to see the marks (that in a tiemberland not happens in life) and made a complaint to Amazon and put reclamcion for consumption.</v>
      </c>
    </row>
    <row r="848">
      <c r="A848" s="1">
        <v>1.0</v>
      </c>
      <c r="B848" s="1" t="s">
        <v>848</v>
      </c>
      <c r="C848" t="str">
        <f>IFERROR(__xludf.DUMMYFUNCTION("GOOGLETRANSLATE(B848, ""es"", ""en"")"),"uffffff bad, no, ..... WORSE")</f>
        <v>uffffff bad, no, ..... WORSE</v>
      </c>
    </row>
    <row r="849">
      <c r="A849" s="1">
        <v>4.0</v>
      </c>
      <c r="B849" s="1" t="s">
        <v>849</v>
      </c>
      <c r="C849" t="str">
        <f>IFERROR(__xludf.DUMMYFUNCTION("GOOGLETRANSLATE(B849, ""es"", ""en"")"),"this well can be used to dress")</f>
        <v>this well can be used to dress</v>
      </c>
    </row>
    <row r="850">
      <c r="A850" s="1">
        <v>4.0</v>
      </c>
      <c r="B850" s="1" t="s">
        <v>850</v>
      </c>
      <c r="C850" t="str">
        <f>IFERROR(__xludf.DUMMYFUNCTION("GOOGLETRANSLATE(B850, ""es"", ""en"")"),"well well")</f>
        <v>well well</v>
      </c>
    </row>
    <row r="851">
      <c r="A851" s="1">
        <v>4.0</v>
      </c>
      <c r="B851" s="1" t="s">
        <v>851</v>
      </c>
      <c r="C851" t="str">
        <f>IFERROR(__xludf.DUMMYFUNCTION("GOOGLETRANSLATE(B851, ""es"", ""en"")"),"Ok Very beautiful and perfect size")</f>
        <v>Ok Very beautiful and perfect size</v>
      </c>
    </row>
    <row r="852">
      <c r="A852" s="1">
        <v>4.0</v>
      </c>
      <c r="B852" s="1" t="s">
        <v>852</v>
      </c>
      <c r="C852" t="str">
        <f>IFERROR(__xludf.DUMMYFUNCTION("GOOGLETRANSLATE(B852, ""es"", ""en"")"),"Nice, but very finite. It's nice, but very finite and bears the symbol of silver, comes in a velvet bag perfect for gift, but the chain is too thin, I do not see it very safe. I wish I was somewhat wider, both the central symbol as the string.")</f>
        <v>Nice, but very finite. It's nice, but very finite and bears the symbol of silver, comes in a velvet bag perfect for gift, but the chain is too thin, I do not see it very safe. I wish I was somewhat wider, both the central symbol as the string.</v>
      </c>
    </row>
    <row r="853">
      <c r="A853" s="1">
        <v>4.0</v>
      </c>
      <c r="B853" s="1" t="s">
        <v>853</v>
      </c>
      <c r="C853" t="str">
        <f>IFERROR(__xludf.DUMMYFUNCTION("GOOGLETRANSLATE(B853, ""es"", ""en"")"),"good boots resistant boots are strong and somewhat heavy, but it is normal in this type boots. The color is somewhat clearer which puts on the photo but my taste is perfect, always be dark horse fat. Quality - very good price.")</f>
        <v>good boots resistant boots are strong and somewhat heavy, but it is normal in this type boots. The color is somewhat clearer which puts on the photo but my taste is perfect, always be dark horse fat. Quality - very good price.</v>
      </c>
    </row>
    <row r="854">
      <c r="A854" s="1">
        <v>5.0</v>
      </c>
      <c r="B854" s="1" t="s">
        <v>854</v>
      </c>
      <c r="C854" t="str">
        <f>IFERROR(__xludf.DUMMYFUNCTION("GOOGLETRANSLATE(B854, ""es"", ""en"")"),"Francisco José Ribes Moreno, husband of Ana Maria Moya Very satisfied with the electric blanket from Beurer. The ability to have a large size, was important when deciding to buy it.")</f>
        <v>Francisco José Ribes Moreno, husband of Ana Maria Moya Very satisfied with the electric blanket from Beurer. The ability to have a large size, was important when deciding to buy it.</v>
      </c>
    </row>
    <row r="855">
      <c r="A855" s="1">
        <v>5.0</v>
      </c>
      <c r="B855" s="1" t="s">
        <v>855</v>
      </c>
      <c r="C855" t="str">
        <f>IFERROR(__xludf.DUMMYFUNCTION("GOOGLETRANSLATE(B855, ""es"", ""en"")"),"Awesome .. I find great although I've only used once, I went out to using a little longer than advised but nothing happened except that the heat is stronger, thanks to the manufacturer because it does the job.")</f>
        <v>Awesome .. I find great although I've only used once, I went out to using a little longer than advised but nothing happened except that the heat is stronger, thanks to the manufacturer because it does the job.</v>
      </c>
    </row>
    <row r="856">
      <c r="A856" s="1">
        <v>5.0</v>
      </c>
      <c r="B856" s="1" t="s">
        <v>856</v>
      </c>
      <c r="C856" t="str">
        <f>IFERROR(__xludf.DUMMYFUNCTION("GOOGLETRANSLATE(B856, ""es"", ""en"")"),"I liked being right all mbalage quality ...")</f>
        <v>I liked being right all mbalage quality ...</v>
      </c>
    </row>
    <row r="857">
      <c r="A857" s="1">
        <v>5.0</v>
      </c>
      <c r="B857" s="1" t="s">
        <v>857</v>
      </c>
      <c r="C857" t="str">
        <f>IFERROR(__xludf.DUMMYFUNCTION("GOOGLETRANSLATE(B857, ""es"", ""en"")"),"brasalete bracelet is gorgeous silver parese")</f>
        <v>brasalete bracelet is gorgeous silver parese</v>
      </c>
    </row>
    <row r="858">
      <c r="A858" s="1">
        <v>5.0</v>
      </c>
      <c r="B858" s="1" t="s">
        <v>858</v>
      </c>
      <c r="C858" t="str">
        <f>IFERROR(__xludf.DUMMYFUNCTION("GOOGLETRANSLATE(B858, ""es"", ""en"")"),"good good")</f>
        <v>good good</v>
      </c>
    </row>
    <row r="859">
      <c r="A859" s="1">
        <v>5.0</v>
      </c>
      <c r="B859" s="1" t="s">
        <v>859</v>
      </c>
      <c r="C859" t="str">
        <f>IFERROR(__xludf.DUMMYFUNCTION("GOOGLETRANSLATE(B859, ""es"", ""en"")"),"Good product Very nice")</f>
        <v>Good product Very nice</v>
      </c>
    </row>
    <row r="860">
      <c r="A860" s="1">
        <v>5.0</v>
      </c>
      <c r="B860" s="1" t="s">
        <v>860</v>
      </c>
      <c r="C860" t="str">
        <f>IFERROR(__xludf.DUMMYFUNCTION("GOOGLETRANSLATE(B860, ""es"", ""en"")"),"Van recommended great. With adhesives I bought, are perfectly placed las.fotos and ideal size. I again asked for 4 more and spend all these photos.")</f>
        <v>Van recommended great. With adhesives I bought, are perfectly placed las.fotos and ideal size. I again asked for 4 more and spend all these photos.</v>
      </c>
    </row>
    <row r="861">
      <c r="A861" s="1">
        <v>5.0</v>
      </c>
      <c r="B861" s="1" t="s">
        <v>861</v>
      </c>
      <c r="C861" t="str">
        <f>IFERROR(__xludf.DUMMYFUNCTION("GOOGLETRANSLATE(B861, ""es"", ""en"")"),"Small and practical Useful and practical case for storing these micro SD cards that have scattered around the house. They fit perfectly in their storage cases and has adhesive labels for labeling content. Also it is surprising small footprint making it su"&amp;"itable for any pocket or travel bag. As a single point against say maybe not this well designed to have all occupied spaces. For now it seems a good product.")</f>
        <v>Small and practical Useful and practical case for storing these micro SD cards that have scattered around the house. They fit perfectly in their storage cases and has adhesive labels for labeling content. Also it is surprising small footprint making it suitable for any pocket or travel bag. As a single point against say maybe not this well designed to have all occupied spaces. For now it seems a good product.</v>
      </c>
    </row>
    <row r="862">
      <c r="A862" s="1">
        <v>5.0</v>
      </c>
      <c r="B862" s="1" t="s">
        <v>862</v>
      </c>
      <c r="C862" t="str">
        <f>IFERROR(__xludf.DUMMYFUNCTION("GOOGLETRANSLATE(B862, ""es"", ""en"")"),"Very nice headphones Child and listen very well to be for a child.")</f>
        <v>Very nice headphones Child and listen very well to be for a child.</v>
      </c>
    </row>
    <row r="863">
      <c r="A863" s="1">
        <v>5.0</v>
      </c>
      <c r="B863" s="1" t="s">
        <v>863</v>
      </c>
      <c r="C863" t="str">
        <f>IFERROR(__xludf.DUMMYFUNCTION("GOOGLETRANSLATE(B863, ""es"", ""en"")"),"Perfect just what I was looking at an affordable price. Recommended to start in the world of audio production")</f>
        <v>Perfect just what I was looking at an affordable price. Recommended to start in the world of audio production</v>
      </c>
    </row>
    <row r="864">
      <c r="A864" s="1">
        <v>5.0</v>
      </c>
      <c r="B864" s="1" t="s">
        <v>864</v>
      </c>
      <c r="C864" t="str">
        <f>IFERROR(__xludf.DUMMYFUNCTION("GOOGLETRANSLATE(B864, ""es"", ""en"")"),"The second I have. It is an ideal clock for you like watches and bracelets. Suitable for the daily grind. I bought it for 8.95 €, for this price you can not ask for more. Withstands water and shock. As for the request came to me several days ahead of sche"&amp;"dule.")</f>
        <v>The second I have. It is an ideal clock for you like watches and bracelets. Suitable for the daily grind. I bought it for 8.95 €, for this price you can not ask for more. Withstands water and shock. As for the request came to me several days ahead of schedule.</v>
      </c>
    </row>
    <row r="865">
      <c r="A865" s="1">
        <v>5.0</v>
      </c>
      <c r="B865" s="1" t="s">
        <v>865</v>
      </c>
      <c r="C865" t="str">
        <f>IFERROR(__xludf.DUMMYFUNCTION("GOOGLETRANSLATE(B865, ""es"", ""en"")"),"Elegance can not say anything more than this shoulder. It is very elegant, it is good quality and well protected inside. In addition, it takes a lot of compartments.")</f>
        <v>Elegance can not say anything more than this shoulder. It is very elegant, it is good quality and well protected inside. In addition, it takes a lot of compartments.</v>
      </c>
    </row>
    <row r="866">
      <c r="A866" s="1">
        <v>5.0</v>
      </c>
      <c r="B866" s="1" t="s">
        <v>866</v>
      </c>
      <c r="C866" t="str">
        <f>IFERROR(__xludf.DUMMYFUNCTION("GOOGLETRANSLATE(B866, ""es"", ""en"")"),"Sound is great, and half the price I bought at the mall.")</f>
        <v>Sound is great, and half the price I bought at the mall.</v>
      </c>
    </row>
    <row r="867">
      <c r="A867" s="1">
        <v>5.0</v>
      </c>
      <c r="B867" s="1" t="s">
        <v>867</v>
      </c>
      <c r="C867" t="str">
        <f>IFERROR(__xludf.DUMMYFUNCTION("GOOGLETRANSLATE(B867, ""es"", ""en"")"),"excellent purchase meets all I ask .. adjustable strap, delivered in perfect condition, comes with warranty .. I have always taken this watch and I have loved, I have nothing bad to say")</f>
        <v>excellent purchase meets all I ask .. adjustable strap, delivered in perfect condition, comes with warranty .. I have always taken this watch and I have loved, I have nothing bad to say</v>
      </c>
    </row>
    <row r="868">
      <c r="A868" s="1">
        <v>5.0</v>
      </c>
      <c r="B868" s="1" t="s">
        <v>868</v>
      </c>
      <c r="C868" t="str">
        <f>IFERROR(__xludf.DUMMYFUNCTION("GOOGLETRANSLATE(B868, ""es"", ""en"")"),"I bought very nice gift for a girl, makes it more ""wearable"" the My Band 3. The look is leather and has a very good and really nice finish, the box comes with two screensavers that have not used. The metal frame is finished in brushed steel, holds very "&amp;"well the My Band by a spring-loaded clips. This strap transpires much better than rubber, has the disadvantage that for sport or wet it will always be better rubber but a matter of changing it going, is very simple. I recommend it.")</f>
        <v>I bought very nice gift for a girl, makes it more "wearable" the My Band 3. The look is leather and has a very good and really nice finish, the box comes with two screensavers that have not used. The metal frame is finished in brushed steel, holds very well the My Band by a spring-loaded clips. This strap transpires much better than rubber, has the disadvantage that for sport or wet it will always be better rubber but a matter of changing it going, is very simple. I recommend it.</v>
      </c>
    </row>
    <row r="869">
      <c r="A869" s="1">
        <v>5.0</v>
      </c>
      <c r="B869" s="1" t="s">
        <v>869</v>
      </c>
      <c r="C869" t="str">
        <f>IFERROR(__xludf.DUMMYFUNCTION("GOOGLETRANSLATE(B869, ""es"", ""en"")"),"Welcome!! Murchas thanks !!")</f>
        <v>Welcome!! Murchas thanks !!</v>
      </c>
    </row>
    <row r="870">
      <c r="A870" s="1">
        <v>5.0</v>
      </c>
      <c r="B870" s="1" t="s">
        <v>870</v>
      </c>
      <c r="C870" t="str">
        <f>IFERROR(__xludf.DUMMYFUNCTION("GOOGLETRANSLATE(B870, ""es"", ""en"")"),"Very good value - price Powerful - comfortable - manageable")</f>
        <v>Very good value - price Powerful - comfortable - manageable</v>
      </c>
    </row>
    <row r="871">
      <c r="A871" s="1">
        <v>5.0</v>
      </c>
      <c r="B871" s="1" t="s">
        <v>871</v>
      </c>
      <c r="C871" t="str">
        <f>IFERROR(__xludf.DUMMYFUNCTION("GOOGLETRANSLATE(B871, ""es"", ""en"")"),"Very good buy is small, nice and efficient. I am delighted with purchase. If you do not want big something is perfect for the price.")</f>
        <v>Very good buy is small, nice and efficient. I am delighted with purchase. If you do not want big something is perfect for the price.</v>
      </c>
    </row>
    <row r="872">
      <c r="A872" s="1">
        <v>5.0</v>
      </c>
      <c r="B872" s="1" t="s">
        <v>872</v>
      </c>
      <c r="C872" t="str">
        <f>IFERROR(__xludf.DUMMYFUNCTION("GOOGLETRANSLATE(B872, ""es"", ""en"")"),"Bluetooth headset sound quality and comfortable sound quality is very good, isolates you from the outside and you can enjoy your music. Comfort them is another plus point, since the different sizes bring can choose the most optimal for your ear. Functiona"&amp;"lity to take or reject calls with a single touch on them very easily give for not having q use the phone. The same goes if you want to change songs.")</f>
        <v>Bluetooth headset sound quality and comfortable sound quality is very good, isolates you from the outside and you can enjoy your music. Comfort them is another plus point, since the different sizes bring can choose the most optimal for your ear. Functionality to take or reject calls with a single touch on them very easily give for not having q use the phone. The same goes if you want to change songs.</v>
      </c>
    </row>
    <row r="873">
      <c r="A873" s="1">
        <v>2.0</v>
      </c>
      <c r="B873" s="1" t="s">
        <v>873</v>
      </c>
      <c r="C873" t="str">
        <f>IFERROR(__xludf.DUMMYFUNCTION("GOOGLETRANSLATE(B873, ""es"", ""en"")"),"I was not working properly fits me well did not work mates, I returned and took another cable")</f>
        <v>I was not working properly fits me well did not work mates, I returned and took another cable</v>
      </c>
    </row>
    <row r="874">
      <c r="A874" s="1">
        <v>3.0</v>
      </c>
      <c r="B874" s="1" t="s">
        <v>874</v>
      </c>
      <c r="C874" t="str">
        <f>IFERROR(__xludf.DUMMYFUNCTION("GOOGLETRANSLATE(B874, ""es"", ""en"")"),"It is very strong. Alcohol has and it shows. After 20 seconds of rinsing with him leaves you sleepy tongue and gums. The taste that leaves you in the mouth is nice.")</f>
        <v>It is very strong. Alcohol has and it shows. After 20 seconds of rinsing with him leaves you sleepy tongue and gums. The taste that leaves you in the mouth is nice.</v>
      </c>
    </row>
    <row r="875">
      <c r="A875" s="1">
        <v>3.0</v>
      </c>
      <c r="B875" s="1" t="s">
        <v>875</v>
      </c>
      <c r="C875" t="str">
        <f>IFERROR(__xludf.DUMMYFUNCTION("GOOGLETRANSLATE(B875, ""es"", ""en"")"),"Color completely different boots are great in fact I asked in another color because the color between wine and the picture does not look anything.")</f>
        <v>Color completely different boots are great in fact I asked in another color because the color between wine and the picture does not look anything.</v>
      </c>
    </row>
    <row r="876">
      <c r="A876" s="1">
        <v>3.0</v>
      </c>
      <c r="B876" s="1" t="s">
        <v>876</v>
      </c>
      <c r="C876" t="str">
        <f>IFERROR(__xludf.DUMMYFUNCTION("GOOGLETRANSLATE(B876, ""es"", ""en"")"),"I like small spaces, the smell is not the fault of the device, is the oil that is placed, it is for small places")</f>
        <v>I like small spaces, the smell is not the fault of the device, is the oil that is placed, it is for small places</v>
      </c>
    </row>
    <row r="877">
      <c r="A877" s="1">
        <v>1.0</v>
      </c>
      <c r="B877" s="1" t="s">
        <v>877</v>
      </c>
      <c r="C877" t="str">
        <f>IFERROR(__xludf.DUMMYFUNCTION("GOOGLETRANSLATE(B877, ""es"", ""en"")"),"I bought this product broke gift a couple of months ago and broke a few days ago. It's a shame because the return ended in late June. I give the minimum score because although it has been running successfully for a couple of months, has broken too soon.")</f>
        <v>I bought this product broke gift a couple of months ago and broke a few days ago. It's a shame because the return ended in late June. I give the minimum score because although it has been running successfully for a couple of months, has broken too soon.</v>
      </c>
    </row>
    <row r="878">
      <c r="A878" s="1">
        <v>1.0</v>
      </c>
      <c r="B878" s="1" t="s">
        <v>878</v>
      </c>
      <c r="C878" t="str">
        <f>IFERROR(__xludf.DUMMYFUNCTION("GOOGLETRANSLATE(B878, ""es"", ""en"")"),"Article malisima poor quality of quality and very very basic, worth spending a little more and buy something that meets their tasks, take long to warm up and then cooled immediately, very unstable base.")</f>
        <v>Article malisima poor quality of quality and very very basic, worth spending a little more and buy something that meets their tasks, take long to warm up and then cooled immediately, very unstable base.</v>
      </c>
    </row>
    <row r="879">
      <c r="A879" s="1">
        <v>4.0</v>
      </c>
      <c r="B879" s="1" t="s">
        <v>879</v>
      </c>
      <c r="C879" t="str">
        <f>IFERROR(__xludf.DUMMYFUNCTION("GOOGLETRANSLATE(B879, ""es"", ""en"")"),"For this price ... I said, for this price it carries more than good. There is a microphone for recording professional but the truth is that the results are more than decent for such recordings podcast and YouTube. Phantom power required to function proper"&amp;"ly.")</f>
        <v>For this price ... I said, for this price it carries more than good. There is a microphone for recording professional but the truth is that the results are more than decent for such recordings podcast and YouTube. Phantom power required to function properly.</v>
      </c>
    </row>
    <row r="880">
      <c r="A880" s="1">
        <v>4.0</v>
      </c>
      <c r="B880" s="1" t="s">
        <v>880</v>
      </c>
      <c r="C880" t="str">
        <f>IFERROR(__xludf.DUMMYFUNCTION("GOOGLETRANSLATE(B880, ""es"", ""en"")"),"Effective Very useful, arrived in perfect condition.")</f>
        <v>Effective Very useful, arrived in perfect condition.</v>
      </c>
    </row>
    <row r="881">
      <c r="A881" s="1">
        <v>4.0</v>
      </c>
      <c r="B881" s="1" t="s">
        <v>881</v>
      </c>
      <c r="C881" t="str">
        <f>IFERROR(__xludf.DUMMYFUNCTION("GOOGLETRANSLATE(B881, ""es"", ""en"")"),"cash Well")</f>
        <v>cash Well</v>
      </c>
    </row>
    <row r="882">
      <c r="A882" s="1">
        <v>4.0</v>
      </c>
      <c r="B882" s="1" t="s">
        <v>882</v>
      </c>
      <c r="C882" t="str">
        <f>IFERROR(__xludf.DUMMYFUNCTION("GOOGLETRANSLATE(B882, ""es"", ""en"")"),"I liked it because I liked the fabric a little thin but well Thanks")</f>
        <v>I liked it because I liked the fabric a little thin but well Thanks</v>
      </c>
    </row>
    <row r="883">
      <c r="A883" s="1">
        <v>4.0</v>
      </c>
      <c r="B883" s="1" t="s">
        <v>883</v>
      </c>
      <c r="C883" t="str">
        <f>IFERROR(__xludf.DUMMYFUNCTION("GOOGLETRANSLATE(B883, ""es"", ""en"")"),"Perfect for my EOS 80D I liked, responds very well to the speed of the camera even in bursts. I think capacity is ideal for my camera, and the price is pretty tight so I've seen out there. This time I bought two, but no later discarded buy some more, whic"&amp;"h of course will be same make, model and surely the same seller. Very satisfied with the purchase.")</f>
        <v>Perfect for my EOS 80D I liked, responds very well to the speed of the camera even in bursts. I think capacity is ideal for my camera, and the price is pretty tight so I've seen out there. This time I bought two, but no later discarded buy some more, which of course will be same make, model and surely the same seller. Very satisfied with the purchase.</v>
      </c>
    </row>
    <row r="884">
      <c r="A884" s="1">
        <v>5.0</v>
      </c>
      <c r="B884" s="1" t="s">
        <v>884</v>
      </c>
      <c r="C884" t="str">
        <f>IFERROR(__xludf.DUMMYFUNCTION("GOOGLETRANSLATE(B884, ""es"", ""en"")"),"Good product good headphones. Perfect for walking or running. It has a battery that lasts long and loaded fast. The design is nice and good to engage ears are very light and are also compatible with any phone with Bluetooth and matched easily and in terms"&amp;" of quality are quite good and tough")</f>
        <v>Good product good headphones. Perfect for walking or running. It has a battery that lasts long and loaded fast. The design is nice and good to engage ears are very light and are also compatible with any phone with Bluetooth and matched easily and in terms of quality are quite good and tough</v>
      </c>
    </row>
    <row r="885">
      <c r="A885" s="1">
        <v>5.0</v>
      </c>
      <c r="B885" s="1" t="s">
        <v>885</v>
      </c>
      <c r="C885" t="str">
        <f>IFERROR(__xludf.DUMMYFUNCTION("GOOGLETRANSLATE(B885, ""es"", ""en"")"),"good quality much more beautiful in reality than in the picture")</f>
        <v>good quality much more beautiful in reality than in the picture</v>
      </c>
    </row>
    <row r="886">
      <c r="A886" s="1">
        <v>5.0</v>
      </c>
      <c r="B886" s="1" t="s">
        <v>886</v>
      </c>
      <c r="C886" t="str">
        <f>IFERROR(__xludf.DUMMYFUNCTION("GOOGLETRANSLATE(B886, ""es"", ""en"")"),"Ideal for comfort work long hours standing")</f>
        <v>Ideal for comfort work long hours standing</v>
      </c>
    </row>
    <row r="887">
      <c r="A887" s="1">
        <v>5.0</v>
      </c>
      <c r="B887" s="1" t="s">
        <v>887</v>
      </c>
      <c r="C887" t="str">
        <f>IFERROR(__xludf.DUMMYFUNCTION("GOOGLETRANSLATE(B887, ""es"", ""en"")"),"Boiled water on a moment I bought this product because I really like tea, but it is very annoying to have to heat water in pots and prefer not to use the microwave; the jar is large capacity (1.7L), so you can heat water to make pasta, cooked vegetables o"&amp;"r used for stews, very fast, in less than one minute max capacity has the list; It is very practical when it reaches boiling, the safety device only jumps and off. It has a blue light when it is running very cool. The design is lovely to have it in sight,"&amp;" if you use every day. Very good quality / price.")</f>
        <v>Boiled water on a moment I bought this product because I really like tea, but it is very annoying to have to heat water in pots and prefer not to use the microwave; the jar is large capacity (1.7L), so you can heat water to make pasta, cooked vegetables or used for stews, very fast, in less than one minute max capacity has the list; It is very practical when it reaches boiling, the safety device only jumps and off. It has a blue light when it is running very cool. The design is lovely to have it in sight, if you use every day. Very good quality / price.</v>
      </c>
    </row>
    <row r="888">
      <c r="A888" s="1">
        <v>5.0</v>
      </c>
      <c r="B888" s="1" t="s">
        <v>888</v>
      </c>
      <c r="C888" t="str">
        <f>IFERROR(__xludf.DUMMYFUNCTION("GOOGLETRANSLATE(B888, ""es"", ""en"")"),"Shure Lapel Mic Very good and super sound capture, inconvenient, the cable should be two meters.")</f>
        <v>Shure Lapel Mic Very good and super sound capture, inconvenient, the cable should be two meters.</v>
      </c>
    </row>
    <row r="889">
      <c r="A889" s="1">
        <v>5.0</v>
      </c>
      <c r="B889" s="1" t="s">
        <v>889</v>
      </c>
      <c r="C889" t="str">
        <f>IFERROR(__xludf.DUMMYFUNCTION("GOOGLETRANSLATE(B889, ""es"", ""en"")"),"Good value good value for money")</f>
        <v>Good value good value for money</v>
      </c>
    </row>
    <row r="890">
      <c r="A890" s="1">
        <v>5.0</v>
      </c>
      <c r="B890" s="1" t="s">
        <v>890</v>
      </c>
      <c r="C890" t="str">
        <f>IFERROR(__xludf.DUMMYFUNCTION("GOOGLETRANSLATE(B890, ""es"", ""en"")"),"very good relaccion money needed headphones not take up a lot, and had no intention of spending too much, with these headphones I have fulfilled all my expectations, good sound quality at an unbeatable")</f>
        <v>very good relaccion money needed headphones not take up a lot, and had no intention of spending too much, with these headphones I have fulfilled all my expectations, good sound quality at an unbeatable</v>
      </c>
    </row>
    <row r="891">
      <c r="A891" s="1">
        <v>5.0</v>
      </c>
      <c r="B891" s="1" t="s">
        <v>891</v>
      </c>
      <c r="C891" t="str">
        <f>IFERROR(__xludf.DUMMYFUNCTION("GOOGLETRANSLATE(B891, ""es"", ""en"")"),"Absolute comfort shoes very comfortable and flexible. The perfect size, use 42 European.")</f>
        <v>Absolute comfort shoes very comfortable and flexible. The perfect size, use 42 European.</v>
      </c>
    </row>
    <row r="892">
      <c r="A892" s="1">
        <v>5.0</v>
      </c>
      <c r="B892" s="1" t="s">
        <v>892</v>
      </c>
      <c r="C892" t="str">
        <f>IFERROR(__xludf.DUMMYFUNCTION("GOOGLETRANSLATE(B892, ""es"", ""en"")"),"Very fast shipping can not say anything about a staple, do their job, period. Only mean that the shipping was fast, the next day and had")</f>
        <v>Very fast shipping can not say anything about a staple, do their job, period. Only mean that the shipping was fast, the next day and had</v>
      </c>
    </row>
    <row r="893">
      <c r="A893" s="1">
        <v>5.0</v>
      </c>
      <c r="B893" s="1" t="s">
        <v>893</v>
      </c>
      <c r="C893" t="str">
        <f>IFERROR(__xludf.DUMMYFUNCTION("GOOGLETRANSLATE(B893, ""es"", ""en"")"),"Highly recommended recommended it arrived well protected and on time. Is resistant brings the accessories described and a cover to keep it, I have not tried it yet because it arrived today.")</f>
        <v>Highly recommended recommended it arrived well protected and on time. Is resistant brings the accessories described and a cover to keep it, I have not tried it yet because it arrived today.</v>
      </c>
    </row>
    <row r="894">
      <c r="A894" s="1">
        <v>5.0</v>
      </c>
      <c r="B894" s="1" t="s">
        <v>894</v>
      </c>
      <c r="C894" t="str">
        <f>IFERROR(__xludf.DUMMYFUNCTION("GOOGLETRANSLATE(B894, ""es"", ""en"")"),"Kettle works perfectly. It is very good, heated quickly and keeps water hot enough a good time and accommodates several cups")</f>
        <v>Kettle works perfectly. It is very good, heated quickly and keeps water hot enough a good time and accommodates several cups</v>
      </c>
    </row>
    <row r="895">
      <c r="A895" s="1">
        <v>5.0</v>
      </c>
      <c r="B895" s="1" t="s">
        <v>895</v>
      </c>
      <c r="C895" t="str">
        <f>IFERROR(__xludf.DUMMYFUNCTION("GOOGLETRANSLATE(B895, ""es"", ""en"")"),"The efficacy very good price and how comfortable it is")</f>
        <v>The efficacy very good price and how comfortable it is</v>
      </c>
    </row>
    <row r="896">
      <c r="A896" s="1">
        <v>5.0</v>
      </c>
      <c r="B896" s="1" t="s">
        <v>896</v>
      </c>
      <c r="C896" t="str">
        <f>IFERROR(__xludf.DUMMYFUNCTION("GOOGLETRANSLATE(B896, ""es"", ""en"")"),"Very good quality Very good quality")</f>
        <v>Very good quality Very good quality</v>
      </c>
    </row>
    <row r="897">
      <c r="A897" s="1">
        <v>5.0</v>
      </c>
      <c r="B897" s="1" t="s">
        <v>897</v>
      </c>
      <c r="C897" t="str">
        <f>IFERROR(__xludf.DUMMYFUNCTION("GOOGLETRANSLATE(B897, ""es"", ""en"")"),"Easy to use I love this portable blender with 2 cups. I use to beat fruit and vegetables. The ability of the two glasses is 600 ml. In the mornings I make a fruit smoothie and I can take the glass with whipped fruit for half a day. The glasses are easy to"&amp;" clean manually or in the dishwasher. Curta fine fruit and vegetables, torn pieces. Easy to use. Recommendable.")</f>
        <v>Easy to use I love this portable blender with 2 cups. I use to beat fruit and vegetables. The ability of the two glasses is 600 ml. In the mornings I make a fruit smoothie and I can take the glass with whipped fruit for half a day. The glasses are easy to clean manually or in the dishwasher. Curta fine fruit and vegetables, torn pieces. Easy to use. Recommendable.</v>
      </c>
    </row>
    <row r="898">
      <c r="A898" s="1">
        <v>5.0</v>
      </c>
      <c r="B898" s="1" t="s">
        <v>898</v>
      </c>
      <c r="C898" t="str">
        <f>IFERROR(__xludf.DUMMYFUNCTION("GOOGLETRANSLATE(B898, ""es"", ""en"")"),"Awesome'm amazed how well it will not hear breathing, does not distort the voice at all and fits well anywhere, I totally recommend it")</f>
        <v>Awesome'm amazed how well it will not hear breathing, does not distort the voice at all and fits well anywhere, I totally recommend it</v>
      </c>
    </row>
    <row r="899">
      <c r="A899" s="1">
        <v>5.0</v>
      </c>
      <c r="B899" s="1" t="s">
        <v>899</v>
      </c>
      <c r="C899" t="str">
        <f>IFERROR(__xludf.DUMMYFUNCTION("GOOGLETRANSLATE(B899, ""es"", ""en"")"),"Durability and comfort I thought it was an excellent quality product.")</f>
        <v>Durability and comfort I thought it was an excellent quality product.</v>
      </c>
    </row>
    <row r="900">
      <c r="A900" s="1">
        <v>5.0</v>
      </c>
      <c r="B900" s="1" t="s">
        <v>900</v>
      </c>
      <c r="C900" t="str">
        <f>IFERROR(__xludf.DUMMYFUNCTION("GOOGLETRANSLATE(B900, ""es"", ""en"")"),"Discovered sounds that did not know they were there !!! Hi: I just received my package has arrived on time and very well padded to not suffer any damage. I've put it right away and are great. I do not recommend to get them out there on the street because "&amp;"they weigh slightly, less for a girl like me ... haha ​​but worth keeping them at home, bring up an adapter to connect it to a professional sound equipment or musical. I can not say more than just discovered them into sounds songs that did not know they w"&amp;"ere there ... haha ​​Very good I recommend it 100%.")</f>
        <v>Discovered sounds that did not know they were there !!! Hi: I just received my package has arrived on time and very well padded to not suffer any damage. I've put it right away and are great. I do not recommend to get them out there on the street because they weigh slightly, less for a girl like me ... haha ​​but worth keeping them at home, bring up an adapter to connect it to a professional sound equipment or musical. I can not say more than just discovered them into sounds songs that did not know they were there ... haha ​​Very good I recommend it 100%.</v>
      </c>
    </row>
    <row r="901">
      <c r="A901" s="1">
        <v>5.0</v>
      </c>
      <c r="B901" s="1" t="s">
        <v>901</v>
      </c>
      <c r="C901" t="str">
        <f>IFERROR(__xludf.DUMMYFUNCTION("GOOGLETRANSLATE(B901, ""es"", ""en"")"),"Edichu Just like that seen in the photos. My wife has been delighted and says the rear closure is of good quality. A success!!")</f>
        <v>Edichu Just like that seen in the photos. My wife has been delighted and says the rear closure is of good quality. A success!!</v>
      </c>
    </row>
    <row r="902">
      <c r="A902" s="1">
        <v>5.0</v>
      </c>
      <c r="B902" s="1" t="s">
        <v>902</v>
      </c>
      <c r="C902" t="str">
        <f>IFERROR(__xludf.DUMMYFUNCTION("GOOGLETRANSLATE(B902, ""es"", ""en"")"),"It was what he wanted. Good pretty and cheap.")</f>
        <v>It was what he wanted. Good pretty and cheap.</v>
      </c>
    </row>
    <row r="903">
      <c r="A903" s="1">
        <v>2.0</v>
      </c>
      <c r="B903" s="1" t="s">
        <v>903</v>
      </c>
      <c r="C903" t="str">
        <f>IFERROR(__xludf.DUMMYFUNCTION("GOOGLETRANSLATE(B903, ""es"", ""en"")"),"Mal Pedi 42.5 Beige (Sabbia 497) and I got an 43. I wanted to change the product but could not because the system was always wrong so I had to ask for the refund and buy another pair of 42.5 another color. Pedi color Beige (C26) and I received a 42.5 Mush"&amp;"room color. I will not return back the product, but it does not go well: 2 Shipping 2 errors. Only two stars because the Mushroom is not ugly.")</f>
        <v>Mal Pedi 42.5 Beige (Sabbia 497) and I got an 43. I wanted to change the product but could not because the system was always wrong so I had to ask for the refund and buy another pair of 42.5 another color. Pedi color Beige (C26) and I received a 42.5 Mushroom color. I will not return back the product, but it does not go well: 2 Shipping 2 errors. Only two stars because the Mushroom is not ugly.</v>
      </c>
    </row>
    <row r="904">
      <c r="A904" s="1">
        <v>3.0</v>
      </c>
      <c r="B904" s="1" t="s">
        <v>904</v>
      </c>
      <c r="C904" t="str">
        <f>IFERROR(__xludf.DUMMYFUNCTION("GOOGLETRANSLATE(B904, ""es"", ""en"")"),"Very short time chronograph timer only counts up to 30 min. That detail was not publicized.")</f>
        <v>Very short time chronograph timer only counts up to 30 min. That detail was not publicized.</v>
      </c>
    </row>
    <row r="905">
      <c r="A905" s="1">
        <v>1.0</v>
      </c>
      <c r="B905" s="1" t="s">
        <v>905</v>
      </c>
      <c r="C905" t="str">
        <f>IFERROR(__xludf.DUMMYFUNCTION("GOOGLETRANSLATE(B905, ""es"", ""en"")"),"Very nice I got broken very bad experience with the jewels are nice but yegan broken")</f>
        <v>Very nice I got broken very bad experience with the jewels are nice but yegan broken</v>
      </c>
    </row>
    <row r="906">
      <c r="A906" s="1">
        <v>1.0</v>
      </c>
      <c r="B906" s="1" t="s">
        <v>906</v>
      </c>
      <c r="C906" t="str">
        <f>IFERROR(__xludf.DUMMYFUNCTION("GOOGLETRANSLATE(B906, ""es"", ""en"")"),"Once washed disappointed in the washing machine has been completely peeling the first layer but I really like and are we Comodisimos")</f>
        <v>Once washed disappointed in the washing machine has been completely peeling the first layer but I really like and are we Comodisimos</v>
      </c>
    </row>
    <row r="907">
      <c r="A907" s="1">
        <v>4.0</v>
      </c>
      <c r="B907" s="1" t="s">
        <v>907</v>
      </c>
      <c r="C907" t="str">
        <f>IFERROR(__xludf.DUMMYFUNCTION("GOOGLETRANSLATE(B907, ""es"", ""en"")"),"Easy to assemble using clear")</f>
        <v>Easy to assemble using clear</v>
      </c>
    </row>
    <row r="908">
      <c r="A908" s="1">
        <v>4.0</v>
      </c>
      <c r="B908" s="1" t="s">
        <v>908</v>
      </c>
      <c r="C908" t="str">
        <f>IFERROR(__xludf.DUMMYFUNCTION("GOOGLETRANSLATE(B908, ""es"", ""en"")"),"Happy but size larger than normal. It is a tad larger size. I usually use an M or L. Mido 1.82 and weight about 76 kg. And it is something long and loose pillaging the M ... After fabric quality very well. Happy with the purchase and buy more brand but wi"&amp;"ll choose a smaller size.")</f>
        <v>Happy but size larger than normal. It is a tad larger size. I usually use an M or L. Mido 1.82 and weight about 76 kg. And it is something long and loose pillaging the M ... After fabric quality very well. Happy with the purchase and buy more brand but will choose a smaller size.</v>
      </c>
    </row>
    <row r="909">
      <c r="A909" s="1">
        <v>4.0</v>
      </c>
      <c r="B909" s="1" t="s">
        <v>909</v>
      </c>
      <c r="C909" t="str">
        <f>IFERROR(__xludf.DUMMYFUNCTION("GOOGLETRANSLATE(B909, ""es"", ""en"")"),"Value The product as similar is very effective, I do not advise to wear because I paracer very strong, I've used it and left me the garage as the paten and certainly has good smell of menthol, recommended product.")</f>
        <v>Value The product as similar is very effective, I do not advise to wear because I paracer very strong, I've used it and left me the garage as the paten and certainly has good smell of menthol, recommended product.</v>
      </c>
    </row>
    <row r="910">
      <c r="A910" s="1">
        <v>4.0</v>
      </c>
      <c r="B910" s="1" t="s">
        <v>910</v>
      </c>
      <c r="C910" t="str">
        <f>IFERROR(__xludf.DUMMYFUNCTION("GOOGLETRANSLATE(B910, ""es"", ""en"")"),"I decent performance (speed) at an attractive price right product, delivered on time, acquired on offer. Pros: Capacity suitable for office use robust construction (that will hold many connections / disconnections) cover side closure Cons: relatively low "&amp;"speed (slower compared with same brand and model 64GB, probably by controller with little cache), especially writing process")</f>
        <v>I decent performance (speed) at an attractive price right product, delivered on time, acquired on offer. Pros: Capacity suitable for office use robust construction (that will hold many connections / disconnections) cover side closure Cons: relatively low speed (slower compared with same brand and model 64GB, probably by controller with little cache), especially writing process</v>
      </c>
    </row>
    <row r="911">
      <c r="A911" s="1">
        <v>5.0</v>
      </c>
      <c r="B911" s="1" t="s">
        <v>911</v>
      </c>
      <c r="C911" t="str">
        <f>IFERROR(__xludf.DUMMYFUNCTION("GOOGLETRANSLATE(B911, ""es"", ""en"")"),"Quality and Design Robot excellent performance that lets you leave your home as a brush. Magnifica purchase up to the higher end.")</f>
        <v>Quality and Design Robot excellent performance that lets you leave your home as a brush. Magnifica purchase up to the higher end.</v>
      </c>
    </row>
    <row r="912">
      <c r="A912" s="1">
        <v>5.0</v>
      </c>
      <c r="B912" s="1" t="s">
        <v>912</v>
      </c>
      <c r="C912" t="str">
        <f>IFERROR(__xludf.DUMMYFUNCTION("GOOGLETRANSLATE(B912, ""es"", ""en"")"),"I open a new world to clean tiles &lt;div id = ""video-block-R2YVYF2IELA2RM"" class = ""a-section a-spacing-small a-spacing-top mini video-block""&gt; &lt;/ div&gt; &lt;input type = ""hidden"" name = """" value = ""https://images-eu.ssl-images-amazon.com/images/I/81GHGQ"&amp;"aiK2S.mp4"" class = ""video-url""&gt; &lt;input type = ""hidden"" name = """" value = ""https://images-eu.ssl-images-amazon.com/images/I/A1IMB7DpxTS.png"" class = ""video-slate-img-url""&gt; &amp; nbsp; At last an accessory drill worth. With this you get the tiles of "&amp;"the kitchen, bathroom or whatever zero coma. 5 star hotel with breakfast included. 👏👏👏")</f>
        <v>I open a new world to clean tiles &lt;div id = "video-block-R2YVYF2IELA2RM" class = "a-section a-spacing-small a-spacing-top mini video-block"&gt; &lt;/ div&gt; &lt;input type = "hidden" name = "" value = "https://images-eu.ssl-images-amazon.com/images/I/81GHGQaiK2S.mp4" class = "video-url"&gt; &lt;input type = "hidden" name = "" value = "https://images-eu.ssl-images-amazon.com/images/I/A1IMB7DpxTS.png" class = "video-slate-img-url"&gt; &amp; nbsp; At last an accessory drill worth. With this you get the tiles of the kitchen, bathroom or whatever zero coma. 5 star hotel with breakfast included. 👏👏👏</v>
      </c>
    </row>
    <row r="913">
      <c r="A913" s="1">
        <v>5.0</v>
      </c>
      <c r="B913" s="1" t="s">
        <v>913</v>
      </c>
      <c r="C913" t="str">
        <f>IFERROR(__xludf.DUMMYFUNCTION("GOOGLETRANSLATE(B913, ""es"", ""en"")"),"Operating expected and superb after-sales service as the product works and hopefully use in day to day, I'm happy :). But mostly I want to emphasize after-sales service because of a problem I had, it was perfect, solving all the seller in record time.")</f>
        <v>Operating expected and superb after-sales service as the product works and hopefully use in day to day, I'm happy :). But mostly I want to emphasize after-sales service because of a problem I had, it was perfect, solving all the seller in record time.</v>
      </c>
    </row>
    <row r="914">
      <c r="A914" s="1">
        <v>5.0</v>
      </c>
      <c r="B914" s="1" t="s">
        <v>914</v>
      </c>
      <c r="C914" t="str">
        <f>IFERROR(__xludf.DUMMYFUNCTION("GOOGLETRANSLATE(B914, ""es"", ""en"")"),"Currently easy to clean, used for baking. Perfect for mounting clear with beater carrying accessory and the disposer stops biscuit powder with ease. It is very easy to use and most importantly, clean. It weighs less than one that had recently, something t"&amp;"hat also helps a lot and is an aspect to consider.")</f>
        <v>Currently easy to clean, used for baking. Perfect for mounting clear with beater carrying accessory and the disposer stops biscuit powder with ease. It is very easy to use and most importantly, clean. It weighs less than one that had recently, something that also helps a lot and is an aspect to consider.</v>
      </c>
    </row>
    <row r="915">
      <c r="A915" s="1">
        <v>5.0</v>
      </c>
      <c r="B915" s="1" t="s">
        <v>915</v>
      </c>
      <c r="C915" t="str">
        <f>IFERROR(__xludf.DUMMYFUNCTION("GOOGLETRANSLATE(B915, ""es"", ""en"")"),"Price and quality mark life to worry and that little can swim with no problem to get wet. Good light and all information on main screen.")</f>
        <v>Price and quality mark life to worry and that little can swim with no problem to get wet. Good light and all information on main screen.</v>
      </c>
    </row>
    <row r="916">
      <c r="A916" s="1">
        <v>5.0</v>
      </c>
      <c r="B916" s="1" t="s">
        <v>916</v>
      </c>
      <c r="C916" t="str">
        <f>IFERROR(__xludf.DUMMYFUNCTION("GOOGLETRANSLATE(B916, ""es"", ""en"")"),"Good article! Great, great value for money. The cover is very warm!")</f>
        <v>Good article! Great, great value for money. The cover is very warm!</v>
      </c>
    </row>
    <row r="917">
      <c r="A917" s="1">
        <v>5.0</v>
      </c>
      <c r="B917" s="1" t="s">
        <v>917</v>
      </c>
      <c r="C917" t="str">
        <f>IFERROR(__xludf.DUMMYFUNCTION("GOOGLETRANSLATE(B917, ""es"", ""en"")"),"I very fine grinds everything is what I expected")</f>
        <v>I very fine grinds everything is what I expected</v>
      </c>
    </row>
    <row r="918">
      <c r="A918" s="1">
        <v>5.0</v>
      </c>
      <c r="B918" s="1" t="s">
        <v>918</v>
      </c>
      <c r="C918" t="str">
        <f>IFERROR(__xludf.DUMMYFUNCTION("GOOGLETRANSLATE(B918, ""es"", ""en"")"),"Price performance ratio it is good and perfectly fulfills its function.")</f>
        <v>Price performance ratio it is good and perfectly fulfills its function.</v>
      </c>
    </row>
    <row r="919">
      <c r="A919" s="1">
        <v>5.0</v>
      </c>
      <c r="B919" s="1" t="s">
        <v>919</v>
      </c>
      <c r="C919" t="str">
        <f>IFERROR(__xludf.DUMMYFUNCTION("GOOGLETRANSLATE(B919, ""es"", ""en"")"),"WORKS Input C for my Samsung s8 128GB and USB for pc, I can not say much more, just what I needed to release the phone videos photos or files cuabdo am away from home and do not have the pc, tb downloaded a lot of internet and pass this memory directly is"&amp;" great and even better price 😉👍")</f>
        <v>WORKS Input C for my Samsung s8 128GB and USB for pc, I can not say much more, just what I needed to release the phone videos photos or files cuabdo am away from home and do not have the pc, tb downloaded a lot of internet and pass this memory directly is great and even better price 😉👍</v>
      </c>
    </row>
    <row r="920">
      <c r="A920" s="1">
        <v>5.0</v>
      </c>
      <c r="B920" s="1" t="s">
        <v>920</v>
      </c>
      <c r="C920" t="str">
        <f>IFERROR(__xludf.DUMMYFUNCTION("GOOGLETRANSLATE(B920, ""es"", ""en"")"),"Headphones very well finished and good quality. Buy these headphones to go to the gym and not have to have a hanging cord, I put my iwatch and I have all that music playing by bluetooth without carrying mobile. And they have an amazing sound quality while"&amp;" isolated as themselves as they have sound cancellation. They come in a very small box, which within a piece of foam comes the battery box for helmets, headphones, instruction pamphlet and silicone adapters and cable. To connect them is super simple, with"&amp;" just turning the two and are linked between them and once connected, we get into the bluetooth mobile and select headphones when we have done we take a short touch on the handset and ready; It would be linked. Another thing to add is that the box has 220"&amp;"0 mah charging and at the same time has a USB output for charging devices, so if you have an emergency you could also charge mobile ...")</f>
        <v>Headphones very well finished and good quality. Buy these headphones to go to the gym and not have to have a hanging cord, I put my iwatch and I have all that music playing by bluetooth without carrying mobile. And they have an amazing sound quality while isolated as themselves as they have sound cancellation. They come in a very small box, which within a piece of foam comes the battery box for helmets, headphones, instruction pamphlet and silicone adapters and cable. To connect them is super simple, with just turning the two and are linked between them and once connected, we get into the bluetooth mobile and select headphones when we have done we take a short touch on the handset and ready; It would be linked. Another thing to add is that the box has 2200 mah charging and at the same time has a USB output for charging devices, so if you have an emergency you could also charge mobile ...</v>
      </c>
    </row>
    <row r="921">
      <c r="A921" s="1">
        <v>5.0</v>
      </c>
      <c r="B921" s="1" t="s">
        <v>921</v>
      </c>
      <c r="C921" t="str">
        <f>IFERROR(__xludf.DUMMYFUNCTION("GOOGLETRANSLATE(B921, ""es"", ""en"")"),"Refined and elegant are tiny but very cute. I do no harm. The nut is tiny and arrived in a bag and jewelry. The would buy certainly")</f>
        <v>Refined and elegant are tiny but very cute. I do no harm. The nut is tiny and arrived in a bag and jewelry. The would buy certainly</v>
      </c>
    </row>
    <row r="922">
      <c r="A922" s="1">
        <v>5.0</v>
      </c>
      <c r="B922" s="1" t="s">
        <v>922</v>
      </c>
      <c r="C922" t="str">
        <f>IFERROR(__xludf.DUMMYFUNCTION("GOOGLETRANSLATE(B922, ""es"", ""en"")"),"Platform shoe was looking for some comfortable shoes to work and I work in hospitality and spend many hours standing. Looking something like platform that were comfortable and internet bicheando saw these at a good price and decided to ask them to try, an"&amp;"d truth that have proved successful. Are very comfortable to wear, washing and truth that are more comfortable than I expected and at a price absequible.")</f>
        <v>Platform shoe was looking for some comfortable shoes to work and I work in hospitality and spend many hours standing. Looking something like platform that were comfortable and internet bicheando saw these at a good price and decided to ask them to try, and truth that have proved successful. Are very comfortable to wear, washing and truth that are more comfortable than I expected and at a price absequible.</v>
      </c>
    </row>
    <row r="923">
      <c r="A923" s="1">
        <v>5.0</v>
      </c>
      <c r="B923" s="1" t="s">
        <v>923</v>
      </c>
      <c r="C923" t="str">
        <f>IFERROR(__xludf.DUMMYFUNCTION("GOOGLETRANSLATE(B923, ""es"", ""en"")"),"Powerful powerful and not very noisy")</f>
        <v>Powerful powerful and not very noisy</v>
      </c>
    </row>
    <row r="924">
      <c r="A924" s="1">
        <v>5.0</v>
      </c>
      <c r="B924" s="1" t="s">
        <v>924</v>
      </c>
      <c r="C924" t="str">
        <f>IFERROR(__xludf.DUMMYFUNCTION("GOOGLETRANSLATE(B924, ""es"", ""en"")"),"Perfect I loved how quickly they arrived and how nice they are recommend !!!!")</f>
        <v>Perfect I loved how quickly they arrived and how nice they are recommend !!!!</v>
      </c>
    </row>
    <row r="925">
      <c r="A925" s="1">
        <v>5.0</v>
      </c>
      <c r="B925" s="1" t="s">
        <v>925</v>
      </c>
      <c r="C925" t="str">
        <f>IFERROR(__xludf.DUMMYFUNCTION("GOOGLETRANSLATE(B925, ""es"", ""en"")"),"There is a good quality price relation. The mesh is small enough that most bulks not strain, but it would be great to carry double mesh for finer bulks. Still very happy with the purchase.")</f>
        <v>There is a good quality price relation. The mesh is small enough that most bulks not strain, but it would be great to carry double mesh for finer bulks. Still very happy with the purchase.</v>
      </c>
    </row>
    <row r="926">
      <c r="A926" s="1">
        <v>5.0</v>
      </c>
      <c r="B926" s="1" t="s">
        <v>926</v>
      </c>
      <c r="C926" t="str">
        <f>IFERROR(__xludf.DUMMYFUNCTION("GOOGLETRANSLATE(B926, ""es"", ""en"")"),"Wonderful are the second and buying my wife is very happy. comfortable, durable and stylish are.")</f>
        <v>Wonderful are the second and buying my wife is very happy. comfortable, durable and stylish are.</v>
      </c>
    </row>
    <row r="927">
      <c r="A927" s="1">
        <v>5.0</v>
      </c>
      <c r="B927" s="1" t="s">
        <v>927</v>
      </c>
      <c r="C927" t="str">
        <f>IFERROR(__xludf.DUMMYFUNCTION("GOOGLETRANSLATE(B927, ""es"", ""en"")"),"Very nice. Clog quality, very bright colors. Comfortable design and wide variety of sizes, had real trouble buying a clog of this size. The measures are equivalent to European.")</f>
        <v>Very nice. Clog quality, very bright colors. Comfortable design and wide variety of sizes, had real trouble buying a clog of this size. The measures are equivalent to European.</v>
      </c>
    </row>
    <row r="928">
      <c r="A928" s="1">
        <v>5.0</v>
      </c>
      <c r="B928" s="1" t="s">
        <v>928</v>
      </c>
      <c r="C928" t="str">
        <f>IFERROR(__xludf.DUMMYFUNCTION("GOOGLETRANSLATE(B928, ""es"", ""en"")"),"Very satisfying. Very good product at a great price: The solar system is truly effective, fast loading and plenty of autonomy. No other watch offers so much for so little. A good piece for multifunction watch lovers. Take it or not, you will not have to w"&amp;"orry about the battery!")</f>
        <v>Very satisfying. Very good product at a great price: The solar system is truly effective, fast loading and plenty of autonomy. No other watch offers so much for so little. A good piece for multifunction watch lovers. Take it or not, you will not have to worry about the battery!</v>
      </c>
    </row>
    <row r="929">
      <c r="A929" s="1">
        <v>2.0</v>
      </c>
      <c r="B929" s="1" t="s">
        <v>929</v>
      </c>
      <c r="C929" t="str">
        <f>IFERROR(__xludf.DUMMYFUNCTION("GOOGLETRANSLATE(B929, ""es"", ""en"")"),"No silver certifies that are not certified to be Silver. I bought a gift for thinking that quality and have no certainty that are actually silver. Fast shipping and exactly like the picture, I doubt they have some money.")</f>
        <v>No silver certifies that are not certified to be Silver. I bought a gift for thinking that quality and have no certainty that are actually silver. Fast shipping and exactly like the picture, I doubt they have some money.</v>
      </c>
    </row>
    <row r="930">
      <c r="A930" s="1">
        <v>3.0</v>
      </c>
      <c r="B930" s="1" t="s">
        <v>930</v>
      </c>
      <c r="C930" t="str">
        <f>IFERROR(__xludf.DUMMYFUNCTION("GOOGLETRANSLATE(B930, ""es"", ""en"")"),"Mala jewelry, but for that price ... It is of very poor quality jewelry, but at that price what you will buy, of course!")</f>
        <v>Mala jewelry, but for that price ... It is of very poor quality jewelry, but at that price what you will buy, of course!</v>
      </c>
    </row>
    <row r="931">
      <c r="A931" s="1">
        <v>3.0</v>
      </c>
      <c r="B931" s="1" t="s">
        <v>931</v>
      </c>
      <c r="C931" t="str">
        <f>IFERROR(__xludf.DUMMYFUNCTION("GOOGLETRANSLATE(B931, ""es"", ""en"")"),"Price certainly very good and have two perfect adapter for tablet computer i tele, large capacity, but took time using it heats up much is all that concerns me.")</f>
        <v>Price certainly very good and have two perfect adapter for tablet computer i tele, large capacity, but took time using it heats up much is all that concerns me.</v>
      </c>
    </row>
    <row r="932">
      <c r="A932" s="1">
        <v>1.0</v>
      </c>
      <c r="B932" s="1" t="s">
        <v>932</v>
      </c>
      <c r="C932" t="str">
        <f>IFERROR(__xludf.DUMMYFUNCTION("GOOGLETRANSLATE(B932, ""es"", ""en"")"),"Cheap jewelry is nice, but no agatas anywhere, just a stone plastic imitation jewelry gem mentioned. The chain is copper plated and gives me feeling of quality. That if, with earrings have not cut hair and 925 have the inscription on the back, there will "&amp;"still be some gullible to believe that are silver. Given the above, I think above is expensive, I have seen similar sets for half price.")</f>
        <v>Cheap jewelry is nice, but no agatas anywhere, just a stone plastic imitation jewelry gem mentioned. The chain is copper plated and gives me feeling of quality. That if, with earrings have not cut hair and 925 have the inscription on the back, there will still be some gullible to believe that are silver. Given the above, I think above is expensive, I have seen similar sets for half price.</v>
      </c>
    </row>
    <row r="933">
      <c r="A933" s="1">
        <v>1.0</v>
      </c>
      <c r="B933" s="1" t="s">
        <v>933</v>
      </c>
      <c r="C933" t="str">
        <f>IFERROR(__xludf.DUMMYFUNCTION("GOOGLETRANSLATE(B933, ""es"", ""en"")"),"They are not true. Shame that are true imitation price. You returned.")</f>
        <v>They are not true. Shame that are true imitation price. You returned.</v>
      </c>
    </row>
    <row r="934">
      <c r="A934" s="1">
        <v>4.0</v>
      </c>
      <c r="B934" s="1" t="s">
        <v>934</v>
      </c>
      <c r="C934" t="str">
        <f>IFERROR(__xludf.DUMMYFUNCTION("GOOGLETRANSLATE(B934, ""es"", ""en"")"),"Use the 40 in most stores ask size 40, and she uses that size most shops when they arrived we found them a bit narrow, the fabric is quite good and elastic rubber waist adapts hurt, when they were put to him were like a glove, and comparing it to the pric"&amp;"e of economy brands, has a affordable price")</f>
        <v>Use the 40 in most stores ask size 40, and she uses that size most shops when they arrived we found them a bit narrow, the fabric is quite good and elastic rubber waist adapts hurt, when they were put to him were like a glove, and comparing it to the price of economy brands, has a affordable price</v>
      </c>
    </row>
    <row r="935">
      <c r="A935" s="1">
        <v>4.0</v>
      </c>
      <c r="B935" s="1" t="s">
        <v>935</v>
      </c>
      <c r="C935" t="str">
        <f>IFERROR(__xludf.DUMMYFUNCTION("GOOGLETRANSLATE(B935, ""es"", ""en"")"),"Well as it says in the description, for watches with sapphire crystal is not going very well, but for plastic is better, does not remove the scratches from all but hides very well.")</f>
        <v>Well as it says in the description, for watches with sapphire crystal is not going very well, but for plastic is better, does not remove the scratches from all but hides very well.</v>
      </c>
    </row>
    <row r="936">
      <c r="A936" s="1">
        <v>4.0</v>
      </c>
      <c r="B936" s="1" t="s">
        <v>936</v>
      </c>
      <c r="C936" t="str">
        <f>IFERROR(__xludf.DUMMYFUNCTION("GOOGLETRANSLATE(B936, ""es"", ""en"")"),"Meets for that price For the price and what brings not mal.Ya we'll see what lasts.")</f>
        <v>Meets for that price For the price and what brings not mal.Ya we'll see what lasts.</v>
      </c>
    </row>
    <row r="937">
      <c r="A937" s="1">
        <v>4.0</v>
      </c>
      <c r="B937" s="1" t="s">
        <v>937</v>
      </c>
      <c r="C937" t="str">
        <f>IFERROR(__xludf.DUMMYFUNCTION("GOOGLETRANSLATE(B937, ""es"", ""en"")"),"Attractant rated it four stars pirque looks cute and a good watch, why not mistaken hope is to give away and still have not delivered")</f>
        <v>Attractant rated it four stars pirque looks cute and a good watch, why not mistaken hope is to give away and still have not delivered</v>
      </c>
    </row>
    <row r="938">
      <c r="A938" s="1">
        <v>4.0</v>
      </c>
      <c r="B938" s="1" t="s">
        <v>938</v>
      </c>
      <c r="C938" t="str">
        <f>IFERROR(__xludf.DUMMYFUNCTION("GOOGLETRANSLATE(B938, ""es"", ""en"")"),"GOOD BUY IT FOR MY MOTHER AND HER USA A 39 and asked for a 38 WHY ARE TO CARRY NO SNEAKERS SOCKS AND PERFECT fits, but thankfully asked for a 38")</f>
        <v>GOOD BUY IT FOR MY MOTHER AND HER USA A 39 and asked for a 38 WHY ARE TO CARRY NO SNEAKERS SOCKS AND PERFECT fits, but thankfully asked for a 38</v>
      </c>
    </row>
    <row r="939">
      <c r="A939" s="1">
        <v>5.0</v>
      </c>
      <c r="B939" s="1" t="s">
        <v>939</v>
      </c>
      <c r="C939" t="str">
        <f>IFERROR(__xludf.DUMMYFUNCTION("GOOGLETRANSLATE(B939, ""es"", ""en"")"),"Very happy with the product still has not tried it, is a gift")</f>
        <v>Very happy with the product still has not tried it, is a gift</v>
      </c>
    </row>
    <row r="940">
      <c r="A940" s="1">
        <v>5.0</v>
      </c>
      <c r="B940" s="1" t="s">
        <v>940</v>
      </c>
      <c r="C940" t="str">
        <f>IFERROR(__xludf.DUMMYFUNCTION("GOOGLETRANSLATE(B940, ""es"", ""en"")"),"FANTASTIC! It is very easy to use, the thumbwheel lets you change power during mixing without it stops. The blade locking system makes it safer and thus avoid cuts with manipulation. What most caught my attention is the stability, unlike other juicers, it"&amp;" remains in place during whipping. The combination of power and capacity of the blades is perfect, crushes all kinds of food (I especially use for gazpacho and smoothies) in a very short time and in most applications it is not necessary to strain the mixt"&amp;"ure. In addition, the design and color let you have it in sight in the kitchen. I'm very happy!")</f>
        <v>FANTASTIC! It is very easy to use, the thumbwheel lets you change power during mixing without it stops. The blade locking system makes it safer and thus avoid cuts with manipulation. What most caught my attention is the stability, unlike other juicers, it remains in place during whipping. The combination of power and capacity of the blades is perfect, crushes all kinds of food (I especially use for gazpacho and smoothies) in a very short time and in most applications it is not necessary to strain the mixture. In addition, the design and color let you have it in sight in the kitchen. I'm very happy!</v>
      </c>
    </row>
    <row r="941">
      <c r="A941" s="1">
        <v>5.0</v>
      </c>
      <c r="B941" s="1" t="s">
        <v>941</v>
      </c>
      <c r="C941" t="str">
        <f>IFERROR(__xludf.DUMMYFUNCTION("GOOGLETRANSLATE(B941, ""es"", ""en"")"),"Very good product quality")</f>
        <v>Very good product quality</v>
      </c>
    </row>
    <row r="942">
      <c r="A942" s="1">
        <v>5.0</v>
      </c>
      <c r="B942" s="1" t="s">
        <v>942</v>
      </c>
      <c r="C942" t="str">
        <f>IFERROR(__xludf.DUMMYFUNCTION("GOOGLETRANSLATE(B942, ""es"", ""en"")"),"This fine works well only thing is that lasts a short time was used on one of 400ml 200 but this takes only going great Quality and price is perfect and very pretty.")</f>
        <v>This fine works well only thing is that lasts a short time was used on one of 400ml 200 but this takes only going great Quality and price is perfect and very pretty.</v>
      </c>
    </row>
    <row r="943">
      <c r="A943" s="1">
        <v>5.0</v>
      </c>
      <c r="B943" s="1" t="s">
        <v>943</v>
      </c>
      <c r="C943" t="str">
        <f>IFERROR(__xludf.DUMMYFUNCTION("GOOGLETRANSLATE(B943, ""es"", ""en"")"),"It was very fine quality is a gift and loved it. It is made of silver and is very fine start. Since the gave not the removed has and continues as the first day and that more than a month. Like the description, it fulfilled in a timely manner. Not rule out"&amp;" repeat.")</f>
        <v>It was very fine quality is a gift and loved it. It is made of silver and is very fine start. Since the gave not the removed has and continues as the first day and that more than a month. Like the description, it fulfilled in a timely manner. Not rule out repeat.</v>
      </c>
    </row>
    <row r="944">
      <c r="A944" s="1">
        <v>5.0</v>
      </c>
      <c r="B944" s="1" t="s">
        <v>944</v>
      </c>
      <c r="C944" t="str">
        <f>IFERROR(__xludf.DUMMYFUNCTION("GOOGLETRANSLATE(B944, ""es"", ""en"")"),"Large € 69.99 Buy 28L and the truth is that I did not expect so great that in my case I came right size. I came in one day with no problems so I have no hits for the product.")</f>
        <v>Large € 69.99 Buy 28L and the truth is that I did not expect so great that in my case I came right size. I came in one day with no problems so I have no hits for the product.</v>
      </c>
    </row>
    <row r="945">
      <c r="A945" s="1">
        <v>5.0</v>
      </c>
      <c r="B945" s="1" t="s">
        <v>945</v>
      </c>
      <c r="C945" t="str">
        <f>IFERROR(__xludf.DUMMYFUNCTION("GOOGLETRANSLATE(B945, ""es"", ""en"")"),"Juanjo puddle going great. No problem with my Samsung TV. Windows XP Professional SP3 has detected no problems. USB 2.0 is a bit slow. I do not have USB 3.0 so I could try it. The cable is special for USB 3.0. I've had to buy another to have one on the PC"&amp;" and one on TV. I recommend it.")</f>
        <v>Juanjo puddle going great. No problem with my Samsung TV. Windows XP Professional SP3 has detected no problems. USB 2.0 is a bit slow. I do not have USB 3.0 so I could try it. The cable is special for USB 3.0. I've had to buy another to have one on the PC and one on TV. I recommend it.</v>
      </c>
    </row>
    <row r="946">
      <c r="A946" s="1">
        <v>5.0</v>
      </c>
      <c r="B946" s="1" t="s">
        <v>946</v>
      </c>
      <c r="C946" t="str">
        <f>IFERROR(__xludf.DUMMYFUNCTION("GOOGLETRANSLATE(B946, ""es"", ""en"")"),"Very good like all cards I bought this brand, the result is excellent. The would buy if you need more.")</f>
        <v>Very good like all cards I bought this brand, the result is excellent. The would buy if you need more.</v>
      </c>
    </row>
    <row r="947">
      <c r="A947" s="1">
        <v>5.0</v>
      </c>
      <c r="B947" s="1" t="s">
        <v>947</v>
      </c>
      <c r="C947" t="str">
        <f>IFERROR(__xludf.DUMMYFUNCTION("GOOGLETRANSLATE(B947, ""es"", ""en"")"),"Super calentita is huge (I covers an entire sofa), ideal for those cold days you do not want or do not want to put the heating. Covers you whole. It Features 6 less heat as more cold to be taken. It is also reversible, can choose dark blue or brown. perfe"&amp;"ct")</f>
        <v>Super calentita is huge (I covers an entire sofa), ideal for those cold days you do not want or do not want to put the heating. Covers you whole. It Features 6 less heat as more cold to be taken. It is also reversible, can choose dark blue or brown. perfect</v>
      </c>
    </row>
    <row r="948">
      <c r="A948" s="1">
        <v>5.0</v>
      </c>
      <c r="B948" s="1" t="s">
        <v>948</v>
      </c>
      <c r="C948" t="str">
        <f>IFERROR(__xludf.DUMMYFUNCTION("GOOGLETRANSLATE(B948, ""es"", ""en"")"),"Very happy. I only have a couple of days using it and now I'm very happy. I will perfect for everyday wear and also well organized. The size seems to me not looking good as anything that had the size of a backpack. I wanted something comfortable, that wou"&amp;"ld take me quite functional things and not occupy too. That if you have to take into account the size, because to bring a book, if it is a bit big is not going to be able to close the zipper. But a paperback or something more fits superbly and is usual pl"&amp;"ace to take things organized well. Also it has several hooks to put the belt in various ways and take both front and back. And it has wide belt, which I like. I added some pictures with the book I'm carrying, Under Heaven Immense measuring 22x16 and one l"&amp;"ike me is inside the bag in the large pocket, which I have more things besides. For me it has been a very good buy.")</f>
        <v>Very happy. I only have a couple of days using it and now I'm very happy. I will perfect for everyday wear and also well organized. The size seems to me not looking good as anything that had the size of a backpack. I wanted something comfortable, that would take me quite functional things and not occupy too. That if you have to take into account the size, because to bring a book, if it is a bit big is not going to be able to close the zipper. But a paperback or something more fits superbly and is usual place to take things organized well. Also it has several hooks to put the belt in various ways and take both front and back. And it has wide belt, which I like. I added some pictures with the book I'm carrying, Under Heaven Immense measuring 22x16 and one like me is inside the bag in the large pocket, which I have more things besides. For me it has been a very good buy.</v>
      </c>
    </row>
    <row r="949">
      <c r="A949" s="1">
        <v>5.0</v>
      </c>
      <c r="B949" s="1" t="s">
        <v>949</v>
      </c>
      <c r="C949" t="str">
        <f>IFERROR(__xludf.DUMMYFUNCTION("GOOGLETRANSLATE(B949, ""es"", ""en"")"),"Well I bought it because this brand is unbreakable The only downside is that the color is darker than in the photo")</f>
        <v>Well I bought it because this brand is unbreakable The only downside is that the color is darker than in the photo</v>
      </c>
    </row>
    <row r="950">
      <c r="A950" s="1">
        <v>5.0</v>
      </c>
      <c r="B950" s="1" t="s">
        <v>950</v>
      </c>
      <c r="C950" t="str">
        <f>IFERROR(__xludf.DUMMYFUNCTION("GOOGLETRANSLATE(B950, ""es"", ""en"")"),"Reliability The object is perfect and I use to make music.")</f>
        <v>Reliability The object is perfect and I use to make music.</v>
      </c>
    </row>
    <row r="951">
      <c r="A951" s="1">
        <v>5.0</v>
      </c>
      <c r="B951" s="1" t="s">
        <v>951</v>
      </c>
      <c r="C951" t="str">
        <f>IFERROR(__xludf.DUMMYFUNCTION("GOOGLETRANSLATE(B951, ""es"", ""en"")"),"A title 😜 So comfortable and light weight.")</f>
        <v>A title 😜 So comfortable and light weight.</v>
      </c>
    </row>
    <row r="952">
      <c r="A952" s="1">
        <v>5.0</v>
      </c>
      <c r="B952" s="1" t="s">
        <v>952</v>
      </c>
      <c r="C952" t="str">
        <f>IFERROR(__xludf.DUMMYFUNCTION("GOOGLETRANSLATE(B952, ""es"", ""en"")"),"The durability of 150 mb / s transfer is a utopía.Sobre 80 mb / s at the beginning and then low, as all. Perfect compatibility and durability wait.")</f>
        <v>The durability of 150 mb / s transfer is a utopía.Sobre 80 mb / s at the beginning and then low, as all. Perfect compatibility and durability wait.</v>
      </c>
    </row>
    <row r="953">
      <c r="A953" s="1">
        <v>5.0</v>
      </c>
      <c r="B953" s="1" t="s">
        <v>953</v>
      </c>
      <c r="C953" t="str">
        <f>IFERROR(__xludf.DUMMYFUNCTION("GOOGLETRANSLATE(B953, ""es"", ""en"")"),"Because I love Hello I bought for 29 € and I really love it, considering that he's not a vacuum cleaner to do a review in the kitchen and rooms is fine, it's super light not too lazy to pick it up and the tank is very easy to remove and put.")</f>
        <v>Because I love Hello I bought for 29 € and I really love it, considering that he's not a vacuum cleaner to do a review in the kitchen and rooms is fine, it's super light not too lazy to pick it up and the tank is very easy to remove and put.</v>
      </c>
    </row>
    <row r="954">
      <c r="A954" s="1">
        <v>5.0</v>
      </c>
      <c r="B954" s="1" t="s">
        <v>954</v>
      </c>
      <c r="C954" t="str">
        <f>IFERROR(__xludf.DUMMYFUNCTION("GOOGLETRANSLATE(B954, ""es"", ""en"")"),"Always good Whenever I used at home has beaten me everything very well and I'm happy. I always repeat and cut well")</f>
        <v>Always good Whenever I used at home has beaten me everything very well and I'm happy. I always repeat and cut well</v>
      </c>
    </row>
    <row r="955">
      <c r="A955" s="1">
        <v>5.0</v>
      </c>
      <c r="B955" s="1" t="s">
        <v>955</v>
      </c>
      <c r="C955" t="str">
        <f>IFERROR(__xludf.DUMMYFUNCTION("GOOGLETRANSLATE(B955, ""es"", ""en"")"),"Such product very good as expected and at an affordable price")</f>
        <v>Such product very good as expected and at an affordable price</v>
      </c>
    </row>
    <row r="956">
      <c r="A956" s="1">
        <v>5.0</v>
      </c>
      <c r="B956" s="1" t="s">
        <v>956</v>
      </c>
      <c r="C956" t="str">
        <f>IFERROR(__xludf.DUMMYFUNCTION("GOOGLETRANSLATE(B956, ""es"", ""en"")"),"perfect color. Tight cover is a very, very fair and with some difficulty installing cover, but it is perfect. The color is accurate. the protection offered is less than the silicone / gel.")</f>
        <v>perfect color. Tight cover is a very, very fair and with some difficulty installing cover, but it is perfect. The color is accurate. the protection offered is less than the silicone / gel.</v>
      </c>
    </row>
    <row r="957">
      <c r="A957" s="1">
        <v>5.0</v>
      </c>
      <c r="B957" s="1" t="s">
        <v>957</v>
      </c>
      <c r="C957" t="str">
        <f>IFERROR(__xludf.DUMMYFUNCTION("GOOGLETRANSLATE(B957, ""es"", ""en"")"),"Super nice and comfortable. Super nice and comfortable.")</f>
        <v>Super nice and comfortable. Super nice and comfortable.</v>
      </c>
    </row>
    <row r="958">
      <c r="A958" s="1">
        <v>2.0</v>
      </c>
      <c r="B958" s="1" t="s">
        <v>958</v>
      </c>
      <c r="C958" t="str">
        <f>IFERROR(__xludf.DUMMYFUNCTION("GOOGLETRANSLATE(B958, ""es"", ""en"")"),"Beautiful design at a great price. I put 5 stars but at 8 months has dropped me a small needle without banging, touching look if no guarantee, we have lowered the note 2, a shame.")</f>
        <v>Beautiful design at a great price. I put 5 stars but at 8 months has dropped me a small needle without banging, touching look if no guarantee, we have lowered the note 2, a shame.</v>
      </c>
    </row>
    <row r="959">
      <c r="A959" s="1">
        <v>3.0</v>
      </c>
      <c r="B959" s="1" t="s">
        <v>959</v>
      </c>
      <c r="C959" t="str">
        <f>IFERROR(__xludf.DUMMYFUNCTION("GOOGLETRANSLATE(B959, ""es"", ""en"")"),"So far without problems, but ... There's something I fails to convince of the disc. Sometimes thinking is as much to that type of folders. Nor it is silent on the whole.")</f>
        <v>So far without problems, but ... There's something I fails to convince of the disc. Sometimes thinking is as much to that type of folders. Nor it is silent on the whole.</v>
      </c>
    </row>
    <row r="960">
      <c r="A960" s="1">
        <v>1.0</v>
      </c>
      <c r="B960" s="1" t="s">
        <v>960</v>
      </c>
      <c r="C960" t="str">
        <f>IFERROR(__xludf.DUMMYFUNCTION("GOOGLETRANSLATE(B960, ""es"", ""en"")"),"malisimo me not to wish anything were coming bent and no way to put it round")</f>
        <v>malisimo me not to wish anything were coming bent and no way to put it round</v>
      </c>
    </row>
    <row r="961">
      <c r="A961" s="1">
        <v>1.0</v>
      </c>
      <c r="B961" s="1" t="s">
        <v>961</v>
      </c>
      <c r="C961" t="str">
        <f>IFERROR(__xludf.DUMMYFUNCTION("GOOGLETRANSLATE(B961, ""es"", ""en"")"),"Defective product. Battery does not charge a scam. I tried charging the battery, in a thousand ways and tells me all the time low battery. Product deficient; I can not recommend it. I have sold an expensive product as new and does not work.")</f>
        <v>Defective product. Battery does not charge a scam. I tried charging the battery, in a thousand ways and tells me all the time low battery. Product deficient; I can not recommend it. I have sold an expensive product as new and does not work.</v>
      </c>
    </row>
    <row r="962">
      <c r="A962" s="1">
        <v>1.0</v>
      </c>
      <c r="B962" s="1" t="s">
        <v>962</v>
      </c>
      <c r="C962" t="str">
        <f>IFERROR(__xludf.DUMMYFUNCTION("GOOGLETRANSLATE(B962, ""es"", ""en"")"),"Slim mounted back can not be thinner, costs a lot line without leaving burbujasby why I've always had a way with it, I never write negative reviews but do not want anyone messes.")</f>
        <v>Slim mounted back can not be thinner, costs a lot line without leaving burbujasby why I've always had a way with it, I never write negative reviews but do not want anyone messes.</v>
      </c>
    </row>
    <row r="963">
      <c r="A963" s="1">
        <v>4.0</v>
      </c>
      <c r="B963" s="1" t="s">
        <v>963</v>
      </c>
      <c r="C963" t="str">
        <f>IFERROR(__xludf.DUMMYFUNCTION("GOOGLETRANSLATE(B963, ""es"", ""en"")"),"good product quality unbeatable price goes great battery lasts pretty much what you would expect for a product of this type suction perhaps could be a little stronger but for what it's worth I think it's perfect I use to clean hair mascot and going great "&amp;"I do not put any hits this product to handle it is very easy since it is small and fits very well can be transported and bring the car and takes away a bit of work on top is fine is a product very good considering I bought the Dyson vacuum cleaner is very"&amp;" powerful thought it would be difficult to find a similar, but this has left me positively surprised (not comparable but the truth is that it fulfills its mission vacuum)")</f>
        <v>good product quality unbeatable price goes great battery lasts pretty much what you would expect for a product of this type suction perhaps could be a little stronger but for what it's worth I think it's perfect I use to clean hair mascot and going great I do not put any hits this product to handle it is very easy since it is small and fits very well can be transported and bring the car and takes away a bit of work on top is fine is a product very good considering I bought the Dyson vacuum cleaner is very powerful thought it would be difficult to find a similar, but this has left me positively surprised (not comparable but the truth is that it fulfills its mission vacuum)</v>
      </c>
    </row>
    <row r="964">
      <c r="A964" s="1">
        <v>4.0</v>
      </c>
      <c r="B964" s="1" t="s">
        <v>964</v>
      </c>
      <c r="C964" t="str">
        <f>IFERROR(__xludf.DUMMYFUNCTION("GOOGLETRANSLATE(B964, ""es"", ""en"")"),"They are very well great. To carry on bag purse, make-up, they are very comfortable .......")</f>
        <v>They are very well great. To carry on bag purse, make-up, they are very comfortable .......</v>
      </c>
    </row>
    <row r="965">
      <c r="A965" s="1">
        <v>4.0</v>
      </c>
      <c r="B965" s="1" t="s">
        <v>965</v>
      </c>
      <c r="C965" t="str">
        <f>IFERROR(__xludf.DUMMYFUNCTION("GOOGLETRANSLATE(B965, ""es"", ""en"")"),"Value acceptable goes well, my son uses it for now resists since 9 years is not that much stand in his cuidado.En as to fail if it does default rewrite the review.")</f>
        <v>Value acceptable goes well, my son uses it for now resists since 9 years is not that much stand in his cuidado.En as to fail if it does default rewrite the review.</v>
      </c>
    </row>
    <row r="966">
      <c r="A966" s="1">
        <v>4.0</v>
      </c>
      <c r="B966" s="1" t="s">
        <v>966</v>
      </c>
      <c r="C966" t="str">
        <f>IFERROR(__xludf.DUMMYFUNCTION("GOOGLETRANSLATE(B966, ""es"", ""en"")"),"Really like it is in the T fot with plush green, good quality, like the picture and correct measurements. My son liked him a lot")</f>
        <v>Really like it is in the T fot with plush green, good quality, like the picture and correct measurements. My son liked him a lot</v>
      </c>
    </row>
    <row r="967">
      <c r="A967" s="1">
        <v>4.0</v>
      </c>
      <c r="B967" s="1" t="s">
        <v>967</v>
      </c>
      <c r="C967" t="str">
        <f>IFERROR(__xludf.DUMMYFUNCTION("GOOGLETRANSLATE(B967, ""es"", ""en"")"),"The beautiful color is very beautiful. They are comfortable. I work in hospital and walk all day, thank you take")</f>
        <v>The beautiful color is very beautiful. They are comfortable. I work in hospital and walk all day, thank you take</v>
      </c>
    </row>
    <row r="968">
      <c r="A968" s="1">
        <v>5.0</v>
      </c>
      <c r="B968" s="1" t="s">
        <v>968</v>
      </c>
      <c r="C968" t="str">
        <f>IFERROR(__xludf.DUMMYFUNCTION("GOOGLETRANSLATE(B968, ""es"", ""en"")"),"They were a perfect gift and the truth is that looking at other key size vans had. And nothing, but the fabric is very simple and looks like it will spoil quickly, but after several months with good use, are as new.")</f>
        <v>They were a perfect gift and the truth is that looking at other key size vans had. And nothing, but the fabric is very simple and looks like it will spoil quickly, but after several months with good use, are as new.</v>
      </c>
    </row>
    <row r="969">
      <c r="A969" s="1">
        <v>5.0</v>
      </c>
      <c r="B969" s="1" t="s">
        <v>969</v>
      </c>
      <c r="C969" t="str">
        <f>IFERROR(__xludf.DUMMYFUNCTION("GOOGLETRANSLATE(B969, ""es"", ""en"")"),"Perfect very good, hot stick very well, would buy. Recommend purchase is very good product. Will not regret")</f>
        <v>Perfect very good, hot stick very well, would buy. Recommend purchase is very good product. Will not regret</v>
      </c>
    </row>
    <row r="970">
      <c r="A970" s="1">
        <v>5.0</v>
      </c>
      <c r="B970" s="1" t="s">
        <v>970</v>
      </c>
      <c r="C970" t="str">
        <f>IFERROR(__xludf.DUMMYFUNCTION("GOOGLETRANSLATE(B970, ""es"", ""en"")"),"great I bought for my daughter who is studying massage creams and all this kind were very expensive, we are super happy")</f>
        <v>great I bought for my daughter who is studying massage creams and all this kind were very expensive, we are super happy</v>
      </c>
    </row>
    <row r="971">
      <c r="A971" s="1">
        <v>5.0</v>
      </c>
      <c r="B971" s="1" t="s">
        <v>971</v>
      </c>
      <c r="C971" t="str">
        <f>IFERROR(__xludf.DUMMYFUNCTION("GOOGLETRANSLATE(B971, ""es"", ""en"")"),"Natalia are ideal as they are and the great number it abound comments comments abound this will not respond or shorter comment")</f>
        <v>Natalia are ideal as they are and the great number it abound comments comments abound this will not respond or shorter comment</v>
      </c>
    </row>
    <row r="972">
      <c r="A972" s="1">
        <v>5.0</v>
      </c>
      <c r="B972" s="1" t="s">
        <v>972</v>
      </c>
      <c r="C972" t="str">
        <f>IFERROR(__xludf.DUMMYFUNCTION("GOOGLETRANSLATE(B972, ""es"", ""en"")"),"Great for everyday use I am delighted!")</f>
        <v>Great for everyday use I am delighted!</v>
      </c>
    </row>
    <row r="973">
      <c r="A973" s="1">
        <v>5.0</v>
      </c>
      <c r="B973" s="1" t="s">
        <v>973</v>
      </c>
      <c r="C973" t="str">
        <f>IFERROR(__xludf.DUMMYFUNCTION("GOOGLETRANSLATE(B973, ""es"", ""en"")"),"Comodo lightweight and looks good")</f>
        <v>Comodo lightweight and looks good</v>
      </c>
    </row>
    <row r="974">
      <c r="A974" s="1">
        <v>5.0</v>
      </c>
      <c r="B974" s="1" t="s">
        <v>974</v>
      </c>
      <c r="C974" t="str">
        <f>IFERROR(__xludf.DUMMYFUNCTION("GOOGLETRANSLATE(B974, ""es"", ""en"")"),"Fernando Sangros arrived perfectly, very fast and my son loved his easy handling and low weight. I would not hesitate to buy it back at a necessity or gift.")</f>
        <v>Fernando Sangros arrived perfectly, very fast and my son loved his easy handling and low weight. I would not hesitate to buy it back at a necessity or gift.</v>
      </c>
    </row>
    <row r="975">
      <c r="A975" s="1">
        <v>5.0</v>
      </c>
      <c r="B975" s="1" t="s">
        <v>975</v>
      </c>
      <c r="C975" t="str">
        <f>IFERROR(__xludf.DUMMYFUNCTION("GOOGLETRANSLATE(B975, ""es"", ""en"")"),"sarah I bought for my grandma, grandma has cervical spine problem, hoping to make her feel more comfortable in her neck. The massager is easy to use and is suitable for use by elderly. It is very convenient to buy things on Amazon.")</f>
        <v>sarah I bought for my grandma, grandma has cervical spine problem, hoping to make her feel more comfortable in her neck. The massager is easy to use and is suitable for use by elderly. It is very convenient to buy things on Amazon.</v>
      </c>
    </row>
    <row r="976">
      <c r="A976" s="1">
        <v>5.0</v>
      </c>
      <c r="B976" s="1" t="s">
        <v>976</v>
      </c>
      <c r="C976" t="str">
        <f>IFERROR(__xludf.DUMMYFUNCTION("GOOGLETRANSLATE(B976, ""es"", ""en"")"),"Good quality perfect")</f>
        <v>Good quality perfect</v>
      </c>
    </row>
    <row r="977">
      <c r="A977" s="1">
        <v>5.0</v>
      </c>
      <c r="B977" s="1" t="s">
        <v>977</v>
      </c>
      <c r="C977" t="str">
        <f>IFERROR(__xludf.DUMMYFUNCTION("GOOGLETRANSLATE(B977, ""es"", ""en"")"),"The anti-colic system Bello and very fast shipping")</f>
        <v>The anti-colic system Bello and very fast shipping</v>
      </c>
    </row>
    <row r="978">
      <c r="A978" s="1">
        <v>5.0</v>
      </c>
      <c r="B978" s="1" t="s">
        <v>978</v>
      </c>
      <c r="C978" t="str">
        <f>IFERROR(__xludf.DUMMYFUNCTION("GOOGLETRANSLATE(B978, ""es"", ""en"")"),"Good choice are comfortable, nice and have durable paints.")</f>
        <v>Good choice are comfortable, nice and have durable paints.</v>
      </c>
    </row>
    <row r="979">
      <c r="A979" s="1">
        <v>5.0</v>
      </c>
      <c r="B979" s="1" t="s">
        <v>979</v>
      </c>
      <c r="C979" t="str">
        <f>IFERROR(__xludf.DUMMYFUNCTION("GOOGLETRANSLATE(B979, ""es"", ""en"")"),"Very pleased with the very good product for money. Shoes are very comfortable. Within not luxury quality, they are very well !! I recommend them. They also arrived much earlier than expected. The've released upon arrival and have been convinced")</f>
        <v>Very pleased with the very good product for money. Shoes are very comfortable. Within not luxury quality, they are very well !! I recommend them. They also arrived much earlier than expected. The've released upon arrival and have been convinced</v>
      </c>
    </row>
    <row r="980">
      <c r="A980" s="1">
        <v>5.0</v>
      </c>
      <c r="B980" s="1" t="s">
        <v>980</v>
      </c>
      <c r="C980" t="str">
        <f>IFERROR(__xludf.DUMMYFUNCTION("GOOGLETRANSLATE(B980, ""es"", ""en"")"),"Very nice perfect size very well. Super pimps and material carefully as always in timberland. Happy with the order placed.")</f>
        <v>Very nice perfect size very well. Super pimps and material carefully as always in timberland. Happy with the order placed.</v>
      </c>
    </row>
    <row r="981">
      <c r="A981" s="1">
        <v>5.0</v>
      </c>
      <c r="B981" s="1" t="s">
        <v>981</v>
      </c>
      <c r="C981" t="str">
        <f>IFERROR(__xludf.DUMMYFUNCTION("GOOGLETRANSLATE(B981, ""es"", ""en"")"),"BUY! extraordinary quality. The Yeti and my Mac get along very well. The micro has different possibilities for receiving audio, you just have to test different gain recording and choosing the options that gives you the Yeti itself. Only perceives the soun"&amp;"d of your voice if you adjust well; no noise outside, I assure you.")</f>
        <v>BUY! extraordinary quality. The Yeti and my Mac get along very well. The micro has different possibilities for receiving audio, you just have to test different gain recording and choosing the options that gives you the Yeti itself. Only perceives the sound of your voice if you adjust well; no noise outside, I assure you.</v>
      </c>
    </row>
    <row r="982">
      <c r="A982" s="1">
        <v>5.0</v>
      </c>
      <c r="B982" s="1" t="s">
        <v>982</v>
      </c>
      <c r="C982" t="str">
        <f>IFERROR(__xludf.DUMMYFUNCTION("GOOGLETRANSLATE(B982, ""es"", ""en"")"),"Fitting great great. Correct to label size. There are very good.")</f>
        <v>Fitting great great. Correct to label size. There are very good.</v>
      </c>
    </row>
    <row r="983">
      <c r="A983" s="1">
        <v>5.0</v>
      </c>
      <c r="B983" s="1" t="s">
        <v>983</v>
      </c>
      <c r="C983" t="str">
        <f>IFERROR(__xludf.DUMMYFUNCTION("GOOGLETRANSLATE(B983, ""es"", ""en"")"),"Very good quality SANDISK fails, it is the 2nd I have 128GB and getting cheaper. It comes in Fat32 and 114gb free.")</f>
        <v>Very good quality SANDISK fails, it is the 2nd I have 128GB and getting cheaper. It comes in Fat32 and 114gb free.</v>
      </c>
    </row>
    <row r="984">
      <c r="A984" s="1">
        <v>5.0</v>
      </c>
      <c r="B984" s="1" t="s">
        <v>984</v>
      </c>
      <c r="C984" t="str">
        <f>IFERROR(__xludf.DUMMYFUNCTION("GOOGLETRANSLATE(B984, ""es"", ""en"")"),"TEN AS A QUALITY / PRICE've already ordered several pants this model (in various colors), they are comfortable, thick and of excellent quality. Pellets do not go and take many washings. 10")</f>
        <v>TEN AS A QUALITY / PRICE've already ordered several pants this model (in various colors), they are comfortable, thick and of excellent quality. Pellets do not go and take many washings. 10</v>
      </c>
    </row>
    <row r="985">
      <c r="A985" s="1">
        <v>5.0</v>
      </c>
      <c r="B985" s="1" t="s">
        <v>985</v>
      </c>
      <c r="C985" t="str">
        <f>IFERROR(__xludf.DUMMYFUNCTION("GOOGLETRANSLATE(B985, ""es"", ""en"")"),"Good flavor and variety. They are different varieties for you to choose from, although I've only tried two. They work perfectly with the usual doses in humidifiers. Happy with purchase")</f>
        <v>Good flavor and variety. They are different varieties for you to choose from, although I've only tried two. They work perfectly with the usual doses in humidifiers. Happy with purchase</v>
      </c>
    </row>
    <row r="986">
      <c r="A986" s="1">
        <v>5.0</v>
      </c>
      <c r="B986" s="1" t="s">
        <v>986</v>
      </c>
      <c r="C986" t="str">
        <f>IFERROR(__xludf.DUMMYFUNCTION("GOOGLETRANSLATE(B986, ""es"", ""en"")"),"I bought socks hiking socks were thinking finest, but they have a good thickness. No seams and size is just that pedi.")</f>
        <v>I bought socks hiking socks were thinking finest, but they have a good thickness. No seams and size is just that pedi.</v>
      </c>
    </row>
    <row r="987">
      <c r="A987" s="1">
        <v>2.0</v>
      </c>
      <c r="B987" s="1" t="s">
        <v>987</v>
      </c>
      <c r="C987" t="str">
        <f>IFERROR(__xludf.DUMMYFUNCTION("GOOGLETRANSLATE(B987, ""es"", ""en"")"),"Shoe-like slippers. Walking shoes. Not suitable for running or gym or anything like sport. Hard soled, no cushion and is a shoe-like slippers.")</f>
        <v>Shoe-like slippers. Walking shoes. Not suitable for running or gym or anything like sport. Hard soled, no cushion and is a shoe-like slippers.</v>
      </c>
    </row>
    <row r="988">
      <c r="A988" s="1">
        <v>3.0</v>
      </c>
      <c r="B988" s="1" t="s">
        <v>988</v>
      </c>
      <c r="C988" t="str">
        <f>IFERROR(__xludf.DUMMYFUNCTION("GOOGLETRANSLATE(B988, ""es"", ""en"")"),"Received puntualmenre but instructions are missing, but responds to the announcement, no instructions. It would be nice to tell you how to use it and how to change the rollers on the other part. For that reason under the punctuation")</f>
        <v>Received puntualmenre but instructions are missing, but responds to the announcement, no instructions. It would be nice to tell you how to use it and how to change the rollers on the other part. For that reason under the punctuation</v>
      </c>
    </row>
    <row r="989">
      <c r="A989" s="1">
        <v>3.0</v>
      </c>
      <c r="B989" s="1" t="s">
        <v>989</v>
      </c>
      <c r="C989" t="str">
        <f>IFERROR(__xludf.DUMMYFUNCTION("GOOGLETRANSLATE(B989, ""es"", ""en"")"),"I have been disappointed Salomon shoes I used many times and I bought these because I've always liked their characteristics and comfort. But this time I are not comfortable at all, are very rigid, very inflexible and you're left with the same feeling tire"&amp;"d you are using a pair of boots when you expect to improve the feeling of comfort. Forget about running with them medium or long distances, in my view, only walking.")</f>
        <v>I have been disappointed Salomon shoes I used many times and I bought these because I've always liked their characteristics and comfort. But this time I are not comfortable at all, are very rigid, very inflexible and you're left with the same feeling tired you are using a pair of boots when you expect to improve the feeling of comfort. Forget about running with them medium or long distances, in my view, only walking.</v>
      </c>
    </row>
    <row r="990">
      <c r="A990" s="1">
        <v>3.0</v>
      </c>
      <c r="B990" s="1" t="s">
        <v>990</v>
      </c>
      <c r="C990" t="str">
        <f>IFERROR(__xludf.DUMMYFUNCTION("GOOGLETRANSLATE(B990, ""es"", ""en"")"),"Some are large sheets of fabric. Nice but a little big")</f>
        <v>Some are large sheets of fabric. Nice but a little big</v>
      </c>
    </row>
    <row r="991">
      <c r="A991" s="1">
        <v>1.0</v>
      </c>
      <c r="B991" s="1" t="s">
        <v>991</v>
      </c>
      <c r="C991" t="str">
        <f>IFERROR(__xludf.DUMMYFUNCTION("GOOGLETRANSLATE(B991, ""es"", ""en"")"),"I defective and Ahira it back .... as if I've already used? One of the bottles comes out defective ... no milk in the retina and the disc which engages the detector the heat does not fit well in the bottle .... I do not like.")</f>
        <v>I defective and Ahira it back .... as if I've already used? One of the bottles comes out defective ... no milk in the retina and the disc which engages the detector the heat does not fit well in the bottle .... I do not like.</v>
      </c>
    </row>
    <row r="992">
      <c r="A992" s="1">
        <v>1.0</v>
      </c>
      <c r="B992" s="1" t="s">
        <v>992</v>
      </c>
      <c r="C992" t="str">
        <f>IFERROR(__xludf.DUMMYFUNCTION("GOOGLETRANSLATE(B992, ""es"", ""en"")"),"Product deceitful above all, my ear is fine, at least until the magnet is attracted from side to side. The attraction of the magnet is low or almost zero. and the magnet is neither lying close to the surface of the slope. real event: I stand earring, and:"&amp;" first, the magnet detaches me from the surface of the metal; second time I wear earring, I go out into the street and walk 10 steps, and had fallen alone, and to know where he is. For what I paid for a product in which I come two, and their poor subject,"&amp;" the first day alone and I had one more ...")</f>
        <v>Product deceitful above all, my ear is fine, at least until the magnet is attracted from side to side. The attraction of the magnet is low or almost zero. and the magnet is neither lying close to the surface of the slope. real event: I stand earring, and: first, the magnet detaches me from the surface of the metal; second time I wear earring, I go out into the street and walk 10 steps, and had fallen alone, and to know where he is. For what I paid for a product in which I come two, and their poor subject, the first day alone and I had one more ...</v>
      </c>
    </row>
    <row r="993">
      <c r="A993" s="1">
        <v>4.0</v>
      </c>
      <c r="B993" s="1" t="s">
        <v>993</v>
      </c>
      <c r="C993" t="str">
        <f>IFERROR(__xludf.DUMMYFUNCTION("GOOGLETRANSLATE(B993, ""es"", ""en"")"),"Under Armor tights This brand is quality always. The only ""but"" to say the least, it is that something transpires that if you go with nothing underneath meshes notice it.")</f>
        <v>Under Armor tights This brand is quality always. The only "but" to say the least, it is that something transpires that if you go with nothing underneath meshes notice it.</v>
      </c>
    </row>
    <row r="994">
      <c r="A994" s="1">
        <v>4.0</v>
      </c>
      <c r="B994" s="1" t="s">
        <v>994</v>
      </c>
      <c r="C994" t="str">
        <f>IFERROR(__xludf.DUMMYFUNCTION("GOOGLETRANSLATE(B994, ""es"", ""en"")"),"Ligeri and manehable practice.")</f>
        <v>Ligeri and manehable practice.</v>
      </c>
    </row>
    <row r="995">
      <c r="A995" s="1">
        <v>4.0</v>
      </c>
      <c r="B995" s="1" t="s">
        <v>995</v>
      </c>
      <c r="C995" t="str">
        <f>IFERROR(__xludf.DUMMYFUNCTION("GOOGLETRANSLATE(B995, ""es"", ""en"")"),"Value for money")</f>
        <v>Value for money</v>
      </c>
    </row>
    <row r="996">
      <c r="A996" s="1">
        <v>4.0</v>
      </c>
      <c r="B996" s="1" t="s">
        <v>996</v>
      </c>
      <c r="C996" t="str">
        <f>IFERROR(__xludf.DUMMYFUNCTION("GOOGLETRANSLATE(B996, ""es"", ""en"")"),"... to give to another. A lot of power and many types of audio input. Ideal for karaoke.")</f>
        <v>... to give to another. A lot of power and many types of audio input. Ideal for karaoke.</v>
      </c>
    </row>
    <row r="997">
      <c r="A997" s="1">
        <v>4.0</v>
      </c>
      <c r="B997" s="1" t="s">
        <v>997</v>
      </c>
      <c r="C997" t="str">
        <f>IFERROR(__xludf.DUMMYFUNCTION("GOOGLETRANSLATE(B997, ""es"", ""en"")"),"Price / Quality Good product. Recommendable. In my case it was used for a campaign selling point and because the very practice was as safe size.")</f>
        <v>Price / Quality Good product. Recommendable. In my case it was used for a campaign selling point and because the very practice was as safe size.</v>
      </c>
    </row>
    <row r="998">
      <c r="A998" s="1">
        <v>5.0</v>
      </c>
      <c r="B998" s="1" t="s">
        <v>998</v>
      </c>
      <c r="C998" t="str">
        <f>IFERROR(__xludf.DUMMYFUNCTION("GOOGLETRANSLATE(B998, ""es"", ""en"")"),"Perfect I was surprised by the quality it has. good buy")</f>
        <v>Perfect I was surprised by the quality it has. good buy</v>
      </c>
    </row>
    <row r="999">
      <c r="A999" s="1">
        <v>5.0</v>
      </c>
      <c r="B999" s="1" t="s">
        <v>999</v>
      </c>
      <c r="C999" t="str">
        <f>IFERROR(__xludf.DUMMYFUNCTION("GOOGLETRANSLATE(B999, ""es"", ""en"")"),"Uy resistant product is the right product")</f>
        <v>Uy resistant product is the right product</v>
      </c>
    </row>
    <row r="1000">
      <c r="A1000" s="1">
        <v>5.0</v>
      </c>
      <c r="B1000" s="1" t="s">
        <v>1000</v>
      </c>
      <c r="C1000" t="str">
        <f>IFERROR(__xludf.DUMMYFUNCTION("GOOGLETRANSLATE(B1000, ""es"", ""en"")"),"Very strong and good sound cable as well as being pretty tough by the material from which it is made, it makes it easier to bend to save. The jacks are reinforced with plastic. The sound is crisp and noiseless. A good cable to give battle without the prob"&amp;"lems of breakage by trampling or bending wrong.")</f>
        <v>Very strong and good sound cable as well as being pretty tough by the material from which it is made, it makes it easier to bend to save. The jacks are reinforced with plastic. The sound is crisp and noiseless. A good cable to give battle without the problems of breakage by trampling or bending wrong.</v>
      </c>
    </row>
    <row r="1001">
      <c r="A1001" s="1">
        <v>5.0</v>
      </c>
      <c r="B1001" s="1" t="s">
        <v>1001</v>
      </c>
      <c r="C1001" t="str">
        <f>IFERROR(__xludf.DUMMYFUNCTION("GOOGLETRANSLATE(B1001, ""es"", ""en"")"),"Very good product Comodos")</f>
        <v>Very good product Comodos</v>
      </c>
    </row>
  </sheetData>
  <drawing r:id="rId1"/>
</worksheet>
</file>