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fr_to_translate" sheetId="1" r:id="rId3"/>
  </sheets>
  <definedNames/>
  <calcPr/>
</workbook>
</file>

<file path=xl/sharedStrings.xml><?xml version="1.0" encoding="utf-8"?>
<sst xmlns="http://schemas.openxmlformats.org/spreadsheetml/2006/main" count="503" uniqueCount="503">
  <si>
    <t>labels</t>
  </si>
  <si>
    <t>text</t>
  </si>
  <si>
    <t>translation</t>
  </si>
  <si>
    <t>Très pratique Ces lingettes permettent de mélanger les vêtements de couleurs (même neufs,noirs, jaune pâle et rouge brillant) sans dégât pour les vêtements. Les couleurs atterrissent sur la lingette, qui devient grise. C'est rassurant quand on fait des lessives un peu vite, avec des mélanges de couleur. Je n'ai pas osé mélanger des couleurs vives ou noires avec du blanc, par contre, car ça me semble trop risqué. Cela permet quand même de gagner du temps et d'avoir moins de "catastrophes". Ce format (avec 16 lingettes pour 3.66 euros actuellement) est un peut trop petit à mon goût et n'offre pas le meilleur rapport qualité prix, je préfère les packs de 35 lingettes. Dans le même genre, il y aussi les lingettes anti décoloration vanish (sécables en 2) qui marchent très bien aussi, ou bien la lessive mir couleur "fini le tri".</t>
  </si>
  <si>
    <t>Peut mieux faire Tient du gadget. Certes la simulation du réveil par la lumière du jour est sympa. Cependant il n'est pas facilité pour autant. Le chant des oiseaux en guise d'alarme est par contre agréable... En points négatifs, pas de pile en cas de coupure de courant, obligation de remettre la sonnerie tous les soirs, boutons situés en périphériques peu ergonomiques et attention lors de leur utilisation car l'appareil est peu stable. Des efforts d'optimisation à faire au niveau du fournisseur... En résumé je pense que si c'était à refaire je n'effectuerai pas cet achat compte tenu de tous ces éléments.</t>
  </si>
  <si>
    <t>Top Taille grand mais à ce prix sera top pour le printemps ou la rentrée .. Vraiment pas chèr en solde 17euros contre 40 euros en magasin</t>
  </si>
  <si>
    <t>Barcelet Très joli petit bracelet en argent constitué de 3 rangs et orné de petites boules certies de zirconium. Le bracelet à l'air assez solide et de bonne qualité. Je pense qu'il va faire son petit effet!!</t>
  </si>
  <si>
    <t>belle prestation bonjour merci pour votre envoi, qui correspond en tout point a mes attentes, super qualité, très joli bijou tout est arrivé en temps et heure prévue, je recommande votre site a mes amies, marie</t>
  </si>
  <si>
    <t>excellent trop marrant j'ai acheté ce produit pour l'anniversaire . il focntionne tres tres bien . les enfanst et les grands jouent avec ... je l'ai ensuite connecté à ma barre de son bluetooth sans problème. je recommande ça égaye bien et c'est pas cher</t>
  </si>
  <si>
    <t>Excellente qualite Parfait pour prendre le train. Format leger et bcp de  rangement possible</t>
  </si>
  <si>
    <t>Amazon RAS</t>
  </si>
  <si>
    <t>Ras Bien</t>
  </si>
  <si>
    <t>Parfait Envoie rapide. Chaussures livrées avec leur petit sac Bensimon habituel, parfait pour le transport.</t>
  </si>
  <si>
    <t>👍 👍très confortable</t>
  </si>
  <si>
    <t>Rien a dire parfait Rien a dire a part parfaite elle sont trop belle et la pointure est nikel j’ai pris la même pointure que les autres baskets elles sont arrivée asser rapidement dans un état impeccable chaussure aucun défaut et boîte arriver entière et parfaite chausse qui arrive pas partout car j’ai déjà reçu des boite déchirée pour des commande faites en ligne ici rien à dire je recommande sans aucun soucis</t>
  </si>
  <si>
    <t>De bonne qualité Chemisier agréable à porter, fin et léger. Idéal pour la mi-saison ou même l’été.  Belle couleur, ne s’abime pas au lavage. Pour le prix, je suis satisfaite !</t>
  </si>
  <si>
    <t>génial Pour une angoissée comme moi de l'étouffement, c'est parfait, mon bébé peut goûter à tout sans que je sois inquiétée !</t>
  </si>
  <si>
    <t>Très bien De bonne qualité, les fibres sont suffisamment denses pour être confortable et ne pas faire de faux plis, la chaussette se fait discrète lors de la pratique du sport et réponds à toutes mes attentes</t>
  </si>
  <si>
    <t>chaussette bonjour,j'adore ni trop petite ni trop grande elles sont parfaite pour la mi saison..et les couleurs sont belles ..je les recommande</t>
  </si>
  <si>
    <t>Très bon rapport qualité prix Beau packaging, bonne qualité</t>
  </si>
  <si>
    <t>Je recommande Biberon top</t>
  </si>
  <si>
    <t>Son faible, étouffé Ces écouteurs sont franchement décents. Pratiques et faciles à utiliser, la petite boite pour les recharger est sympa. Le seul soucis concerne leur fonction principale : le son. - Très faible, et ça ne vient pas de mon téléphone par exemple, parce qu'avec une autre paire filaire, je peux monter jusqu'à me faire mal. Donc pendant un effort physique avec le bruit ambiant, on distingue à peine la mélodie des musiques. Je comptais même les utiliser pour jouer de la batterie sur fond sonore, je peux oublier. - En intérieur ou dans les transports en commun par exemple, ça pourrait suffire. Mais la précision du son n'est pas excellente. Même en configurant un peu les aigus/graves sur mon téléphone, le son reste fade et étouffé. Grosse déception du coup. Je les utiliserai pas souvent. Heureusement que je les eu pour une dizaine d'euros.</t>
  </si>
  <si>
    <t>Moitié prix des autres mais ne fonctionne qu'à moitié Un seul écouteur fonctionne sur les deux malgré de nombreux essais sur différent appareils. Je déconseille vivement vivement ce produit.</t>
  </si>
  <si>
    <t>Je déconseille Très déçu par l'état dans lequel arrive le micro, le câble présente des faux contacts. A ce prix, il vaut mieux fuir, totalement insatisfait de ma commande tandis que beaucoup d'avis étaient positifs. J'ai retourné mon micro.</t>
  </si>
  <si>
    <t>Rigolo mais peu pratique Bien original mais le bonhomme ne tient pas sur place. C'est à dire qu'il faut le tenir dans une main et tirer le Scotch avec une autre. À chaque fois qu'on touche accidentellement le bonhomme se casse la gueule. J'ai donné ce cadeau à un de mes collègues de bureau avant de quitter l'entreprise,  je trouve que c'est rigolo mais en fin de compte peu pratique</t>
  </si>
  <si>
    <t>Pas assez puissant Bon produit malgré une faible puissance même dans une petite pièce. Je vous conseil de prendre plus puissant.</t>
  </si>
  <si>
    <t>Bouilloire compact mais bruyante Petite bouilloire pratique avec son bec verseur en metal. Le niveau de bruit produit par une si petite bouilloire est élevé.</t>
  </si>
  <si>
    <t>Tré bon achat, comme toujours avec TBS Confortable, joli coloris (j'ai acheté les grises). Bonne hauteur de talons. J'achète régulièrement cette marque qui me déçoit très rarement Un plus : ces chaussures sont fabriquées en France. Attention taille petit. Grâce aux commentaires lus sur le site j'ai heureusement pris du 38 (alors que ma pointure est 37)</t>
  </si>
  <si>
    <t>Très bon savon Après avoir testé plusieurs savon détachant, celui-là est top. Il dure longtemps.</t>
  </si>
  <si>
    <t>Cadran un peu confus, sinon parfaite Ayant fini par renoncer à ma "vielle" Junghans Mega Solar Ceramic (une panne tous les 4 ans, à 200€ la réparation, j'en ai eu marre), j'ai acquis il y a quelque jour cette Casio. Premières impression:  Par rapport à la Junghans, le design me plaît moins car le cadran est un peu confus. Je trouve le "6" coupé en bas du cadran assez moche. Le fond bleu-gris-foncé est assez esthétique, mais il n'améliore pas la lisibilité (manque de contraste).  Par contre, les plus sont nombreux par rapport à ma Junghans: - on peut voir si (et quand) la montre a recu le signal radio (essayez donc de savoir si une Junghans est synchrone ou pas...) - il y a un mode d'emploi (je n'ai jamais trouvé comment régler ma Junghans après que le mouvement ait été changé...), mais malheureusement il est imprimé dans un format peu pratique (PDF disponible sur internet) - quelques fonctionalités qui peuvent être utiles de temps à autre (alarme, compte à rebours, autres fuseaux horaires, etc.) - on connaît l'état de charge de l'accumulateur et on peut remplacer ce dernier si nécessaire sans envoyer la montre au Japon... - X fois moins cher  En conclusion: pas aussi extraordinaire et belle que ma Junghans, mais oh combien mieux conçue et pratique!</t>
  </si>
  <si>
    <t>Très bon produit Casque acheter pour ma copine, très bon casque qualité audio rien à redire, bonne tenue sur la tête, elle l'utilise pour faire du sport en salle, je recommande ce produit a tout personne voulant un casque sans fil.</t>
  </si>
  <si>
    <t>Je recommande Très belle chaussure Taille juste Attention c'est chaussures sont pas faite pour de gros pieds Très confortable</t>
  </si>
  <si>
    <t>Parfait Fait son travail. Très mignon.</t>
  </si>
  <si>
    <t>Très bien Ces tétines sont destinés aux bébé à partir de 3 mois. Parfaitement adaptés aux biberons de la même  marque, elles sont faciles à utiliser et à nettoyer.</t>
  </si>
  <si>
    <t>Classique.. Le classique Doc Martens.... Taille impeccable, livraison rapide... Bref rien à dire en fait !</t>
  </si>
  <si>
    <t>Très bien Très bon produits.livraison rapide.j en suis très satisfait.emballage bien conçu je ne regrette pas ce choix je le conseille merci</t>
  </si>
  <si>
    <t>Sami et Julie Parfait pour l’apprentissage de la lecture</t>
  </si>
  <si>
    <t>bon La bouilloire a été reçue, le style était très bon, l'eau était très rapide et le son était petit.</t>
  </si>
  <si>
    <t>LACOSTE Super produit, très beau, de belle qualité conforme au descriptif. Trop petit. J'ai commandé en échange la taille au-dessus et aujourd'hui lundi j'ai renvoyé ce jour lundi de la Poste l'article qui était trop petit</t>
  </si>
  <si>
    <t>prix très intéressant utilisation d'impression intensive et les cartouches d'origine ne tiennent pas longtemps et détectent trop rapidement une cartouche vide alors qu'elle ne l'est pas. je viens de recevoir cet envoi que je vais tester mais le prix est très bien, la qualité d'impression me convient parfaitement, je verrai sur la durée ....à suivre - envoi très rapide, bien emballé, je recommande</t>
  </si>
  <si>
    <t>Meraki jogging Tissu couleur taille r.a.s.</t>
  </si>
  <si>
    <t>Excellent Ma copine en fut ravie. Super cadeau</t>
  </si>
  <si>
    <t>Très confortable On peut les mettre avec un pantalon q avec un jean ou un survêtement</t>
  </si>
  <si>
    <t>Toute une histoire d’amour J’adore...</t>
  </si>
  <si>
    <t>la qualité Reçue en temps et en heure, merci, je la porte tous les jours, jusque là  zéro défaut, on verra au fil du temps.  Petite astuce:faites un point de couture ( solide) sur le retour de la ceinture, car la boucle glisse un peu. A part ce détail , nickel, rapport qualité prix : pour moi 10/10</t>
  </si>
  <si>
    <t>Décevant.. Modèle aléatoire donc pas le choix des couleurs, et pour le prix pas de petits goupillons pour laver les tétines de biberon.. Un peu décevant..</t>
  </si>
  <si>
    <t>Une honte Tout est mauvais dans ce produit. Même les informations mensongères nous faisant croire que l'on fait une affaire. Je me suis fait piéger. Sitôt installé, sitôt remballé et renvoyé. La qualité d'image est d'une médiocrité affligeante. C'est n'importe quoi. Je mets 1 étoile parce-qu'on ne peut pas mettre moins.</t>
  </si>
  <si>
    <t>Trop cher pour une mauvaise qualité !! Un prix scandaleux pour la qualité du produit ... j ai acheté ce produit face à tous les commentaires ...et bien très très déçue!! Presque 100 euros pour une résistance dans un plastique de mauvaise qualité c est aberrant ... le produit fait Cheap ... pour le prix d une cafetière solide vous avez un morceau de plastique !! passez votre chemin un bon vieux biberon en verre au bain marie sera plus efficace !!</t>
  </si>
  <si>
    <t>Beau design vintage, attention à la batterie juste ! J'ai offert cette montre à mon homme au Noël 2018 et c'est de loin la plus jolie des montres connectées toute marque confondue quand on aime justement des design vintage. Le métal du bracelet est solide et la couleur en gris sidérale est juste très classe. Coté personnalisation du cadran, c'est cool aussi, tous ces choix de design avec animations. Et si on touche un peu la programmation, on peut faire un cadran soi-même.  Et c'est complètement compatible Android pour recevoir ET répondre aux sms. (à condition de ne pas avoir de gros doigts hein sinon c'est un peu galère) (Donc oubliez Apple si vous comptiez les synchroniser, vous ne pourrez que lire vos sms, pas y répondre. C'est pour qu'Apple puisse vous vendre que ses exclusives iWatch :) )  Un point juste regrettable, la montre aurait pu être au top si elle avait un peu plus d'autonomie. Désactivez le wifi, le gps et le bluetooth pour garder le maximum de batterie dans la journée. Le bracelet est aussi un peu trop grand, donc il faut faire sauter quelques maillons pour ne pas qu'elle glisse du poignet...  J'espère que Fossil travaillera davantage sur la question batterie, c'est le seul gros point noir de sa gamme. Il manque juste ça pour le perfect !</t>
  </si>
  <si>
    <t>Lourde Je met que 3 étoiles pour le poids de la bague, très lourdes à porter à la longue. Sinon elle est très jolie.</t>
  </si>
  <si>
    <t>Génial comme d'habitude Je suis très contente de mon achat j'ai eu peur lorsque je les ai reçue car j'ai découvert qu'il étaient en plastique et non en silicone comme il y a quelques années mais franchement après 3 mois d'utilisation je peux vous dire que finalement c'est mieux que ceux en silicone car ils ne tâche pas, sont facile à essuyer et à installer dans la bague du biberon...bref que des qualités encore et toujours pour Avent qui nous comble nous les mamans avec leurs supers produits!! (non je ne reçois pas de cadeaux de la part d'Avent je dis juste la vérité!! lol) Je recommande</t>
  </si>
  <si>
    <t>très bien très confortable, livraison très rapide je recommande le produit cela fait 1 mois bientôt que je les porte tous les jours elles ne bougent pas.</t>
  </si>
  <si>
    <t>Robuste mais sans rétro-éclairage Montre robuste, utile et à la mode. Il ne manque que le rétro-éclairage pour être parfaite.</t>
  </si>
  <si>
    <t>Petit livre sympa Petit livre sympa pour débuter l'apprentissage de la lecture je mets 4 étoiles car pour tout début il aurait été bien de mettre les petits ponts sous les syllabes</t>
  </si>
  <si>
    <t>parfaity dommage que ces cartouches soient aussi chères ou alors en fonction de la conSommation Canon pourrait faire un effort, plutôt accorder une remise suivant les quantités consommées. A méditer</t>
  </si>
  <si>
    <t>Robuste et fonctionnel C'est mon sac du quotidien depuis plusieurs mois, et je peux vous dire qu'il ne bouge pas ! Je ne l'ai jamais lavé et pourtant il parait toujours neuf, et franchement il subis au quotidien ! Il y a une pochette intérieure, bien pratique pour les papier du véhicule (que l'on ne sort que très rarement), par contre la pochette avant est mal accessible donc elle ne me sert pas. Eastpak c'est indestructible, et comme raconte la rumeur, c'est garantie à vie :)</t>
  </si>
  <si>
    <t>bien Bien</t>
  </si>
  <si>
    <t>pochette plastication rapport qualité prix très intéressant vu que j' ai acheter l' appareil en même temps j' ai pu faire un essais directement une dizaines de feuille et le résultat est impeccable je recommande ce produit</t>
  </si>
  <si>
    <t>Super Très belle facture, bon produit et bon rapport qualité prix. Je recommande</t>
  </si>
  <si>
    <t>parfait très bonne qualité Parfait la taille est bonne, la poche extérieure peut contenir mon galaxy S8. La qualité de finition est impecable. très bonne sacoche ,pas trop grand pas trop petit.</t>
  </si>
  <si>
    <t>boucles de reve belle paire de boucles d oreille très belle finition dans un bel emballage on a l'impression d'un achat haut de gamme car le détail des finitionsau niveau des pierres est parfait</t>
  </si>
  <si>
    <t>Superbe micro Rien à dire , juste génial . Encore un micro que j’offre à un anniversaire , et je ne suis pas déçu du tout . Le son est nickel , l’appareillahe Bluetooth se fait facilement .</t>
  </si>
  <si>
    <t>Très bon produit Ces écouteurs sont vraiment super, je les utilise depuis déjà 2 semaines (presque 1h par jour) et la batterie tiens encore. Très ergonomique, ils tiennent parfaitement dans mes oreilles, la qualité du son est plus qu’acceptable ! Les écouteurs sont tactiles et on une multitude d’option grâce à une système de tap sur l’écouteur  (c’est un coup de main à prendre)</t>
  </si>
  <si>
    <t>Robuste et facile à installer Le support est robuste et supporte facilement le poids de 2 écrans. L'installation est facile, il faut compter 15 minutes pour mettre en place le support et les 2 écrans. Il faut bien choisir l’emplacement du pied, car il est difficile de le bouger après montage. Les clips pour passer les câbles permettent de réaliser un montage propre. A l'usage, il faut passer un peu de temps pour bien régler ses écrans, mais le confort est vraiment mieux qu'avec 2 moniteurs sur pied classique. En plus ça libère l'espace sur le bureau et on gagne en luminosité sur le poste de travail.</t>
  </si>
  <si>
    <t>Merci Bien reçu et sucette solide MAM conserve bien sa réputation. Coloris ALEATOIRE signifie que vous obtiendrez des coloris ALEATOIRE.</t>
  </si>
  <si>
    <t>Superbe le rendu Mon mari les adore de plus tres belle basket elle son fine et legere nikel  et elle son original moi aussi j adore</t>
  </si>
  <si>
    <t>Excellent Magnifique</t>
  </si>
  <si>
    <t>Hp la méga qualité Je n'achéte que du hp et pas des génériques qui durent moins longtemps,  car moins chers. Non… hp c'est le mieux et ça dure longtemps… je n'imprime pas tous les jours non plus mais c'est vraiment adapté à mon imprimante et pas de soucis. Superbe qualité des cartouches d'encre..prix pas donnés,  mais on n'a rien sans rien. je prèfère amplement la qualité à la quantité.(c'est comme pour les patisseries..) donc hp j'adore,  je recommande.</t>
  </si>
  <si>
    <t>Un kit parfait pour bien débuter ! Ce kit de la marqie Tommee est parfait pour bien débuter dès la naissance d'un bébé. Il contient 1 biberon de 150 ml avec une tétine 0+ (naissance), 2 biberons de 250ml avec des tetines 0+ (naissance) et deux tétines 3m+ (à partir de 3 mois), ainsi qu'une brosse de nettoyage pour les biberons et les tétines et avec enfin ... une tétine à sucer.  Il contient l'essentiel pour commencer et les tétines sont adaptées à la transition du sein vers les biberons selon la méthode utilisée par la maman. Produits fabriqués en Allemagne et au Maroc avec des matériaux sans aucun BPA.</t>
  </si>
  <si>
    <t>très déçu Très déçu, la montre ne marche plus juste un an après son achat. Impossible de joindre le fabriquant (Festina) pour savoir si je dois acheter une nouvelle pile ou pas. Et encore pire, le fait de changer la pile n'assure plus l'étanchéité ! donc juste un an après son achat la montre n'a plus ses valeurs techniques !</t>
  </si>
  <si>
    <t>Écran tactile défectueux 2 jours que j'ai cette montre et l'écran tactile ne répond plus du tout. Extrêmement déçue</t>
  </si>
  <si>
    <t>Mauvais achat. Il a fonctionné seulement une semaine,il ne fonctionne plus.</t>
  </si>
  <si>
    <t>montre cool mais la lumière est vraiment naze la montre est cool et fonctionne bien mais la lumière est vraiment naze impossibilité de voir l'heure en pleine nuit</t>
  </si>
  <si>
    <t>sennheiser pas cher Pas Cher qualité senheiser de plie petite housse</t>
  </si>
  <si>
    <t>Bien Pas habituée par rapport à l'ancien!!!! Mais ça viendra.</t>
  </si>
  <si>
    <t>Très bien pour le prix Bouloche assez vite de l'extérieur... mais super doux dedans même après 6 mois.</t>
  </si>
  <si>
    <t>Très bonne qualité prix Course en montagne et balade</t>
  </si>
  <si>
    <t>Beau produit Belle boucles d oreilles chic je recommande l achat</t>
  </si>
  <si>
    <t>Parfait Je m'en suis servis pour coller un isolant sur la porte d'entrée et impeccable A voir avec le temps si l'adhérence est toujours bonne</t>
  </si>
  <si>
    <t>Bon rapport qualité prix Ras</t>
  </si>
  <si>
    <t>2 achetés, l'un ne fonctionne pas en bluetooth. J'avais acheté ce casque pour moi-même et en était très satisfait. J'ai voulu acheter le même en cadeau à ma compagne. La fonction bluetooth ne fonctionne tout simplement pas, avec son téléphone comme avec n'importe lequel, et même en utilisation filaire celui-ci fait un grésillement constant. Malheureusement la boîte a été jetée suite à l'achat, donc j'imagine pas de retour possible...  Edit : Amazon me propose de remplacer le produit défectueux, donc rien à dire, très bon casque !</t>
  </si>
  <si>
    <t>Très bien Bon</t>
  </si>
  <si>
    <t>À utiliser au calme et non pendant les transports Le son limité est un plus pour les jeunes oreilles mais lors des voyages en voiture mes enfants n'entendent quasiment rien donc très gênant pour les long trajets. À utiliser de préférence au calme. Les casques s'emboîtent bien entre eux, pas de perte de son lorsqu'ils sont branchés ensemble. Les couleurs sont très jolies et ils sont solides</t>
  </si>
  <si>
    <t>bonne qualité Je suis très satisfait de ce produit,Parfait pour la taille,tissus agréable au toucher,je le recommande.</t>
  </si>
  <si>
    <t>Le top Juste parfait. Le seul petit problème vient du fait que le produit est 100e moins cher sur d autres sites...je n avais pas fait attention...après,  la qualité du produit fait passer la pilule...</t>
  </si>
  <si>
    <t>Fan des petite poule Je commence la collection des petites poules (après avoir lu les aventures de Pitikok) Ces livres sont étudiés en classe : vocabulaire riche et beaucoup d'humour à la maison, on est fan !</t>
  </si>
  <si>
    <t>Sacs de charbon de qualité &lt;div id="video-block-R1CKN4GXW9JZPN" class="a-section a-spacing-small a-spacing-top-mini video-block"&gt;&lt;/div&gt;&lt;input type="hidden" name="" value="https://images-eu.ssl-images-amazon.com/images/I/91Hemf+RU8S.mp4" class="video-url"&gt;&lt;input type="hidden" name="" value="https://images-eu.ssl-images-amazon.com/images/I/91toDpMmuuS.png" class="video-slate-img-url"&gt;&amp;nbsp;4 sacs de charbon à entreposer dans vos placard ou pièces petites Ils diffusent une odeur pure et désinfectante, et purifient l'air</t>
  </si>
  <si>
    <t>SUPER BOUILLOIRE DE BONNE QUALITE JOLIE DESIGN PRATIQUE ET FACILE D UTILISATION RAVIE DE MON ACHAT.</t>
  </si>
  <si>
    <t>Mon fils est ravi Mon fils les trouve très stylées et adore les porter, il les trouve légères, souples et très agréables à porter!!!! Il chausse du 43, j'ai pris sa pointure habituelle et aucun soucis elles lui conviennent parfaitement.</t>
  </si>
  <si>
    <t>Très content. Une montre pour la plage, l’âge avance et le bras n’est plus assez long j’ai donc opté pour cette montre avec un gros affichage, l’option boussole n’est pas très convaincante mais à ce prix je l’ai pas acheté pour ça. Cette montre présente bien et ne fait pas toque.</t>
  </si>
  <si>
    <t>au top alors je trouve ces écouteurs au top,un bon son par contre il faut adapter les différentes taille de caoutchouc a la grosseur de  ses oreilles pour pouvoir profiter du meilleur son. très joli design avec le joli petit sac que j’apprécie pour le transport ,on peut mettre les caoutchouc de rechange,le câblé de charge et bien sur le boitier avec les écouteurs.</t>
  </si>
  <si>
    <t>Parfait pour le sport Casque parfait pour le footing, une fois en place il ne bouge absolument pas, en revanche comme toujours, pour les porteurs de lunettes, attention si vos branches sont trop épaisses, une gêne arrive vite au niveau de l'oreille et du crâne en contact avec les branches.  Côté son, ont est sur du bon mais pas excellent, les basses et aiguës manques légèrement de profondeur, la faute peut-être à une réduction du bruit un poil en dessous du modèle plus haut de gamme de la marque, néanmoins pour l'usage sportif au quel je le réserve, il est très très largement au dessus de mes standard.  Au final, il récolte la note maximale pour mon usage, adjoint à ça une charge totale réalisé en 2h et on obtient un excellent produit</t>
  </si>
  <si>
    <t>fonctionne parfaitement mais.... Fait son travail, mais souffrede graves problèmes de conception : INUTILEMENT BRUYANT - Chaque appui sur un bouton provoque un BIIIIP assourdissant - Impossible de l'éteindre, on subit donc une "alarme" une heure après, l'appareil sonne SIX fois pour nous prévenir... qu'il s'éteint. - l'affichage BLEU pique els yuex dés el petit déjeuner, difficile de le regarder en face.  Bref, sans-doute habitué à la sobriété de mon ancien appareil de marque aquagrad (modèle allemand acheté dans une brûlerie, qui a duré 10 ans), il ne me reste qu'à démonter celle-ci pour extraire le BIP et débracher la guirlande de LEDs.</t>
  </si>
  <si>
    <t>Mauvaise qualité Produit abîmé</t>
  </si>
  <si>
    <t>Chauffe lit 2p Mon mari ne supporte pas le fait que même si le chauffe-lit n'est pas en fonctionnement il diffuse de la chaleur. Premier essaie nous avons tout les deux été en sueur sans avoir mis en fonctionnement l'article</t>
  </si>
  <si>
    <t>Pas adapté pour les grandes tailles Agréable à porter par contre le tissu est fin et il n y a pas de maintien .à éviter pour les fortes poitrines...</t>
  </si>
  <si>
    <t>Magique Si vous voulez donner du style à vos tenues retros, c'est accessoire idéale. Il gonffle parfaitement les jupes et robes.</t>
  </si>
  <si>
    <t>Pratique La finition est assez bonne. Le plastique noir pourrait faire moins "made in china". Le réglage des températures est très facile. Le chauffage est silencieux. Pas de sonnerie à la fin, tant mieux. Détartrer régulièrement (vinaigre + eau) pour garder ce silence de chauffe.</t>
  </si>
  <si>
    <t>Pas encore utilisé J'aime les produits Avent car ils sont toujours de très bonne qualité. Les tétines ne sont pas encore utilisées car bébé arrive dans quelques semaines... donc le mettrai à jour mon commentaire dans peu de temps!</t>
  </si>
  <si>
    <t>Nickel Reçu en avance. Par contre je me pose la question d'une "réelle différence sur les trois teintes orangées ^^ Mais bref je suis contente de mon achat et le recommande.</t>
  </si>
  <si>
    <t>Chaussettes de foot Parfaite pour mon fils de 8. Elles sont de bonne qualité.</t>
  </si>
  <si>
    <t>Je connaissais pas... Moi qui aime bien grifouiller mais au stylo avec plusieurs couleurs et pouvoir recommencer... Ca glisse bien c'est cool! C'est parfait.</t>
  </si>
  <si>
    <t>Mimi Au top très original je recommande</t>
  </si>
  <si>
    <t>Qualité excellente Le son n'est pas dénaturé ( sans basse exagérée). J'avais une crainte suite à un commentaire qui disait qu'il faisait mal surtout pour les gens portant des lunettes. Je l'ai porté une après-midi d'enregistrement sans aucun souci</t>
  </si>
  <si>
    <t>Parfait Parfait</t>
  </si>
  <si>
    <t>Top C'est Crocs quoi, c'est pas les chaussures les plus sexy mais qu'est ce qu'on est bien dedans.</t>
  </si>
  <si>
    <t>Chauffe biberon Tres bon produit chauffe vite conforme à l'image idéal pour biberon bout large et pour les pots je recommande rapport qualité prix</t>
  </si>
  <si>
    <t>Parfaite Indisponible sur Amazon, je l'ai donc achetée directement en Corée... Que dire... Parfaite sur une peau avec des imperfections, des ridules ou même des rides peu marquées. Ce n'est pas un fond de teint, ni une BB cream, ce n'est pas la peine d'en mettre une tonne. Une pression-pompe délivre la quantité nécessaire pour le visage. Au pire, il faut mettre une pression pompe, et éventuellement remettre juste un tout petit peu de crème sur les boutons pour mieux camoufler. La crème est blanche, en l'étalant les pigments correcteurs qu'elle contient éclatent et peu à peu vous avez une peau totalement sublimée. Le teint est franchement unifié, les boutons atténués (je n'ai pas de rougeur spécifique mais je suppose que pour le coup, la crème les cacherait complètement). Tout se fond avec la carnation donc la crème ne se voit absolument pas car çà reste très naturel. Maintenant, je suis bronzée et cette crème me blanchit légèrement le teint (ce n'est pas dramatique !). Appliquez votre bb cream habituelle par-dessus et... tadaaaam vous avez un teint de rêve.</t>
  </si>
  <si>
    <t>Très beau cadeau J'ai acheté cette parure pour l'anniversaire de ma petite nièce qui adore les licornes La parure est fourni avec une petite boîte à bijoux en forme de cadeau que je trouve très original. Les bijoux sont de bonne qualité et brille bien pour que les petites filles est des étoiles dans les yeux. Bagues, boucles d'oreilles, collier et bracelet tout le nécessaire pour ressembler à une jolie princesse.</t>
  </si>
  <si>
    <t>Bon câble Très bonne qualité, robuste et prix intéressant. Utilisé pour home cinéma 5.1 d'un total de 600W RMS. Traits de couleur présents pour repérer les câbles.</t>
  </si>
  <si>
    <t>Super montre GPS Une super montre GPS, j’aime bien les garmins, ils sont top de top. Facile à utiliser et joli en plus !! En plus il peut tout faire, vu que c’est une montre connecté. Même avec mes poignets assez fin, c’est Pas énorme. Très contente avec mon achat.</t>
  </si>
  <si>
    <t>Meilleure Qualité/Prix Je voulais depuis un moment un vidéo projecteur pur remplacer ma TV 80 cm et cherchais le meilleur compromis entre qualité et prix que j’ai trouvés avec ce modèle. Les photos ajoutées au commentaire ont une diagonale de 190 cm (75" !!!)  et la qualité reste TOP !</t>
  </si>
  <si>
    <t>conforme je m'en sert pour le mélanger avec de l'huile mineral au bain marie pour traite des planche a découper pour la cuisine et j'en suis très satisfait</t>
  </si>
  <si>
    <t>Satisfait Parfait , confortable et légère</t>
  </si>
  <si>
    <t>Vous en achetez une ? Dommage pour vous, vous devrez encore en acheter ! Montre vintage qui vaut bien plus que son prix. Tous mes enfants en veulent une, et les amis de mes enfants vont en commander. Une chaîne sans fin, mais bien méritée. En métal ou synthétique, tout est parfait. Quant au prix ... n'en parlons pas, il est dérisoire au regard des services rendus années après années.</t>
  </si>
  <si>
    <t>Trop chère pour la qualité Très chère pour la qualité</t>
  </si>
  <si>
    <t>Pas terribles Le métal est terne ,l'enchâssement  autour de la pierre est vilainement plié ,mal fini ,la pierre fait fausse.J'ai tout de suite retourné la boîte.</t>
  </si>
  <si>
    <t>Très mécontente Sur le descriptif la surface lumineuse est précisé avec des dimensions de 39x32 cm, mais l'appareil pied entourage compris fait 55 cm de haut ....  un truc impossible à manoeuvrer, à ranger ... une horreur. En plus le mode d'emploi précise que sur la zone lumineuse il y a un film de protection. Là il n'y avait rien à croire que quelqu'un l'a déjà retiré peut-être un autre acheteur. Je retourne ce produit pour remboursement.</t>
  </si>
  <si>
    <t>comment régler la longueur du bracelet j'avais vu qu'il y avait des difficultés pour régler le bracelet, certains acheteurs y sont arrivés, serait il possible de me dire comment ils ont fait ? merci</t>
  </si>
  <si>
    <t>Déçu Très joli mais prendre une taille au dessus. Il taille petit</t>
  </si>
  <si>
    <t>Chaussure Très bien.</t>
  </si>
  <si>
    <t>Collier arbre de vie Très contente de mon achat un bémol la chaînette devrait être un peut plus longue pour moi ,sinon très joli ,livraison rapide et très bien emballé</t>
  </si>
  <si>
    <t>bien Plastique non granuleux très clair permettant de bien lire et voir les feuilles que l'on a inséré. Un article pour conserver les documents, moi je m'en sers pour mettre mes fiches tricots qui ainsi ne souffrent plus de la manipulation manuelle.</t>
  </si>
  <si>
    <t>super confortable des chaussures très confortables pour la marche grâce à une semelle en gel à l'intérieur. Elles ne sont pas imperméables et un petit peu chère, mais je les recommande.</t>
  </si>
  <si>
    <t>Allô la Terre ? La marque française Buki possède une drôle d’ambivalence dans la conception de ses produits. Le meilleur alterne souvent avec le juste moyen, voire le médiocre. Du coup, c’est à chaque fois un peu la surprise lorsque on acquiert un de leurs produits.  Coup de chance, ce globe terrestre fait plutôt partie des bonnes pioches. Disposant de la version précédente pour ma fille, j’avais été plutôt content de sa conception avec une taille convenable, une précision des frontières bonne, un éclairage faisant apparaître les constellations - là aussi précis-, une esthétique très potable, et enfin une armature solide. Dans cette pseudo nouvelle version, tous ces points sont de nouveau au rendez-vous et Buki capitalise donc sur ce qui marche.  Seule différence notable, la présence ici d’une recharge LED pour pouvoir éventuellement remplacer la lumière à l’intérieur du globe. Au bout de dix mois d’utilisation, je n’ai pas eu à déplorer de baisse de l’intensité lumineuse de la version précédente, donc je ne suis pas certain de l’intérêt de cette petite modification. Reste qu’elle a le mérite d’exister... Tout comme le carton du globe, où apparaît désormais une fille (alors que dans la version antérieure, seul un garçon était présent sur l’emballage...). Globalement, il est impossible de parler d’une nouvelle version. Buki capitalise sur un produit réussi, en attendant éventuellement d’en faire une version connectée vu que c’est à la mode. Mais à ce prix de vente, cela reste parmi les meilleurs globes pour enfants sur le marché. On en oublierait même les erreurs sur le petit passeport papier joint au globe (non, je plaisante, elles sont bien trop grosses pour qu'un enfant de plus de huit ans les ait réalisées !).</t>
  </si>
  <si>
    <t>Super Les enfants aiment beaucoup ce microphone sans fil. Vous pouvez chanter et écouter des chansons avec Bluetooth. La qualité du son est toujours satisfaisante et des lumières colorés sont fournies.</t>
  </si>
  <si>
    <t>conforme économie</t>
  </si>
  <si>
    <t>Très confortables De vraies pantoufles ces baskets, extrêmement légères et taillant ma juste pointure,  j'y suis vraiment très bien ! Pour autant elle tiennent bien le pied et la semelle assure un bon compromis entre la souplesse pour le confort  et la fermeté pour le maintien du pied. Quant au look, ce sera selon les goûts !</t>
  </si>
  <si>
    <t>Cher Très bien mais un peu cher je vais essayer par la suite de trouver un autre moins cher</t>
  </si>
  <si>
    <t>Très Rentable Je l'ai utilisé pour l'instant qu'en chauffe biberon/pot et il est top.. Utilisé 2x par jour.., bientôt je passerai au lait infantile mais très bon produit ! J'aime bien aussi la possibilité de stériliser !</t>
  </si>
  <si>
    <t>A bientôt Un peu grand mais très agréable a porter bonne matière Je recommande</t>
  </si>
  <si>
    <t>Extra Le 1er gommage/exgoliant que jachete quk tient vraiment ses promesse! Il est magique! Apres le gommage vous avez une peau de bebe, et il n y a vraiment pas besoin d'en utiliser bcp. Vraiment top a conseiller a toutes et tous ;-)</t>
  </si>
  <si>
    <t>Parfait Les chaussures conviennent parfaitement à ce que j'ai commandé. La marque précise toujours qu'il faut une taille en dessous mais la taille des pieds de chacun est imprévisible. Par contre on sait que nous avons à faire à de la qualité. :) Dans mon cas tout est parfait pour la personne à qui je les ai offertes et je suis très satisfaite de la rapidité et qualité de la livraison. Merci !</t>
  </si>
  <si>
    <t>Bon produit Délai d’envoi un peu long, mais super produit</t>
  </si>
  <si>
    <t>Pochettes perforées épaisses Répons tout à fait à mes attentes - épaisses et solides comme je les connaissais il y a 20 ans.</t>
  </si>
  <si>
    <t>RAs Très bon rapport qualité prix</t>
  </si>
  <si>
    <t>Conforme aux attentes Chaussures commandées en 38.5 (39 en temps normal). Pour l'instant, rien à redire sur le produit !</t>
  </si>
  <si>
    <t>Impeccable Super petit sac pratique. Malgré sa taille le volume est très correct. De plus il est sobre, le système de zip avec petites ficelles discrètes facilite les manipulations.</t>
  </si>
  <si>
    <t>Petit pratique et chic Petit sac très pratique et très bien conçu. Indispensable pour les beaux jours ou les vestes sont au placard. Sécurisant par sa bandoulière ou la possibilité de le porter à la ceinture. Élégant ,pour celui qui sensible à sa silhouette , le porte par la poignée. Je suis ravi.</t>
  </si>
  <si>
    <t>BON PRODUIT Cette couleur est très résistante et sale, la longueur et l'épaisseur sont très appropriées. C'est une surprise. Il semble que la qualité est très bonne, très chaude. Juste peut couvrir les jambes, ci-dessus peut couvrir à l'estomac, l'hiver n'est absolument pas peur du froid.</t>
  </si>
  <si>
    <t>excellent super pour le sport bonne qualite ; tres confortable et agreable au touché,taille tres  bien prix tres correct livraison tres  rapide.merc</t>
  </si>
  <si>
    <t>Pas vraiment XL Taille trop petit</t>
  </si>
  <si>
    <t>Très fragile 1 mois sur 2 ma montre est chez fossil poir réparation. Attention car le dossier de cette montre se retire tout seul et vous serez obligé de l'envoyer chez fossil pour la faire réparer (minimum 1 mois)</t>
  </si>
  <si>
    <t>Très petite qualité Sabots renvoyés : la qualité est loin d'être au rendez-vous. Matière bien trop molle pour pouvoir durer dans une pratique normale du jardinage, notamment bêcher. A noter que le sabot taille grand (pour ceux qui souhaiteraient tout de même acquérir ce produit parce qu'ils ne prévoient pas un usage intensif).</t>
  </si>
  <si>
    <t>Casque correcte avec un bon rapport qualité prix Ce casque est bien au niveau du son, le bluetooth fonctionne correctement et globalement la finition est bonne. Les seuls bémols sont qu'il ne tient pas particulièrement bien sûr la tête, que le mode d'emploi est très minimaliste, écrit en trop petit et n'est pas disponible en ligne dans une version complète sous format PDF. La voix de communication du casque est une fois de plus en Anglais alors qu'il est vendu dans des pays non anglophones.</t>
  </si>
  <si>
    <t>Conforme Pour des chaussons à 20 euros je m'attendais à une qualité supérieure que celle que l'on trouve dans les enseignes habituelles de chaussures, pourtant c'est la même chose En soit ils sont bien, la taille est bonne, le chausson est fourré à l’intérieur, mais cher pour ce que c'est</t>
  </si>
  <si>
    <t>très bon casque En rapport qualité prix, encombrement et poids mon fils est ravi, il marche encore mieux que sont précédent qui était pourtant plus gros avec jack escamotable. bon casque pour le prix. Il semble que cela soit une marque utilisé par les dj aussi</t>
  </si>
  <si>
    <t>Bon produit Satisfaite même si moins performant sur la durée.</t>
  </si>
  <si>
    <t>Très solide, article de qualité J'en ai trois que j'utilise pour réchauffer les lits tous les hivers depuis plusieurs années et aucun souci, aucune fuite. Je vous conseille le même article mais avec une housse en tricot, c'est plus doux au contact des pieds. Donc je mets 4 étoiles pour celle-ci vu que la housse est moins confortable.</t>
  </si>
  <si>
    <t>Très bien Super lecteur mp3. Discret, performant, pratique. Il peut convenir aussi bien à' l'extérieur que d'-ans l'eau. Quelle sensation de pouvoir nager en écoutant ses chansons préférées. La mémoire est suffisante. Le son pourrait être amplifié</t>
  </si>
  <si>
    <t>petit et pratique &lt;div id="video-block-R1USQFQDQSBY55"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id="14" preload="auto" src="https://images-eu.ssl-images-amazon.com/images/I/D1zOpd1VGGS.mp4" style="position: absolute; left: 0px; top: 0px; overflow: hidden; height: 1px; width: 1px;"&gt;&lt;/video&gt;&lt;/div&gt;&lt;div id="airy-slate-preload" style="background-color: rgb(0, 0, 0); background-image: url(&amp;quot;https://images-eu.ssl-images-amazon.com/images/I/B1XwBaJkLXS.png&amp;quot;);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value="https://images-eu.ssl-images-amazon.com/images/I/D1zOpd1VGGS.mp4" class="video-url"&gt;&lt;input type="hidden" name="" value="https://images-eu.ssl-images-amazon.com/images/I/B1XwBaJkLXS.png" class="video-slate-img-url"&gt;&amp;nbsp;J'ai l'acheté pour mon patron ca dans mon travail il fait de temps en temps des présentations avec PowerPoint. Installation est trés simple, une fois vous branché la clé usb "connecteur", le système s'installe automatiquement. les commandes intuitives vous permettent de naviguer facilement dans votre presentation. ça permet de pas rester bloqué près du pc mais de pouvoir se déplacer et donc rendre le tout plus dynamique. Le laser fonctionne parfaitement. Le pointeur laser rouge vous aide à mettre en valeur les points essentiels. et n'oubliezpas le bouton "écran noir" pour ramener l'attention sur vous.</t>
  </si>
  <si>
    <t>très bon produit Très bon produit. Les couleurs pastels sont très jolies. Le son est de bonne qualité et permet à l'enfant de se concentrer sur ce qu'il fait.</t>
  </si>
  <si>
    <t>Brumisateur d’huiles essentielles Très beau produits Taille parfaite il n’est pas petit Il ne fait aucun bruit cela est très silencieux Il envoie pas mal de brum Très facile à utiliser On peut choisir la couleur que l’on désir On peut choisir le temp que l’on veut le laisser en route</t>
  </si>
  <si>
    <t>Excellent rapport qualité - prix Bon maintient Bonne qualité sonore Tiens la charge Pas de coupures liees au bluetooth Se pair tres facilement et la boite de rangement et recharge est super pratique. Nb : on s’en fout que le cable de recharge soit de type USB-c ca change rien a la qualité du produit. C’est pour donner matiere a ceux qui cherche les defauts quoi</t>
  </si>
  <si>
    <t>Chaussures de sécurité Parfaites, bien adaptées aux besoins courants et confortables. Rapport qualité prix excellent. Mon fils les porte tous les jours même hors du travail.</t>
  </si>
  <si>
    <t>Super !! Cela fait son effet et super solide pourtant ma mère met pas mal de chose lourdes à l'intérieur.</t>
  </si>
  <si>
    <t>Zen absolu! Toute la famille a essayé et a adoré! au top LA livraison super rapide.JE le conseil vivement ca détend les pieds un vrai plaisir</t>
  </si>
  <si>
    <t>Très bien ! Acheté pour offrir, c'est moi qui l'est installé !  Et ca s'est très bien passé !!! Mise en place très facile, sans bulle. Et écran protégé !</t>
  </si>
  <si>
    <t>Très bon produit Rien à redire sur ce produit. Il y a même la possibilité de placer les piles dans un petit compartiment à coté de leurs emplacement afin de ne pas les laisser connecter en permanence (et donc de les déchargés inutilement).</t>
  </si>
  <si>
    <t>Superbe baskets J adore mes nouvelles baskets elles sont super comfortables.</t>
  </si>
  <si>
    <t>Soyons câblés pour un bon prix ! Câble d'excellente qualité et donne toute satisfaction pour un prix très abordable. On peut le recommander sans  réserve.</t>
  </si>
  <si>
    <t>Conforme à la description Utilisé pour connecter un petit moteur 12v / 18 lbs sur un petit bateau... C''est juste ce qu'il me fallait...</t>
  </si>
  <si>
    <t>Produit conforme Commande reçu ce jour. Vans original dans le carton d'origine. Ma paire précédente a tenue 2 ans sans problème. En espérant que celle la tienne aussi longtemps.</t>
  </si>
  <si>
    <t>Nickel Très bien</t>
  </si>
  <si>
    <t>parfaite ! tres jolie légère, belle couleur belle matière et très confortable. taille correctement je ne regrette pas !</t>
  </si>
  <si>
    <t>peu confortable ne tient pas le pied et est peu confortable, l'arrière du sabot ne monte pas assez haut, et la couleur est trop criarde</t>
  </si>
  <si>
    <t>Très déçu... Ah bah non, là pas possible... Le médaillon est déjà oxydé à la réception, j'achète ça pour offrir mais là ça serait comme inviter quelqu'un au mcdo pour fêter ses 40 ans de mariage... Peut-être que la boite me sera d'une utilité quelconque histoire que je ne me sois pas fait complètement voler mes 18€...</t>
  </si>
  <si>
    <t>Ne surtout pas acheter A ne surtout pas acheter je l’ai acheté ainsi que deux hauts de sport pour un montant total de 6 euros et quelques et je me suis retrouvée à devoir payer 130 euros en tout. Je l’ai su qu’après par mail qu’il y avait des frais de port très très élevé. Pour le leegins 94 euros de frais de port et pour les deux haut 30 euros. C’est une honte</t>
  </si>
  <si>
    <t>"bon" Un micro de bonne qualité, un matériel de bonne qualité mais certains (peut) des composants ne sont pas très bien finis, ce qui n’empêche pas l'utilisation du micro les finitions sont juste bonne et moyenne sur certaines choses. Perche qui tien bien,Micro bon et léger, anti pop qui fait son taff, mais le micro est très très très très faible même avec une alimentation.</t>
  </si>
  <si>
    <t>bonne qualité pour mon imprimante</t>
  </si>
  <si>
    <t>bonne chaussure Tres bonne chaussure légère, mais prendre une taille en dessous que votre pointure habituel. J' avais pris ma taille habituel et j ai du en racheter une paire.</t>
  </si>
  <si>
    <t>Une bonne paire de Lowa J'ai acheté ce produit pour faire des randonnées dans les bois et je n'ai rencontrés aucun problème avec. Même en marchant dans des flaques d'eau ou dans de la boue, mon pied est resté sec. Ces chaussures sont légère, c'est surprenant au début et on s'y fait vite.  Je recommande vivement ce produit.</t>
  </si>
  <si>
    <t>drole ceci allait avec un jolie lot pour la retraite, nous avons donc tout reçu en même temps et dans un bon délais.  pour faire rire les gens ceci fonctionne tjs.</t>
  </si>
  <si>
    <t>Très bon choix Cela fait un mois que je le possède et j'en suis ravi. Modification du volume, pouvoir activer les bases le surround, au niveau du casque, c'est très appréciable. Il est branché à la TV en optique et franchement c'est le top, on n'est pas déranger par les bruits au alentours. je trouve le casque confortable. Je le recommande chaudement.</t>
  </si>
  <si>
    <t>Taille homme plutôt.... Très beau mais... Trop grand pour moi, femme au poignet fin... Du coup je l'ai offert à mon mari... Si l'élastique casse , je le récupérai en retirant au moins 3 pierres...</t>
  </si>
  <si>
    <t>Super pratique!!! Super pratique!!!! Bien emballé. Je m'en sers pour les coller sur les cartons de déménagement c vraiment 100 fois plus pratique que des feuilles scotchées. Et les feuilles sont de bonne qualité</t>
  </si>
  <si>
    <t>Très agréable Au début j'étais un peu inquiète pour la taille, mais finalement c'est parfait. La matière est agréable, et très élastique, parfait pour le yoga ou autre sport. Le pantalon est conforme à la description, et surtout il n'est pas transparent. Son petit + : il y a 2 poches ! Je suis satisfaite de mon achat</t>
  </si>
  <si>
    <t>Parfait Super chaussure. Je cherchais à remplacer mes Stan Smith par des chaussures souples et légères. Fait... Pointure 39, semelles 24.8x9.3cm</t>
  </si>
  <si>
    <t>article conforme chaussures très confortable, de vrais chaussons</t>
  </si>
  <si>
    <t>Conforme Bonne. Chaussure</t>
  </si>
  <si>
    <t>Au top ! Très bon produit. Je ne peux pas évaluer la longévité pour le moment mais vu le prix même si elles durent moins longtemps on reste gagnant. Ne vous fiez pas au message de l'imprimante qui vous fait culpabiliser de ne pas utiliser l'encre de la marque, les cartouches fonctionnent très bien. Très bon rapport qualité prix.</t>
  </si>
  <si>
    <t>Très agréable Un pur kiff ! ultra simple d'utilisation, très bonne prise ne main, très léger. Le produit est de très bonne qualité et top finition. Les 2 vitesses permettent une utilisation plus ou moins poussée en fonction des endroits utilisés. Je l'utilise sur différentes parties de mon corps et ne suis pas du tout déçue de mon achat.</t>
  </si>
  <si>
    <t>Parfait Le cable n'est pas très gros mais de très bonne qualité, très bonne sonorité, très satisfait aussi de la réception, merci!</t>
  </si>
  <si>
    <t>Super Très bien</t>
  </si>
  <si>
    <t>Bon rapport qualité prix Chaussure de cuisine pas trop cher et solide</t>
  </si>
  <si>
    <t>Bon rapport qualité prix Arrivé dans les temps. Bon rapport qualité prix. LE plus : réglage du son par molette. Très utile quand 2 casques sont connectés.</t>
  </si>
  <si>
    <t>Basket de sécurité Confortables,légères. J’ai ai commandé pour mes collègues. Dommage qu’elles ne sont pas anti dérapantes.</t>
  </si>
  <si>
    <t>top confort Ultra légères, je peux enfin trotter . Comme sur des coussins d'air aucun choc . Je fais un 37 et j'ai suivi la consigne pris un 38 et super pile poil, ravie .</t>
  </si>
  <si>
    <t>Micro de qualité médiocre. Fonctionne très bien, un son de qualité, fils d'une longueur intéressante, je pensais que le micro de mon téléphone bricollait mais en essayant sur un autre téléphone, micro de qualité médiocre, donc c'est le casque qui a un souci depuis le début. J'aurai dû essayer plus tôt sur un autre appareil pour pouvoir demander une renvoi. Attention, le casque ne sert pas assez les oreilles, trop de jeu.</t>
  </si>
  <si>
    <t>batterie BONJOUR? est ce que les batteries s,  changent,  mon casque ne tient plus la charge, merci</t>
  </si>
  <si>
    <t>Bon produit Certains cadres se sont décrochés malgré le poids indiqué sur le haut du paquet. De plus, une fois décollées les languettes une sont plus réutilisables. Gros plus, pas de traces sur les murs.</t>
  </si>
  <si>
    <t>Jolie mais pas confortable Chaussure qui taille un peu petit. Un peu decu de la qualite globale, chaussure tres fine pas confortable sur longue marche. L esthetique est plutot reussie.</t>
  </si>
  <si>
    <t>Bien Bien</t>
  </si>
  <si>
    <t>Pour l'instant, tout va bien... Cyclisme...</t>
  </si>
  <si>
    <t>Disco-antistat Très bon appareil de nettoyage, efficace, simple, rien a dire de particulier les produits de nettoyage restent un peu cher.</t>
  </si>
  <si>
    <t>Chapelet en bois de Nazareth market store Bel article qui correspond a la photo. Perles en bois, la médaille et la croix sont très belles. Très contente de mon choix.  Article bien protégé pour la livraison.</t>
  </si>
  <si>
    <t>écouteurs au top!! Ce sont mes premiers écouteurs bluetooth et j'en suis très satisfait. La première connexion s'est faite très simplement avec mon téléphone qui le reconnait systématiquement maintenant. Les écouteurs sont très agréables à porter et ne bougent pas une fois que vous avez trouver la bonne taille d'embout silicone qui convient à vos oreilles. Je trouve très agréable d'avoir cette boite a grande capacité de batterie qui m'a sauvé plusieurs fois lorsque mon téléphone était en manque de batterie ce qui est un gros plus. Ils prennent parfaitement en charge les fonctions de mon téléphone avec les boutons tactiles qui sont sur le dessus.</t>
  </si>
  <si>
    <t>Belle vie Utile pour enlever les tâches des nos vies</t>
  </si>
  <si>
    <t>Indispensable ! Trop confortable Tres confortable et très agréable à porter. On a l'impression d'avoir une seconde peau ! A recommander !</t>
  </si>
  <si>
    <t>Design Bouilloire reçue très rapidement. Le design rétro est pile dans les tendances du moment ! On peut suivre la température de l'eau grâce à un indicateur, et arrêter l'appareil avant, pratique si on est pressé et qu'on ne veut pas se brûler ! Le socle est rond et la bouilloire se pose dessus très facilement sans avoir à le clipser. Etant une grande amatrice de thé, je suis hyper satisfaite de cet achat ! :)</t>
  </si>
  <si>
    <t>Qualité, authenticité. J’ai acheté ce produit pour offrir pour les fêtes. L’intéressé n’a pas encore découvert son cadeau, mais je suis, pour ma part, ravi de mon achat! Montre authentique, avec une jolie boîte en métal. Les détails sont superbes, bonne qualité. J’en suis presque jalouse!</t>
  </si>
  <si>
    <t>100% SATISFAIT... Comme beaucoup j'étais septique sur les biens fait de cet appareil . Mais , j'avoue que depuis quelques semaines , on a du mal a à ne pas faire deux ou trois séances par jour . Mon épouse qui avait des crampes aux mollets et du mal à se baisser pour ramasser quelque chose au sol , depuis n'a plus de crampe et je l'ai vu ramasser un objet sans aucun effort se qui n'était pas arrivé depuis très longtemps. Moi même je me rend compte dut bien fait et de la meilleure circulation sanguine des pieds .</t>
  </si>
  <si>
    <t>Joli biberon et SAV efficace J’avais commandé en premier celui avec les petits hippopotames mais la Poste a perdu mon colis. Comme ce n’était pas urgent j’ai attendu plus de 15 jours avant d’envoyer une réclamation au SAV, ça a été traité en quelques heures on m’a proposé de me rembourser. Du coup j’ai recommandé celui avec les flamants roses car le prix avait baissé. Reçu en 1 jour.  Le biberon est un avent natural avec une tétine vitesse 2. Il y a juste un dessin en plus. Je l’ai pris pour le différencier des autres quand mon bébé ira chez sa nounou. Le biberon est en plastique et il est très léger. Je recommande cette marque j’avais déjà acheté un modèle comme celui-ci il y a 4 ans pour mon fils et il n’a pas bougé.</t>
  </si>
  <si>
    <t>boucles d'oreilles conforme aux attentes en apparence de bonne qualité on verra cela a l'usage  et la tenue dans le temps rien a redire pour l'instant</t>
  </si>
  <si>
    <t>Longue autonomie, très bon son et commande intégrée! Mes anciens écouteurs étant décédés, j'ai commandé ce modèle qui en plus d'avoir une batterie de secours possèdent des commandes intégrées permettant de piloter sa playlist et son téléphone (avance, retour, pause, lecture, appeler, raccrocher), voici ce qu’il faut retenir :  Packaging: Tout est inclus dans ce kit, les écouteurs dans leur boitier de chargement, le câble USB pour le rechargement, plusieurs embouts en silicone pour la taille d’oreille, une sacoche de transport/protection et un manuel d'utilisation. Mon seul regret est qu'il n'y ait pas de prise secteur inclus pour pouvoir brancher le boitier directement sur une prise de courant, mais ce point est précisé sur la description du produit.  Conception: C'est un des points forts du produit. L'ensemble est très bien conçu. Les écouteurs sont aimantés au boitier, ce qui fait qu'ils se positionnent systématiquement correctement pour être chargé. De plus, une fois dans la boite ils s'éteignent automatiquement. La recherche en elle-même est très rapide et un indicateur est présent sur chaque écouteur pour signaler la charge en cours ou la charge complète, passant du rouge au bleu dans ce cas-ci. Le boitier est une batterie à lui tout seul, cela à deux avantages: 1) une fois vide les écouteurs peuvent être rechargés sans nécessité de brancher le boitier. Cela est très pratique dans le cas de déplacement (train, bus, avion, etc.). De plus, la capacité est telle qu'il est possible de faire plusieurs recharges. 2) Une sortie USB est positionnée sur l'avant du boitier, ce qui permet de chargé un appareil électronique (dans mon cas, mon smartphone) en cas de batterie vide. Très utile toujours dans le cas d'un déplacement. Le tout est bien conçu et résistant.  Écouteurs/son: Le son des écouteurs est excellent. On entend bien les sons même les basses qui sont assez présentes (merci les réglages :)). Un avantage ici, c'est que les écouteurs pilotent votre logiciel de musique. En effet, les écouteurs ont un emplacement tactile qui permettent d'utiliser les fonctionnalités de base du logiciel (lecture, pause, suivant, précédent). Idem pour appeler et/ou raccrocher un appel téléphonique, ce qui est pratique quand vous faîtes du sport ou une activité. Autonomie : C’est le deuxième point fort de ces écouteurs, jusqu’à présent je ne me suis jamais retrouvé à court de batterie. Je les ai déjà utilisées 5-6 heures sans problème.  Conclusion: Il s'agit d'un très bon produit, polyvalent et fonctionnel, idéal pour les personnes toujours en déplacement et qui recherche un appareil discret. De plus le rapport qualité/prix est très bon. Je recommande ce produit.</t>
  </si>
  <si>
    <t>J'adore Bien dedans tout doux taille comme il faut ta taille parfaite rien à dire je suis très satisfaite des produit rien de négatif que du positif je me recommande et j'en achèterai d'autre</t>
  </si>
  <si>
    <t>Très Beau et Pratique Un boîtier de rangement très stylé qui donc un aire classe, qui fait aussi office de batterie,fourni avec un câble micro USB, et des embouts supplémentaires (différentes tailles). Ils restent bien en place dans les oreilles même quand on est en mouvement, les commandes tactiles sont très Pratique et fonctionnent très bien. Assez simple de les connecté au téléphone et la qualité du son est impeccable. Le design des écouteurs comme du boitier est très beau. Il y a également un indicateur de pourcentage de batterie sur le boitier qui est bien visible et très pratique.</t>
  </si>
  <si>
    <t>Conforme Conforme</t>
  </si>
  <si>
    <t>Super qualité pro pour un prix raisonnable j'avais besoin pour mon groupe de micros sans fils nos soirées défilé avec ces micros sans fil j'ai trouvé une qualité pro pour un prix raisonnable. le décodage numérique apporte un rendu sonore de super qualité. le récepteur, avec son écran LCD qui donne les infos de signal et niveaux de charge des piles.  la synchronisation des micros avec le récepteur est automatique, il n'y à aucun réglage à faire. la technologie sans fil apporte une liberté de mouvement. Excellente qualité par rapport au prix, je le recommande fortement</t>
  </si>
  <si>
    <t>très bien bon rapport qualité prix.</t>
  </si>
  <si>
    <t>Micro Génial, très amusant pour les adultes également. Attention à bien régler le son, car ça dépote !!!</t>
  </si>
  <si>
    <t>bouilloire tres mauvais choix trop bruyante le corps de la bouilloire brulant pas d'isolant. juste le design de bien  Je regrette mon achat</t>
  </si>
  <si>
    <t>Plus envie de commander Je les utilise pas taille 42 trop petite. Et j'essaie de les revendres dès personnes qui on une pointure 41 mais elle n'en veulent pas, donc j'ai perdu 25 euros dans l'aventure.</t>
  </si>
  <si>
    <t>Déchirée au bout d'à peine 3 mois d'utilisation soigneuse. A FUIR ! Je confirme un autre commentaire négatif, j'ai le même souci avec ma sacoche et la lanière qui se déchire au niveau de la couture avec le sac. Défaut de conception basique avec la lanière qui est trop visiblement cousue trop court. Il est désormais inutilisable et c'est totalement irréparable même avec des compétences en couture. Il est bien trop tard pour le renvoyer et donc j'ai bien perdu plus de 30€. A fuir !!!</t>
  </si>
  <si>
    <t>pas solide se déchire et se perce facilement . remplacer par une autre marque</t>
  </si>
  <si>
    <t>J'espérais mieux. J'ai déjà reçu un legging sport que jai du rendre car trop etroit pour moi , il est de meme nature que celui ci mais 10 fois meilleur qualité. J'espérais donc la meme qualité et là faut dire je suis déçue. En tout cas, celui ci taille bien. Jai suivi les conseils des acheteuses et j'ai prix du XL pour taille 44/46 et ca va. La qualité c'est de l'elasthane ordinaire, mais assez épais donc je le garde et je recommande.  Mais je vais retourner acheter l'autre  legging de fabrication portugaise qui m'a époustouflee.</t>
  </si>
  <si>
    <t>Très bien. Bonjour, tiens bien la poitrine pour les sports assez légers (marche,  gym douce, vélo, danse ). Juste un peu lâche sur le côté,  mais un petit point de couture et c'est parfait.</t>
  </si>
  <si>
    <t>Excellents écouteurs Synchronisation parfaite, tiennent bien aux oreilles, délai de livraison ultra rapide avec prime, produit de qualité, cependant prévoyez un étui (celui fourni est une boîte de recharge, il peut servir d'étui mais fragile), car le sans fil, ça se perd facilement.</t>
  </si>
  <si>
    <t>tres beau Magnifique bracelet le tout dans une belle boite</t>
  </si>
  <si>
    <t>Ne réduit pas les reflux Mon fils utilise les biserons avent habituellement et il a un RGO, la Pediatre nous a demandé d'essayer la marque mam mais ca empire ses reflux, je pense que c'est à cause du débit 2, je vais acheter séparément une tétine débit 1 de mam pour essayer.</t>
  </si>
  <si>
    <t>Bonne qualité conforme à la taille Un pantalon pour la ville et le sport bien fait</t>
  </si>
  <si>
    <t>Câble souple de qualité Câble très souple et de bonne qualité, conducteur et isolant. Le repérage est bien marqué. Se travaille très bien. Bobine bien conditionnée.</t>
  </si>
  <si>
    <t>Parfait. Utilisation pour les animaux, produit conforme à notre attente.</t>
  </si>
  <si>
    <t>Bon produit de qualité Bonjour belle sacoche solide ni trop grand ni trop petit . Parfait pour loger mon iphone et mon portefeuille câble avec petite batterie de 7500ma marque énergier acheté sur amazon .</t>
  </si>
  <si>
    <t>Super ! très bon rapport Qualité / Prix. Etanche sans problème depuis 1 mois A courch. Cool ! Cela change des autres. J'aime bien le côté Vintage</t>
  </si>
  <si>
    <t>Bracelet montre Il a l'air solide, fourni avec petits outils ! C'est évidemment plus pratique. Mais vu le prix, bonne surprise. Livraison rapide.</t>
  </si>
  <si>
    <t>Parfait Ils sont parfaits. Je les utilise pour noter sur des étiquettes pour les petits pots maison de ma puce. Je n'étais pas sûre que cela fonctionne mais tout va bien. Il faut attendre un peu le temps que ça sèche avant de mettre les doigts dessus pour ne pas effacer. Après ils s'effacent très facilement avec un peu d'eau  (donc parfait quand je rince le petit pot l'écriture part en même temps 😉)</t>
  </si>
  <si>
    <t>jolis bracelets brillants. J’ai reçu 2 jolis bracelets avec 2 pochettes pour les ranger. Ce sont 2 bracelets de couleur argent brillant. L’un a des fils à perles, et peut être réglé sur 3 crans différents. Le second est orné de plusieurs cœurs, chacun sur un fil de longueur différente. Ils sont jolis, légers et font leur effet.</t>
  </si>
  <si>
    <t>Fait bien son travail, esthétique et prix correct Fait bien son travail, esthétique, précise et prix correct : c'est  la troisième que j'achète en 15 ans : au bout de 6 à 7 ans les resets deviennent plus nombreux, indépendamment du fait que la pile ait été changée ou non...</t>
  </si>
  <si>
    <t>Montre Casio Collection montre casio de bonne qualite  pour l'instant tous fonctionne bien ,le bracelet est de bonne qualite pour l'instant pas de problème a ce niveau ,le mécanisme fonctionne bien ,le cadran pour la date tourne bien assez conforme a mes attentes.</t>
  </si>
  <si>
    <t>parfaite je l ai achete pour ma fille , pour le college 5eme , elle est parfaite , solide , grande de haute qualite puis c est une eastpak ma fille est ravie , le prix est abordable vu la marque je recommande vivement , merci amazon</t>
  </si>
  <si>
    <t>Parfait Parfait pour mon fils de 9 ans. Il le gardera jusqu’au lycée !!!</t>
  </si>
  <si>
    <t>Le top Parfait super produit je recommande à 200/100 merci</t>
  </si>
  <si>
    <t>Bon Bon matériel</t>
  </si>
  <si>
    <t>TRÈS SATISFAITE Belle montre à gousset rétro, pratique car attache. Bon rapport qualité prix.</t>
  </si>
  <si>
    <t>Pas confortables Je ne suis pas un petit gabarit mais les écouteurs prennent toute l'oreille (sans doute pour avoir un effet "atténuation de bruit") créant un effet "appel d'air" dans l'oreille très désagrable qui m'a donné mal à la tête Dommage car à côté la qualité est là</t>
  </si>
  <si>
    <t>Fausse stan Smith Fausse Stan Smith.....Merci amazon Les photos sont incroyables !!!!</t>
  </si>
  <si>
    <t>obsolescence trop rapide Ma 1° théière Riviera a marché 1 an, la seconde 3 mois!</t>
  </si>
  <si>
    <t>Bracelet Attention grande taille . Impec pour mon copain mais le blanc ne conviens pas  mon poignée . Sinon jolis</t>
  </si>
  <si>
    <t>génial Ce produit remplis entièrement sa fonction pas de défaut à signaler, de plus il me semble que c'est la seule marque qui vend ce genre de produit.</t>
  </si>
  <si>
    <t>Bonne qualité Il est parfait, mon homme est vraiment content et de bonne qualité</t>
  </si>
  <si>
    <t>Satisfait du produit Sac peut encombrant ; je peux y mettre le porte feuille, le porte cartes, le porte monnaie, le couteau Suisse. Manque 2 mm de hauteur pour introduire le chéquier facilement mais, rentre avec précaution. Peut se porter sur le devant .</t>
  </si>
  <si>
    <t>bien joli, bien arrivé et dans le temps, il est en bon état encore malgré l'usage quotidien, le seul souci a été la chaine qu'est cassé très vite sans même pas forcer, sinon le pendentif est bonne qualité.</t>
  </si>
  <si>
    <t>j adore !!!! je suis une adepte de la collection si je pourrais tous les acheter je le ferais. .. ma.fille adore ! la maîtresse aussi. .. quel plaisir de voir ma fille de 6 ans lire dans son lit le soir ! j adore !!!</t>
  </si>
  <si>
    <t>Confort pour le sport Je l'ai utilisé pour une séance de sport plutôt orienté cardio/muscu, et le tissu a bien tenu. Ayant tendance a transpirer beaucoup, j'avais peur que la matière ne tienne pas. Mais du coup, pas du tout !  La poche intégrée est assez pratique (meme si je ne l'ai pas utilise), je peux y ranger mon portable (One Plus 5T=ecran de 6pouces). Next step: le running !</t>
  </si>
  <si>
    <t>Top Fait très bien le travail, résistant et taille très bien.</t>
  </si>
  <si>
    <t>Superbe montre Très belle montre,  produit de haute qualité. Belles finitions Parfait ! Et son prix plus que correct  ! Je recommande donc ce produit.</t>
  </si>
  <si>
    <t>Soulager la fatigue et confort d'utilisation C'était très confortable après avoir reçu le procès. Produit de qualité, vendeur très aimable et très agréable.Ce produit fonctionne à merveille. C'est très pénible d'aller au travail un jour, cela convient particulièrement. Il peut également maintenir la température pour les hommes, les femmes et les enfants. À recommander.</t>
  </si>
  <si>
    <t>Un mocassin classique et confortable Avec ce modèle on ne risque pas d'être déçu. De bonne facture, il peut être porté aussi bien avec un jean qu'avec un pantalon plus habillé. La pointure indiquée correspond bien à la pointure réelle. Bien qu'il soit plus agréable de marcher avec des chaussures tout cuir, il ne faut pas tarder à faire poser un patin caoutchouc chez un cordonnier faute de quoi on risque d'endommager la couture de la semelle. Ce serait dommage car ce modèle est bien conçu pour faire de l'usage.</t>
  </si>
  <si>
    <t>J’adore A force d’en voir partout on finit par craquer ;) je ne voulais pas mettre trop cher... que ce soit raisonnable ! mais du coup j’avais peur de la qualité ... aucun regret : ces écouteurs sont top ! la boîte permet de ranger et de charger, ils tiennent bien la charge, le son est top. Foncez</t>
  </si>
  <si>
    <t>Pantalon homme Magnifique pantalon pour le travail très confortable</t>
  </si>
  <si>
    <t>Veste Veste légère de bonne qualité,je ne suis pas déçu de mon achat je vous la recommande et dans peu de temps je pense en racheter une</t>
  </si>
  <si>
    <t>Un très beau cuir, chaussures confortables L'aspect général est de bonne qualité. Le cuir est beau avec de jolies effets. Les chaussures sont confortables et peuvent être portées toute l'année, ni trop chaudes ni pas assez. La pointure est conforme à ce que j'ai l'habitude de mettre. Peut être que si l'on a le pied un peu fin une pointure en dessous peut se justifier. Pour ma part pas de soucis. A noter que le cuir s'entretient pour conserver ses couleurs, son brillant et sa matière. Il existe beaucoup de produits pour cela et ce n'est pas contraignant... Une ou deux fois par mois un peu de graisse et ça suffit généralement. J'entretiens ainsi blousons et chaussures depuis des années et le cuir n'a pas tendance à se craqueler exagérément. Ceci dit il vit et c'est normal.  Satisfait en tout cas !</t>
  </si>
  <si>
    <t>Très bien Très bon simulateur d'aube et de crépuscule. On peut régler la quantité. Il est très simple d'utilisation. La fonction réveil est simple à régler on peut réguler la lumière maximale et le temps à partir duquel il commence à s'éclairer (30, 25, 20 ou 15minutes) enfin une douce mélodie vous réveillera à l'heure souhaitée. Mon mari étant plus sensible à l'éclairage se réveille par la lumière et moi par la mélodie. C'est un réveil en douceur qui vous attend. Je l'ai eu en promotion sur Amazon. Je ne regrette pas mon achat.</t>
  </si>
  <si>
    <t>extra pour cheveux frisés J'ai essayé cette huile après lecture des commentaires élogieux. Pour ma part, je la trouve bien pour la peau mais sans plus, par contre sur les cheveux frisés en leave-in ou bain d'huile elle est merveilleuse.</t>
  </si>
  <si>
    <t>Top Acheté pour offrir. Ce bijou est juste top.</t>
  </si>
  <si>
    <t>Nouveau thermomètre auriculaire Je possède un ancien modèle de thermomètre auriculaire Braun depuis 12 ans (il marche toujous d'ailleurs,et a beaucoup servi!). J'aime beaucoup ce nouveau modèle,car en plus de la fiabilité et la simplicité d'utilisation de son "ancêtre",il est très léger! C'est d'ailleurs assez surprenant lorsqu'on le tient en main,on croirait preque un jouet. Autre point fort: l'affichage instantané de la la température,quand l'ancien mettait quand même 2-3 secondes environ. Petit - : il fonctionne avec une pile bouton (ce qui aide aussi à son faible poids),mais c'est un modèle de piles que l'on trouve facilement partout. Le compartiment à piles est sécurisé,les enfants ne pourront pas l'ouvrir,ce qui n'était pas le cas pour l'ancien. Il est livré avec un paquet d'embouts auriculaires de rechange.</t>
  </si>
  <si>
    <t>très belle qualité Finitions très soignées, très belle qualité, à voir dans le temps.</t>
  </si>
  <si>
    <t>Petit bracelet Vraiment un petit bracelet pour un homme, mon mari a du mal à le fermé</t>
  </si>
  <si>
    <t>Son plus que décevant Bonjour Pour 59€ je m’attendais quand même à beaucoup mieux, surtout quand on lit les tests sur divers sites Le son est métallique, étouffé, lointain, bref spectre audio inexistant, même en réglant mon equalizer sur la chaine ou sur le PC, il n'y a aucun médium réaliste De plus une fois brancher sur le PC il envoie des parasites alors que mon matos PC est récent et excellement bien monté Sur la chaine hifi pas de parasite, mais bon audio toujours déplorable Je me demande combien ont été payés les journalistes qui l'ont testé pour oser dire que le spectre audio était excellent Même les écouteurs de mon mobile à pas cher (Xiaomi Red 7) sont bien meilleur et pourtant c'est du bas de gamme Bref renvoi immédiat, très décu de la part de Amazon et des avis d'ici et d'ailleurs; à croire que les gens sont tous sourds ^^ Ps: et je n'ai pas parlé de la fabrication mais c'est la même, cheap au complet et comme déja dit dans un avis, plastique qui fait un bruit de plastique des année 50 des qu'on bouge, alors je n'ose meme pas imaginer marcher avec sur de long parcours ^^</t>
  </si>
  <si>
    <t>Déçue Le produit n'est pas inintéressant mais pour une taille 34/36, le short est trop grand et il faut rester allongée pour maintenir les électrodes en place. Pour un 38, je pense que c'est bien. Attention de prendre soin des patchs en gel qui se collent de partout et donc s'abîment. Déçue ☹️</t>
  </si>
  <si>
    <t>Jolis mais pas solides Les bralecets sont jolis, mais ils ont noirci un peu à force de les porter. Un des bracelet jonc s'est cassé rapidement. Un peu déçue</t>
  </si>
  <si>
    <t>Fait son travail. Bon câble de qualité,  fait correctement son travail, excellent rapport qualité-prix , parfait si vous possédez un bon système de qualité courante. Pour du matériel audiophile haut de gamme, pour optimiser le rendements et la qualité du son , il faudra opter pour des câbles a au moins dix fois le prix.</t>
  </si>
  <si>
    <t>Odeur sympa Odeur agréable, seul hic, il n'enlève pas l'odeur forte de transpiration (type sportif) sinon il enlève les odeurs correctement</t>
  </si>
  <si>
    <t>legere et confortable bon rapport qualite prix.</t>
  </si>
  <si>
    <t>Produit conforme a la description Je viens de les recevoir hier mais ça marche très bien avec les biberon avent naturel faut juste lire la description du produit ils mentionnent les ref des biberon qui vont avec ce produit,pr la solidité je ne sais pas mais ça a l'air nickel</t>
  </si>
  <si>
    <t>Bonne qualité des encres Impression de textes et photos</t>
  </si>
  <si>
    <t>Belles baskets Très jolies baskets solides et tiennent bien aux pieds. Excellent rapport qualité prix. Je recommande.</t>
  </si>
  <si>
    <t>palan à chaine. Palan d'un prix correct. Maniabilité, poids,solidité,rien à dire j'en suis satisfait. A m'aider au démontage et remontage d'un moteur de voiture.</t>
  </si>
  <si>
    <t>Victoria J’en suis très ravie ! Taille comme prévue !</t>
  </si>
  <si>
    <t>Ces chaussures sont de véritables chaussons ! Ma mère possédait une paire identique, mais en noir. Elle qui a les pieds désormais sensibles, elle aimait tellement sa paire de chaussures qu'elle la portait même usée jusqu'à la corde (semelle extérieure ravagée). L'ayant acheté sur un marché, elle n'a pas réussi à retrouver la même. J'ai retrouvé la même référence sur le net. Et elle l'adore au point de ne presque plus la quitter. Seule bémol, la couleur. Elle aurait préféré en noir, mais en raison de la promo, elle a opté pour Bleu marine (27€ de moins). Normalement, elle prend du 40, mais ayant un pied un peu plus large, elle a préféré cette fois du 41 et elle ne regrette pas ce choix. Depuis, elle a jeté sa première paire délabrée.</t>
  </si>
  <si>
    <t>super efficace Ce produit  radicalement plus efficace que les insecticides de supermarché. Odeur pas désagréable, mais il vaut mieux quitter les lieux quand même quelques heures ;)</t>
  </si>
  <si>
    <t>Montre sport Article de qualité,  je regrette pas d avoir acheté cette article.  Montre résistante. Article à conseiller</t>
  </si>
  <si>
    <t>Ras Parfait emballage nickel</t>
  </si>
  <si>
    <t>Bien conçu et efficace pour calmer les douleurs. J'ai acheté ce tapis d'acupuncture pour soulager des douleurs cervicales et lombaires. Vite livré, il est conforme à sa description sur le site. La fabrication est correcte et il est lavable.Douloureux au début, Après quelques jours, ma douleur s'est apaisée.  Au final je suis satisfait de cet article.</t>
  </si>
  <si>
    <t>Très beau produit Très joli produit avec les motifs lumineux qui ressortent bien</t>
  </si>
  <si>
    <t>Ice Watch - SI.BK.U.S.09 - Montre Mixte - Quartz Analogique - Cadran Noir -... Un de mes enfants en est très content, et puis c'est Swatch — le groupe est spécialisé dans les mouvements.</t>
  </si>
  <si>
    <t>merci tres bien merci</t>
  </si>
  <si>
    <t>Joli collier d'ambre véritable Très joli collier. Belle couleur. A la hauteur de mes attentes... je l'ai mis a ma petite fille il est parfait elle n'a que 6 mois ! Pas de danger pour les enfants le colier est solide et le fermoir en plastique. Bon rapport qualité prix. Je recommande 👍</t>
  </si>
  <si>
    <t>Excellent Avec les enfants, mais aussi pour le plaisir à le relire, à haute voix pour le partager, transmettre Magnifique !</t>
  </si>
  <si>
    <t>Super Ce livre est vraiment très bien fait. Je l’adore Il y a plusieurs thèmes: nature, animaux, terre... et pleins de petites questions et beaucoup d’images Je le recommande</t>
  </si>
  <si>
    <t>Super Ma petite fille adore ces petites histoires. Tous les soirs elle en lit une, répond aux questions qui se trouvent en fin de livre et en discute avec sa maman.</t>
  </si>
  <si>
    <t>C'est un jouet Trop petit il est difficile de noter certaines choses à moins d'abréger les mots. Idéal pour un particulier mais pas un pro !!!</t>
  </si>
  <si>
    <t>Chaussures de sécurité beaucoup trop grandes Bien reçu en temps part contre dans la mauvaise pointure ,pointure indiqué sur l'emballage était bien du 38 mais les chaussures beaucoup trop grandes normale sur la languette de la chaussure pointure indiqué 39 donc retour .</t>
  </si>
  <si>
    <t>Mauvais sur toute la ligne La bonne impression n’a pas duré, sympa au déballage, après ça se gâte : Les boutons bougent dans tous les sens même ceux qui ne devraient pas La connexion s’est faite rapidement (bien) mais a été perdu tout aussi vite : a la première notification reçue sur la la connexion est perdue et le casque a buggué. Et impossible de rétablir la co, d’éteindre le casque. Bref on a due attendre que les batteries soient vides, pour recharger le casque pour faire une nouvelle tentative qui a donné le même résultat. Fin du sujet renvoie à Amazon (service toujours aussi top) et je repris en vrai casque ailleurs</t>
  </si>
  <si>
    <t>pas trop mal à eviter pour les grandes poitrine. Le tissu est tellement fin que cela ne tiens pas énormément la poitrine lors du sports. Du coup je l'utilise que pour les cours abdo fessiers :-)</t>
  </si>
  <si>
    <t>Simple, pas cher et fonctionne correctement C'est sûr, ce ne sont pas des écouteurs de grande marque, donc ils sont un peu fragiles et je doute de leur solidité dans le temps, cependant, pour un usage classique ils iront très bien. Utilisés avec un smartphone android, un pc hp et une manette de jeu PS4.</t>
  </si>
  <si>
    <t>Très bien mais avec un bémol Le système évolutif est bien fait (ça se transforme en petit pot une fois l'intérieur enlevé). Le bec verseur est performant, pas besoin de secouer pendant des plombes et de pencher dans tous les sens pour récupérer le fond, en plus le "bouchon" est solidaire (pas besoin de le dévisser d'une main, ne traine pas partout, ne tombe pas par terre, ne reste pas en rade chez les amis) et possède un système qui l'empêche de se refermer, donc on peut quasiment tout faire d'une main. Question contenance, on peut mettre jusqu'à 8 cuillères doseuses de lait par compartiment mais c'est un peu limite. Le gros bémol, c'est qu'il n'y a que 3 compartiments, donc ça s'adresse plutôt aux plus grands qui ont déjà leur rythme de 4 repas/j ou pour de l'occasionnel en sortie.</t>
  </si>
  <si>
    <t>Prendre une pointure en dessous Chouettes chaussures, conformes  à la photo/description</t>
  </si>
  <si>
    <t>Pratique Un peu cher pour la qualité du produit, les bords en dessous des yeux fait un mal mais rafraîchit bien les yeux fatigué.</t>
  </si>
  <si>
    <t>content Content de ce biberon, surtout sa matière en verre. Les parties en plastiques elles sont sans BPA et S ce qui est bien aussi.</t>
  </si>
  <si>
    <t>Très bien pour les petits Adapté à une enfant de 6 ans, elle en est très contente.</t>
  </si>
  <si>
    <t>Un très bon produit La bouilloire est sobre et toute simple d'utilisation. Étant en métal il faut veiller à ne pas se brûler en touchant la parodie.</t>
  </si>
  <si>
    <t>Excellent Top</t>
  </si>
  <si>
    <t>Bouilloire Bouilloire de bonne qualité mais je n'utilise que de l'eau de la carafe brita pour ne pas l'endommager. Elle est très design et pour les amateurs de thé, c'est idéal</t>
  </si>
  <si>
    <t>Doux agréable Très bon produit, le livraison était très rapide, ce coussin chauffant dès que je le mets en marche il se chauffe très rapidement,  et la texture est super doux et agréable .</t>
  </si>
  <si>
    <t>Parfait Produit qui remplit ses promesses. Pastilles fines qui collent bien et qui ne se voient pas sous les photos collées dans mon album.</t>
  </si>
  <si>
    <t>film alimentaire simple, efficace, et très pratique à l'usage, je recommande vivement cet achat, toujours utile dans une cuisine. Je commanderai à nouveau cet article au besoin.</t>
  </si>
  <si>
    <t>Ensemble de très belle facture &lt;div id="video-block-RFJ66N8WAW54W" class="a-section a-spacing-small a-spacing-top-mini video-block"&gt;&lt;/div&gt;&lt;input type="hidden" name="" value="https://images-eu.ssl-images-amazon.com/images/I/D1HpX8NFu2S.mp4" class="video-url"&gt;&lt;input type="hidden" name="" value="https://images-eu.ssl-images-amazon.com/images/I/91mn7KA3egS.png" class="video-slate-img-url"&gt;&amp;nbsp;Ensemble Neewer, microphone NW800, filtre anti pop et bras de suspension. Le micro très beau, noir et doré, je le voyais plus petit, mais c’est très bien comme il est. Le bras ciseau est en métal comme annoncé sur le descriptif. L’araignée support du micro est très efficace. Le filtre anti pop aurait mérité d’avoir l’inscription NEEWER en son centre, mais c’est juste un détail. Malheureusement chez moi le micro ne fonctionne pas sur l’ordinateur portable, même avec une carte son externe, la voix est quasiment inaudible. Sur un pc de bureau je ne sais pas. L'achat de l'alimentation fantôme est un passage obligé. Sur ce site j'ai vu un ensemble complet avec l'alim, bras de suspension, micro, etc ... L’ensemble est de très belle facture. Note maximum.</t>
  </si>
  <si>
    <t>Bien Je ne prends plus que celui là.  Très bon rapport qualité prix</t>
  </si>
  <si>
    <t>Parfait C’est parfait  Je voyage souvent et les multiples poches sont très pratiques</t>
  </si>
  <si>
    <t>Trop top Je m'attendais pas à autant, qualité du son "good" ergonomie "ok" très léger, durée batterie "excellent" je recommande les yeux fermés (déjà eu d'autres casques de grande marque bien plus cher) a savoir : obligé de repositionner le casque pendant la durée d'écoute suivant votre activité (mais critique valable pour les autres casques tour de cou)</t>
  </si>
  <si>
    <t>Odeur très agréable produit un peu trop liquide attention au bec verseur. Odeur très agréable. N'ai pas pu tester son efficacité suffisamment longtemps pour pouvoir donné un avis sur son efficacité.</t>
  </si>
  <si>
    <t>Tres sympa Tres joli collier. Bebe le porte depuis sa naissance (sauf la nuit), il a aujourd'hui 5 mois et RAS. La qualite semble au rdv</t>
  </si>
  <si>
    <t>Bon Bon produit</t>
  </si>
  <si>
    <t>montre hugo boss orange tres belle montre</t>
  </si>
  <si>
    <t>Produit solide mais boules de massage trop grosses Le produit est de bonne conception, solide, robuste et fonctionne très bien. Malheureusement les boules de massage sont trop grosses et font mal. Et pourtant j’apprécie les massages profonds... J’ai retourné l’appareil.</t>
  </si>
  <si>
    <t>notice en anglais Quand j'aurai réussi à avoir une notice en français,je vous dirai ce que je pense de cette montre. Pour le moment je n'ai pas d'opinion.Et je n'arrive pas pas à trouver une notice. La montre est en attente comme moi</t>
  </si>
  <si>
    <t>bracelet Je pensais ce bracelet sympa mais non pas moyen de l ouvrir et le mettre a mon poignée décue</t>
  </si>
  <si>
    <t>Coussin massant... Coussin très bien...mais alimentation secteur défectueux.. renvoyé.</t>
  </si>
  <si>
    <t>Court Commandé en taille 40 alors que je fais du 36/38 habituellement. Pas trop serré mais je le trouve un peu trop court et moins joli que sur la photo. Fait un peu "pyjama" comme indiqué dans un autre commentaire.</t>
  </si>
  <si>
    <t>Son dans les deux oreillettes lors des appels. J'utilise ces appareils principalement comme kit mains libres lors d'appels téléphoniques. Leur principal atout selon moi, est que l'on entend son correspondant dans les deux oreillettes lors des appels, ce qui n'est pas le cas avec la plupart des autres kits d'oreillettes bluetooth que l'on peut trouver sur le marché. Légers, de bonne qualité, et dotés d'un son correct... un bon compromis pour économiser les 80 euros qui séparent leur prix de celui du modèle pommé.</t>
  </si>
  <si>
    <t>Bon produit globalement. Jolie sacoche pour homme très satisfaisante. Bon cuir, joli design, plusieurs poches. Très bon rapport qualité prix. Bon, le produit n'a pas été fabriqué en Europe mais en Chine, mais compte tenu du prix, cela n'est pas surprenant. J'ai retiré une étoile pour les zip qui accrochent un peu et je crains qu'avec le temps, cela ne devienne un problême. A part cela, je suis très heureux de cet achat. Un soucis mais venant de la livraison donc d'Amazon, le produit a été livré à un voisin du 1er étage alors que nous étions présent, et au 6éme étage d'ou une certaine incompréhension.</t>
  </si>
  <si>
    <t>très pratique Très bien , malgré la différence d'épaisseurs de celles livrées avec la machine.</t>
  </si>
  <si>
    <t>Tres bien Tres bien ,livraison rapide, dommage qu' il n'y est pas de housse Fourni avec pour les mettre dedans et pour pauser sur la peau.</t>
  </si>
  <si>
    <t>Bon produit J'avais peur de commander en voyant les commentaires sur ce produit, mais vu le prix je n'ai pas hésité et je ne regrette pas, achetant mes docs habituellement dans un magasin spécialisé, je peux vous confirmer que c'est la même chose hormis le prix moins cher içi :) !  En tout cas personnellement je n'ai pas eu de problème... j'écris ce commentaire un an et demi après mon achat et comme d'habitude mes docs sont toujours en bon état ( habituellement je fais 4 ou 5 ans avec une paire ... ) J'ai donc pris deux paires, une bordeaux et une noire mais la paire noire était plus étroite que les bordeaux ( ça se ressent au niveau du frottement du talon après la journée aîe ) Mais au début des docs on le sait on souffre tous au début ou presque haha</t>
  </si>
  <si>
    <t>que du bien ! Voilà plusieurs fois que je commande mes cartouches. Vraiment parfait sur toute la ligne ( sauf cette dernière fois où le livreur paresseux n'a pas ouvert la boite aux lettres et a jeté pardessus le portail) Ce n'est pas de votre faute mais retrouvé tard le soir sans pluie.....ce qui m'a permis de constater la haute qualité et le soin de l'emballage  . Rapidité de livraison également, bon produit et durée aussi . Tant que les seigneurs Canon me permettront d'utiliser ce produit......bref très bien et  ...ne changez pas</t>
  </si>
  <si>
    <t>Tetine Nickel</t>
  </si>
  <si>
    <t>Eveil en douceur Cet éveil lumière est parfait : - très facile d'utilisation, avec un menu comme sur un téléphone portable ou autre - le réveil se fait lentement avec la lumière qui augmente - on peut régler l'intensité lumineuse de 1 à 20 que ce soit pour l'éveil ou pour l'endormissement - on a le choix entre 3 sonneries - le design de l'appareil est superbe - je m'en sers aussi de lampe de chevet sans problème.  Je ne me fais plus agresser le matin par la sonnerie brutale de mon radio-réveil ou portable. Je le recommande vivement !</t>
  </si>
  <si>
    <t>Maison net Produits que je me sers pour faire ma propre lessive. Très bon produits. À recommandé pour les personnes qui ne veulent plus de produits industriels.</t>
  </si>
  <si>
    <t>Bonne montre Stylé, marche tres bien</t>
  </si>
  <si>
    <t>Bien Colle plein de matières 😎</t>
  </si>
  <si>
    <t>Il est parfait Matière du style néoprène mais toute confortable et douce, taille comme prévu ; le col monte bien et protège correctement le cou. Vraiment parfait!</t>
  </si>
  <si>
    <t>Satisfaite. Bon rapport qualité prix Après plusieurs mois d'utilisation, je valide ces écouteurs avec un grand V. Le son est nickel. Le bruit est réduit, quasi mais pas totalement camouflé. Le son est puissant. Basses pas tip top pour des pro, mais nickel pour les gens peu habitués à la technicité d'un son. Marche aussi bien avec une qu'avec les deux écouteurs. Rechargeable partout grâce au boitier. Par contre, ça ne tient non-stop que 3h maxi! Dommage! Reçu rapidement avec Amazon Premium</t>
  </si>
  <si>
    <t>très bien très bien</t>
  </si>
  <si>
    <t>coussin graines de lin à  faire chauffer pour se detendre . Je le laisse 3 mn au micro onde ...Parfait pour aider à  s'endormir ou se détendre. l'odeur des graines de lin est très agréable. A recommander</t>
  </si>
  <si>
    <t>R.A.D Super produit!!! Je suis trop ravie de mon achat! L'idée de la tétine en forme du sein maternel, c'est parfait. Ça ne coule pas du tout  c'est vraimnt 👌👌 Je recommande</t>
  </si>
  <si>
    <t>Top Tres belle baskets confortable</t>
  </si>
  <si>
    <t>Jabra Elite 65t J'ai acheté une paire de ces oreillettes tue wireless pour remplacer des oreillettes bluetooth Samsung "avec fil". La configuratoin et l'apparaige a été simple avec mon S8+. L'application, indispensable pour bien profiter des oreillettes, est assez complète, offrant un égaliseur, un fonction Localisation, etc... On peut aussi changer la langue des oreillettes en français. Les oreillettes sont livrées avec deux autres paires d'embout. Cela est important pour la réduction de bruit passive. Il existe une fonction Assistant, soit Google, soit Alexa. L'oreillette droite a une touche Multifonction, permettant la pause, de lancer l'Assistant, de répondre aux appels,.. L'oreillette gauche permet quant à elle de monter ou descendre le volume, passer à la piste suivante ou précédente. Le son est clair, sans coupure ou perte de signal Bluetooth. Il faut bien paramétrer via l'application l'égaliseur, pour l'adapter à ses goûts, car par défaut, le son reste assez triste. Il y a des préréglages, mais on peut aussi enregistrer son égaliseur préféré.</t>
  </si>
  <si>
    <t>Belle et chaude rapidement J'en ai acheté une il y a pas longtemps, mais ma fille me la vole,car cette couverture est tellement agréable, elle est jolie(2couleur),elle est grande,douce,et chauffe très rapidement ..De l'emballage est soigné pour un cadeau s'est l'idéal.</t>
  </si>
  <si>
    <t>Attrayant ! Très très joli, attire le regard, j'en suis ravie !</t>
  </si>
  <si>
    <t>scotch très bas de gamme en rapport avec le prix suis déçu par ce produit ,très bas de gamme ,pourtant c'est une marque ,le scotch n'adhère pas correctement et il se frise dans le dévidoir .Ce doit être un vieux stock</t>
  </si>
  <si>
    <t>j attend Idem</t>
  </si>
  <si>
    <t>retour taille petit</t>
  </si>
  <si>
    <t>Bon model pour le prix Bien un peu juste pour ma part cependant à ce prix je pense que l'on peut pas s'attendre à de la perfection.</t>
  </si>
  <si>
    <t>Ibiza HeadCart Cellule et Diamant Noir Fait le job et bon rapport qualité prix</t>
  </si>
  <si>
    <t>bonjour superbe  merci</t>
  </si>
  <si>
    <t>Pendentif arbre de vie Très beau pendentif  livré dans les temps et dans une jolie boîte avec sa chiffonette pour le nettoyer. Le fermoir m'a l'air assez fragile. On verra bien dans le temps. Je suis satisfaite de mon achat et je recommande pour offrir ou se faire plaisir</t>
  </si>
  <si>
    <t>Bon rapport qualité prix Je suis globalement satisfait de ces écouteurs de la marque Anker. Ils tiennent bien, sont légers et le son est bon, quoique ça manque un peu de basses mais il a le mérite d'être clair et équilibré. Ça ne vaut pas un bon casque bluetooth comme mon marshall, plus puissant et plus de basses mais compte tenu du gabarit je suis impressionné. J'ai testé les airpods, mieux équipé, certes, mais le son en intra des soundcore liberty air rend mieux. L'autonomie est bonne, environ 4h au max, 5h à 70% de volume. Le petit boîtier est pratique et peu encombrant. Une étoile en moins car l'écouteur gauche dépend du droit, c'est à dire pas d'écoute en mono sur celui-ci et seul le droit prend les appels. J'ai eu droit à une réduction de 30€, me laissant les écouteurs à 69€, une bonne affaire mais j'ai reçu le colis avec une boîte abîmé, les collants qui protège les écouteurs mal positionné et quelques traces sur l'étui de recharge, ce qui me laissent penser que j'ai reçu du reconditionné au lieu de les avoir neuf. A voir si ils tiennent dans la durée mais je les recommande.</t>
  </si>
  <si>
    <t>Très bon rapport qualité prix Parfait et ce lot pas cher du tout</t>
  </si>
  <si>
    <t>Super achat Offerte à mon compagnon pour son anniversaire, il a adoré. Très bon rapport qualité/prix. La montre est très belle et pratique (podomètre, vibration si on reçoit un message, et a beaucoup de fonctionnalités) elle est simple à mettre en route grâce à l’application, tout y est expliqué. Je ne regrette pas mon achat, elle est plus belle en vrai qu’en photo!</t>
  </si>
  <si>
    <t>Parfait ! J’avais acheté un autre rouleau de jade juste avant que j’ai dû renvoyer car il s’est cassé directement en l’utilisant. Celui ci et beaucoup plus joli que l’autre, fait pas cheap du tout et ne s’est pas cassé! Après une semaine d’utilisation, je vois déjà des résultats sur ma peau (mixte et boutons hormonaux). J’ai la peau beaucoup moins grasse, les cicatrices de boutons s’estompent, mon teint est bien plus lumineux et je dis enfin “aurevoir” à mes cernes !</t>
  </si>
  <si>
    <t>Pour les bébés goulus Mon bébé a 3 mois, boit du lait épaissi et vient de passer à des doses de 210ml. Il était jusqu'à présent sur des tétines en vitesse 2, soit un débit moyen, mais commençait à sérieusement s'épuiser sur ses bibi dont le débit n'était plus suffisant pour son besoin.  Il existe une 3ème vitesse pour les closer to nature, dite vitesse rapide, mais d'après les commentaires des clients, elle n'apporte pas une très grande évolution par rapport à la vitesse moyenne, alors j'ai décidé de tester directement les tétines à débit variable où le bébé gère lui-même la vitesse en fonction de la force de sa succion.  Dans le cas de mon bébé, ça a été payant. Si le démarrage à été un peu mouvementé car il tirait d'entrée trop fort sur la tétine comme si quelqu'un allait lui faucher son bib, ensuite ça s'est tassé. En fait, dès qu'il a compris que c'était lui le maître du débit. Ça lui a pris une semaine durant laquelle je lui retirais le biberon de la bouche, pour sa plus grande frustration, en l'exhortant à moins de frénésie, sans quoi il avait un blocage et recrachait le lait plus qu'il ne le buvait. Apprendre à boire un bibi correctement est un apprentissage comme un autre ! En tout cas, je pense que les tétines à débit variable vont l'accompagner un bout de temps, l'ajout de blédine à son bibi étant prévu pour bientôt.  Si vous avez l'habitude des tétines closer to nature de Tommee Tippee vous ne verrez que peu de changement sur celles-ci qui se distinguent uniquement par une ouverture en croix au bout de la tétine et par un diamètre légèrement plus large, ce qui me pousse à dire qu'elles ne conviennent pas aux bébés trop petits.  Et comme toutes les tétines de la marque équipées de la valve de ventilation, avant chaque préparation, il faut bien penser à la pincer à l'intérieur pour s'assurer qu'elle soit opérationnelle, sous peine de voir la tétine de rétracter en cours de tétée.</t>
  </si>
  <si>
    <t>J’adOre Au top</t>
  </si>
  <si>
    <t>Pour des abdo fermes Je n'étais pas spécialement convaincue par cette ceinture abdominale pourtant, les résultats sont visibles dès la première semaine. Le concept est bien fait et les résultats sont là. Les électrodes sur le corps ont une sensation bizarre lors des premières utilisations mais on s'y fait. Le mode d'emploi sur l'utilisation de la ceinture aurait pu être un peu plus explicite néanmoins, chacun l'utilise selon son physique, il suffit de ne pas être trop exigeant. je la recommande vivement.</t>
  </si>
  <si>
    <t>Excellent produit Je vous recommande chaudement ce produit ! Je l'utilise plusieurs heures par jour depuis quelques mois maintenant, et j'ai vraiment senti la différence avec un tapis de souris standard ou l'absence de tapis de souris ! Votre poignet ira bien mieux et vous n'aurez plus du tout mal même après de l'utilisation intensive. La taille du tapis est largement suffisante pour aller d'un bout à l'autre de l'écran. Le seul petit hic est qu'il se salit un peu, mais un coup d'aspirateur et c'est réglé !</t>
  </si>
  <si>
    <t>Isolants et confortables Je ne savais pas trop ce qu'apporterait la mousse à mémoire de forme. Le fait est qu'elle s'adapte parfaitement à la forme de l'oreille, ce qui permet un vrai confort sur la durée (mes anciens écouteurs me faisaient vite mal) et une vraie isolation de l'environnement extérieur.  Le son est plutôt bon pour de petits écouteurs mais je ne peux pas effectuer de mesure précise. Les basses sont en tout cas bien présentes (un peu trop ?).  Merci de signaler si mon commentaire vous a été utile !</t>
  </si>
  <si>
    <t>Baskets confortable a porter tout les jours Elle chausse un peu grand mais avec une paire de semelle c'est impeccable. Donc si vous mettez un 38 commandé un 37.</t>
  </si>
  <si>
    <t>Très bonne huile J'apprécie beaucoup cette huile de massage. Le résultat n'est pas collant, l'odeur est naturelle est fort agréable. mieux que les crèmes que l'on peut trouver pour ce genre d'usage. Je recommande fortement.</t>
  </si>
  <si>
    <t>Simple Peu de choses à dire : * C'est une bonnette * Elle est à la bonne taille * Elle fait son travail de bonnette</t>
  </si>
  <si>
    <t>jamais deçu au top comme toujours, tres confortable, jamais deçu merci</t>
  </si>
  <si>
    <t>Excellent produit L'eau à pomper était très chargée, y compris avec des graviers, et la pompe a fait un travail impressionnant. Rien à dire (sauf sur le couac de livraison, qui n'a rien à voir avec la qualité du produit)</t>
  </si>
  <si>
    <t>excellent choix je voulais acheter une cafetière facile d'emploi et qui n'obligeait pas à devoir se servir des taques de cuissons, les miennes n'ont pas le format idéal pour les petites bases; je suis très content de cette cafetière</t>
  </si>
  <si>
    <t>Produit conforme à la photo Très bon article</t>
  </si>
  <si>
    <t>Il faut 4 mains Pas de souci pour la réception du colis et lors de déballage. Par contre, il faut 4 mains pour manipuler, transformer  aisément  cette table à sa convenance et pour lui trouver une assiette confortable aussi bien sur le sol que  sur un lit. La table pour la souris est trop souple pour poser sa main. Bref, le produit n'était pas au RV attendu. Retour programmé pour un autre produit. Sur ce point amazone a tout prévu. Agréablement surpris.</t>
  </si>
  <si>
    <t>Ne chauffe pas Je regrette fortement mon achat. Il ne chauffe pas en tout cas pas avec la dose d’eau indiquer. On est loin des 90sec . Il faut chauffer le bib plusieurs fois et du coup, pas du tout pratique je ne le recommande pas du tout .</t>
  </si>
  <si>
    <t>pas mal ma petite soeur l a utilise et elle a l air d avoir moins mal du coup j suis contente de mon achat</t>
  </si>
  <si>
    <t>ce qu'il manqué Parfois on n'a pas besoin de racheter les deux cartouches (noir et couler), car le plus souvent c'est juste l'encre noire qui est fini, donc autant n'en racheter qu'une seule... Ce qui en fait un bon rapport qualité/prix</t>
  </si>
  <si>
    <t>Conforme aux attentes Même taille qu'en magasin mais la boîte à chaussures était un peu déchiré sur les coins dommage. Voilà pourquoi les 4 étoiles</t>
  </si>
  <si>
    <t>Très élégante et silencieuse Très jolie bouilloire élégante, chauffe rapidement et silencieuse. Le seul bémol : les parois sont chaudes, il faut donc faire attention (enfants). Sinon, c'est parfait!</t>
  </si>
  <si>
    <t>c'est cher bon produit mais cher</t>
  </si>
  <si>
    <t>intéressant! offert pour un anniversaire,a fait bien plaisir...</t>
  </si>
  <si>
    <t>a a</t>
  </si>
  <si>
    <t>Un peu de bruit mais bien quand même Je trouve cet aspirateur très pratique. Je le conseille.</t>
  </si>
  <si>
    <t>Superbe Bonjour, Produit offert qui a fait l'unanimité. Parfaitement conforme à la description et à la photo. Le fermoir typique de chez Pandora est bien solide et en forme de coeur (comme si on avait déjà une breloque). Je recommanderais cet article.</t>
  </si>
  <si>
    <t>Parfaites Compresses de différentes tailles très pratiques. Mises au congel elles me sont indispensables.</t>
  </si>
  <si>
    <t>Petits mots Stylos craies qui fonctionne bien , et s'efface facilement avec un chichon ou éponge humide .</t>
  </si>
  <si>
    <t>Génial! Bonne taille et bonne qualité! Depuis le temps que j'en rêvais! J'ai profiter de la remise! Je les ai eu pour 45€ au lieu de 60€! Je conseille!</t>
  </si>
  <si>
    <t>Belle lampe de bureau au design moderne Belle lampe de bureau au design moderne. L’éclairage réglable en intensité et en température est vraiment un plus. À pleine puissance, l’éclairage est important et bien orienté vers le bas sans éblouir. Je suis très content de cet achat au prix justifié</t>
  </si>
  <si>
    <t>Massage J'ai bien eu mon  colis. Pour l'instant  j'ai rien n'a dire y fonctionne  bien, et on dirais trop que  quelqu'un  nous masse haha et sa fait du bien moi qui a mal au cervicale 😁 .  Juste  un peut lourd</t>
  </si>
  <si>
    <t>Prix un peu trop élevé Le câble et solide et de très bonne qualité mes le prix et un peu chère pour un câble.</t>
  </si>
  <si>
    <t>Conforme à la description Montre reçue en 2 jours, très bien protégée et emballée dans le petit étui fourni. La montre marche et correspond à la description. Elle n'est pas trop grosse et est parfaite pour un petit poignet féminin! Je recommande!</t>
  </si>
  <si>
    <t>Belle et confortable Super chaussures elle plaise beaucoup taille bien et confortable</t>
  </si>
  <si>
    <t>A commander sans hésitations Rapport qualité /prix  imbattable. Livré dans les temps</t>
  </si>
  <si>
    <t>Chaud et impermeable Chaussures très confortables chaudes et étanches. Je trouve le rapport qualité prix parfait. Chaussures portées pour une marche de 8km sous la pluie, résultat impeccable.</t>
  </si>
  <si>
    <t>Super rapport qualité/prix pour un casque à réduction active J'ai utilisé ce casque pendant presque 6 mois quasi quotidiennement avant qu'on m'offre le QC35 II. Forcément ils ne sont pas comparables tant leurs prix différent mais ce casque reste un des meilleurs rapport qualité/prix que j'ai eu. La plus grande différence reste la réduction de bruit mais le reste c'est très bon chez les deux. Il est vraiment léger et confortable, les coussins sont très bons, confortables dès la première utilisation, ils n'appuient pas trop forts donc on ne sent rien sur la tête. Je trouve le son bon, sans plus. Les commandes marchent bien même après plusieurs mois. La réduction de bruit apporte un confort en plus mais n'attendez pas quelques chose d'extraordinaire, surtout si vous avez connu les haut de gamme Sony ou Bose. Pas de soucis de latence avec mes vidéos ou films. L'autonomie est très bonne, je le chargeais une fois par semaine à peine pour plusieurs heures par jour d'utilisation. Quelques micro-coupures par ci par là mais ca c'est le bluetooth, même sur mon QC35 ca m'arrive. En conclusion : super casque pour soi ou à offrir si la réduction de bruit n'est pas importante, typiquement pour un étudiant qui prend les transports c'est très bien car il est léger et facilement transportable.</t>
  </si>
  <si>
    <t>Utilisateur satisfait Je possède un agenda Exacompta depuis 10 ans, ces recharges sont idéales pour pouvoir continuer à l'utiliser chaque jour pour mon usage pro</t>
  </si>
  <si>
    <t>Attention Comprend : 2 biberons 260 ml (1 0-6m S &amp;amp; 1 biberon 0-6m M)  C'est faux. Il y a deux M dedans.</t>
  </si>
  <si>
    <t>Grosse arnaque Vrai expert en la matière / Écouteur à déconseiller - Ne surtout pas acheter - Arnaque 1. Ce n'est pas tactile mais bouton poussoir avec clique mécanique ( Sensation horrible dans l'oreille ) 2. Bluetooth avec des lag énormes, temps de latence, en fait si on n'est immobile ça fonctionne mais dès que l'on bouge déconnexion permanente, testé sur tout environnement IOS, Android, Iphone X, Samsung S8+ , 9+ , Asus zen, Motorola One ... 3. Beaucoup plus d’aiguë que de grave 4. Batterie se décharge à une vitesse hallucinante que ce sois en streaming audio ou vidéo 5. Un des écouteur ne fonctionne plus du tout après, allez un mois d'utilisation en va dire à hauteur d'une heure par jour environ 6. Pour résumer NE SURTOUT PAS ACHETER, mieux vaut mettre 10 euro en plus et prendre un de meilleur qualité</t>
  </si>
  <si>
    <t>Le son décroche sans cesse je met un zéro Déçu</t>
  </si>
  <si>
    <t>casque bluetooth pas si mal pour le prix mais  le mode d'emploi en français est ridicule power on est traduit par chaussure??? n'importe quoi!</t>
  </si>
  <si>
    <t>Taille Grand - Pas du tout adapté au Running. Article pas adapté à la course (running) Taille grand, pour mon cas, échangé contre 1 pointure en Dessous. Assez confortable. Pas moche</t>
  </si>
  <si>
    <t>Bon produit Joli pull qui tient chaud mais attention de prendre une taille au dessus. Ça taille assez petit</t>
  </si>
  <si>
    <t>Très bon matériel mais... Très bon matériel mais n'est pas compatible avec les machines de cardio LifeFitness (qui détectent tous les bluetooths de la salle mais pas mes écouteurs ...). Décevant, mais je ne vais pas les renvoyer malgré tout car c'est, encore une fois, du très bon matériel.</t>
  </si>
  <si>
    <t>Bon produit. Cette brosse nettoie bien les chaussures bien qu'un peu cher à mon avis. La prise en main est très bonne.</t>
  </si>
  <si>
    <t>Agréable à porter Bon maintien pour le sport</t>
  </si>
  <si>
    <t>Très bonne qualité C'est juste une merveille de les avoir aux pieds, excellente tenue. Aucune transpiration dedans.</t>
  </si>
  <si>
    <t>Excellent produit Je viens juste de les recevoir. Un confort incroyable. Ce sont des pantoufles. Pour le coup je viens d en commander une seconde paire en cas de rupture de stock. Elles font un trop joli pied. Je recommande à 100%</t>
  </si>
  <si>
    <t>Bonne qualité Je les utilises pour le travail qui peut être de 9h par jour et franchement avec une paire de semelle car j'ai pas essayé sans, nikel pas mal aux pieds, pas lourdes du moins pas trop. Très bonne qualité prix mais pas imperméable 😉</t>
  </si>
  <si>
    <t>bouilloire Arendo article correspondant à mes attente. Bonne qualité Paroi restant froide, donc pas de risque de brulure. Un plus le thermostat permettant de garder l'eau chaude.</t>
  </si>
  <si>
    <t>les indispensables. Voici des feutres que nous utilisons depuis des années. Nous restons fidèles à cette marque, jamais déçus...  Ils font le boulot, idéaux de la maternelle au lycée... ( et m^me plus loin...) Rapport qualité / prix impeccable.</t>
  </si>
  <si>
    <t>Montre connectée qui fait bien le job ! Offert pour la fête des pères, cette montre se révèle très utile pour son porteur, ce qui lui permet notamment de suivre son nombre de pas journalier pour garder la forme. L'écran est bien lisible, le tactile est bon et réactif. Pour l'instant ce produit remplit bien ses fonctions !</t>
  </si>
  <si>
    <t>Super chaussettes Chaussettes agréables à porter d'après mes fils et bien ajustées.. Ils adorent les couleurs proposées, ça fait jeune et moderne. Bref je recommande. De plus, vendeur sérieux et livraison ultra rapide</t>
  </si>
  <si>
    <t>GENIAL SUPER DEUXIEME FOIS QUE J'EN COMMANDE RIEN A DIRE BEL ARTICLE DE QUALITE SUPER CONFORTABLE TAILLE CORRESPONDANTE AUCUN PROBLEME POURR CES CHAUSSURES</t>
  </si>
  <si>
    <t>Parfait j'ai beaucoup aimé ces boites, très pratique dans un sac à langer, les petites ouvertures permettent de mettre le lait dans le biberon très facilement. Je les utilise même à la maison durant la nuit quand mon petit ange réclame son biberon.</t>
  </si>
  <si>
    <t>excellent produit elles sont parfaites</t>
  </si>
  <si>
    <t>Cadeau pas cher Cadeau a offrir a tous ceux et celles qui aiment bricoler et ecrire et utiliser leur portable avec un stylet</t>
  </si>
  <si>
    <t>Je recommande très bon produit Chaussures très légères et confortables. Bonne accroche sur terrain rocailleux et boueux.</t>
  </si>
  <si>
    <t>Très bien J'ai commandé ces tétines AVENT pour aller avec les biberons en verre j'en suis toujours ravie...</t>
  </si>
  <si>
    <t>très jolie elle fait class, le verre en forme de diamant lui donne un caractère luxueux très bon rapport qualité prix</t>
  </si>
  <si>
    <t>Converse en cuir marron Au début légèrement grande puis avec quelques temps  d'attente elle allait parfaitement je les porte quasiment tous les jours  Petit conseil:les imperméabiliser avant la première utilisation  Elles sont Top!!!!!!</t>
  </si>
  <si>
    <t>Kickers Déçue Semelle déjà décollé. J'ai acheté des kikers car ceux sont de très bonnes chaussures à la base. Ça doit faire 3 semaines 1 mois que je les ais et elles sont déjà décollées.</t>
  </si>
  <si>
    <t>Très déçu de mes Nike air max J'ai possédé une paire de Nike air max  blanches avec un dessus en cuir véritable. Ce fut un très grand plaisir de confort et d'amorti. Je les ai utilisées aussi bien pour le sport que pour les promenades. La semelle s'est décollée après plus de 15 ans d'utilisation et à force de lavage. J'ai voulu renouveler l'expérience avec une nouvelle paire. Quelle déception : dessus en simili cuir dur très inconfortable, amorti décevant, taille très petit (ai dû acheter du 44,5 pour une taille de pieds à 43). Je suis très déçu.</t>
  </si>
  <si>
    <t>la qualité serrait corecte.... si les semelles ne se détachaient pas !.... Édit : ça, c'était mon avis des 3 premières semaines : "Respire la qualité, agréable a porter bien qu'un peu lourd au pieds (normal vu les coques et renforts) Reste a voir la tenue dans le temps, mais cela devrait être tout bon"..... oui MAIS : C'est pas du tout bon ! avec un usage normal,  la semelle s'est décollée a l'avant AU BOUT D'UN MOIS ! bref, l'avant prends l'eau, vraiment déçu par ce qui aurait pu être de bonnes chaussures...</t>
  </si>
  <si>
    <t>il y en a pour le prix.. au bout de la deuxième fois que je le porte, la fermeture de la poche droite est déjà cassée...</t>
  </si>
  <si>
    <t>Parfait mais... Casque son au rapport qualité prix imbattable. Une construction digne de corsair, c'est costaud, épuré et avec une qualité de son impeccable. Ni trop de basses, ni trop d'aigues, le son est maîtrisé que ca soit en musique ou en gaming.  Le seul hic mais je ne suis pas le seul dans ce cas, c'est qu'il serre les grosses têtes. Au bout d'une heure j'ai commencé à avoir des traces autour de mes oeilles et je dois avouer que ce n'est pas très agreable malgré que les coussins soient très confortable. Pour les petites têtes allez-y tête baissé.  La mini carte son usb de bonne facture permet de faire reconnaitre le casque avec logiciel iCue et de gérer les parametres du casque. Des preconfigurations d'utilisaton sont disponible directement, c'est vraiment sympa et très bien configuré. Le seul regret c'est que je ne pense pas que la carte son tienne dans le temps car ca fait un gros bloc qui tient sur un bout de fil même pas tressé... Un peu decevant quand même.  Pour conclure c'est un tres bon casque de la part de corsair avec un look sobre, stylé et d'une qualité sonore impecc... Et un sans faute seulement pour les petites têtes !</t>
  </si>
  <si>
    <t>Montre pour tous les jours y compris bricolage et plongée Reçue dans les temps et conforme à la description. Coffret métallique avec la notice et documents intégré Lecture dés écran simple et facile Réglages facile à faire On notera un léger effort pour la lecture détaillée des marées car l affichage est un pour petit mais on s y fait vite Bel objet !!</t>
  </si>
  <si>
    <t>Presque parfait Basket très sympa pour porter avec robe ou Jean seul bémol la semelle à l’intérieur part très vite et pour le prix on va dire qu’elles ont fait tout l’été</t>
  </si>
  <si>
    <t>Joli modele, bien adapté. Ils sont bien arrivés, au temps estimé, je suis en train de les porter, alors j'espère qu'ils ont du bonne qualité.</t>
  </si>
  <si>
    <t>Parfait Très confortable merci</t>
  </si>
  <si>
    <t>coins photos je suis contente de ces coins photos, ils sont en plastiques et très pratiques je fais partie des personnes qui font imprimé leurs photos et les mettent dans un album, très utiles et surtout pas besoin de courir de partout pour en trouver</t>
  </si>
  <si>
    <t>très bon maintient Parfaite pour toute les sportives!! Elle tient très bien, et facile au nettoyage. Je la recommande vraiment. Niveau taille comme prévu</t>
  </si>
  <si>
    <t>Qualité Colis reçu rapidement, on ne présente plus la qualité des produits " THE NORTH FACE ", c'est du tout bon. Je recommande vivement.</t>
  </si>
  <si>
    <t>Super Super</t>
  </si>
  <si>
    <t>Basique, fonctionnel efficace Sac bandoulière, disposant de trois poches. Suffisant pour mettre ses papiers, un portefeuille bien épais un smartphone et quelques autres petites affaires. La bandoulière est réglable en longueur. L’esthétique de ce sac est simple et discrète. Les fermeture éclaire semblent robustes. Le Nylon est bien épais et devrait bien résister à l'usure.</t>
  </si>
  <si>
    <t>Livre coloriage mandala livraison dans les temps Ma fille de 7 ans ravie</t>
  </si>
  <si>
    <t>Utile et performant ! Je ne pensais vraiment pas que ce micro répondrait à toutes mes exigences : surtout vu le prix...  Et, au final, ce micro est parfait ! Il fonctionne tant sur mon Nikon D7200 (pour les prises de vue vidéo) que sur ma table de mixage en tant que micro HF ou bien encore grâce à la fonction FM sur une chaine Hi-Fi. C'est vraiment top !  La qualité est plutôt bonne et le micro est simple d'installation. A noter toutefois qu'il manque une pile un peu spéciale pour l'émetteur que je n'ai toujours pas acheté. Par conséquent, pour que cela fonctionne, je branche l'émetteur via l'USB de mon ordinateur.  Il faut également prévoir d'acheter les piles prévues pour le micro (pile standard).  Pour éviter les "pop", je vous conseiller d'acheter une bonnette anti-pop car ce micro semble sensible aux bruits de ce type donc si vous l'utilisez en extérieur, cela sera indispensable pour vous !  J'avoue ne pas l'avoir testé sur mon iPhone mais je suppose qu'il fonctionne également au regard de la configuration mais, à ce stade, je ne peux pas vous le confirmer. En tout cas, il fonctionne sur les appareils photos réflex, sur les tables de mixage, les ordinateurs : il y a un adaptateur fourni permettant de passer de jack à minijack.</t>
  </si>
  <si>
    <t>Au top Excellent produit pas de grésillement volume asser fort convient très bien pour le karaoké</t>
  </si>
  <si>
    <t>excellent rapport qualité prix Parfait !! Expédition rapide. identique à l'image. Qualité tissu très agréable, véritable taille haute, ne tombe pas, même pendant les cours intensifs. J'ai pris L pour 1m72, 64kg.</t>
  </si>
  <si>
    <t>Bon produit J'adore le design, élégant avec son effet pot à bougie, au niveau sonore juste le clapotis de l'eau, pas désagréable, rempli bien sa fonction de diffuseur, simple d'utilisation, pas besoin de la notice si on lit pas l'anglais, car pas de version française. Restitue parfaitement l'odeur des huiles essentielles, le + la télécommande, pas besoin de se déplacer pour allumer ou éteindre la lumière ou le diffuseur. Sert aussi de lampe d'ambiance.</t>
  </si>
  <si>
    <t>Je recommande Génial ! Je le porte très souvent il est super 👍</t>
  </si>
  <si>
    <t>bracelet agréable jolie bracelet, agréable, livré rapidement, sachet emballage bon ,taille poignet parfait pas trop grand pour une femme, élastique!</t>
  </si>
  <si>
    <t>Ras Ras</t>
  </si>
  <si>
    <t>top vintage à souhait !</t>
  </si>
  <si>
    <t>super produit imprimer en direct mes photos de famille n'as jamais été aussi simple</t>
  </si>
  <si>
    <t>Les lacets ne sont pas solides ... Déçue de la qualité, au moment où je les ai essayé le lacet m'a littéralement cassé dans la main. Article retourné pour remboursement, même pas envie d'essayer un échange ...</t>
  </si>
  <si>
    <t>Pas top. La qualité n'est pas au rendez-vous. En moins d une semaine un des deux anneaux du bracelet s est cassé. Acheté pour remplacer mon bracelet de ma LG Urban je ne pense pas qu'il aura la même durée de vie (3 ans)</t>
  </si>
  <si>
    <t>Dommage Dommage la robe est bien trop grande..</t>
  </si>
  <si>
    <t>Pas meilleur format Biberon joli mais difficile à utiliser pour jeune bébé. Poignées un peu petites pour attraper le biberon et mesures sur biberon non exhaustive er difficile à voir.</t>
  </si>
  <si>
    <t>Bonne marque Je recommande</t>
  </si>
  <si>
    <t>super Conforme, bonne qualité dommage petite trace de colle au  niveau macaron Taille un peu grand mais normal pour des converse</t>
  </si>
  <si>
    <t>Conforme ras Très bien!  taille grand</t>
  </si>
  <si>
    <t>Oui clairement. Il est pas parfait évidemment mais vraiment bien. Je l'ai prit trop grand pour moi et c'est comme je le voulais. Je mets du S (1m65~~65Kg) et je l'ai prit en XL. Trop grand évidemment mais c'est ce que je voulais.</t>
  </si>
  <si>
    <t>Très confortable Elles sont top et vraiment 24€avec une réduction de 2€ elles ne sont vraiment pas cher</t>
  </si>
  <si>
    <t>Super Mêmes tailles femmes que homme jai prit du 42 et cest niquel</t>
  </si>
  <si>
    <t>Pas de soucis J'ai reçu le produit qui était  conforme à la description.  Le colis n'était pas abîmé.</t>
  </si>
  <si>
    <t>Jolie Solide et très jolie.</t>
  </si>
  <si>
    <t>Livre pour une petite fille Ce livre a été l'objet d'un cadeau de noël. Bien que n'ayant pas avec moi cette enfant, j'ai pu remarquer que dès réception elle a pu commencer la lecture (ce n'est que sa première année d'apprentissage de la lecture !) Elle semblait très contente et je trouve cela très encourageant</t>
  </si>
  <si>
    <t>Parfait Parfait rien a dire</t>
  </si>
  <si>
    <t>Pas déçu Bonjour,  Un peu tôt pour dire si elles sont assez résistantes, en tout cas elles n'ont pas bougées au lavage. Elles sont confortables, aucun problème au niveau de la couture qui est très fine. Pas encore portées en utilisation intensive (sport). Je conseille cet achat.</t>
  </si>
  <si>
    <t>Bonne qualité Un peu grand</t>
  </si>
  <si>
    <t>Tout doux... Qualité lotus... résistant et doux. Oui, je fais un commentaire pour du papier toilette, mais les fesses de mes enfants, ça n'a pas de prix, et en plus c'était moins cher en ligne qu'en supermarché! Bref, je recommande =)</t>
  </si>
  <si>
    <t>Elle a toute d’une grande ! J’ai acheté cette bouilloire pour les voyages mais venant de la recevoir je n’ai pas encore eu l’occasion de l’utiliser pour cela. Par contre je l’ai installée sur mon plan de travail et je l’utilise tous les jours. Je la trouve géniale. Le fait qu’elle soit sans fil est vraiment un plus. Je la rachèterais et la recommanderais sans hésiter. Je l’aurais préférée sans résistance apparente mais c’est tout de même un excellent rapport qualité prix.</t>
  </si>
  <si>
    <t>Parfait ! Tres belles !</t>
  </si>
  <si>
    <t>Table de massage Bien reçus malgré une livraison longue</t>
  </si>
  <si>
    <t>Nikel Nickel elles sont très belle</t>
  </si>
  <si>
    <t>Amie très satisfaite Splendides</t>
  </si>
  <si>
    <t>Belles chaussures de sport confortable J'ai pris ces chaussures avant tout pour leur belle couleur bleue ! Je ne fais pas de sport avec mais étant sensible des pieds j'aime avoir des chaussures confortables pour marcher tous les jours. J'ai fait quelques promenades avec mon chien en campagne et elles sont juste hyper confortables ! Un vrai plaisir de bien se sentir dans ses pieds. Je chausse du 41 et j'ai pris en taille 41, et rien à dire la taille est parfaite ! Je les ai même essayées pied nu un bon confort, bon je ne ferais pas des km sans chaussettes car je suis trop sujette aux ampoules donc je ne prends pas le risque. Je les trouve vraiment très belles, je ne regrette pas cet achat !</t>
  </si>
  <si>
    <t>Deçu ! Parfait ! Pointure normale ! Sauf erreur de modèle pour la deuxième fois !!! Commande la "Vapor/ Métal 869" et reçois la "Vapor/ Métal" Grrr...</t>
  </si>
  <si>
    <t>?? je suis déçu le montre ne correspond pas à  bonne qualité... le bouton de réglage casé lour de 1 utilisation</t>
  </si>
  <si>
    <t>Arnaque Contrefaçon, dégoûtée, après une livraison retardée de trois semaines je me retrouve avec des contrefaçons !</t>
  </si>
  <si>
    <t>Une montre playmobil !!! Tres surpris par la taille de cette montre , elle est assez petite et heureusement que j'ai des poignés plutot fins car le bracelet est court !!! Pour le boulot ça fera l'affaire !!! Sinon assez déçu du conditionnement , la montre était en fonctionnement a l'arrivée ( si elle était en stock depuis 6 mois, ben la pile doit etre pas mal entamée !!! )  Concernant l'envoi par amazon , plutot impecable puisque j'ai reçu le colis avec 1 jour d'avance !!!</t>
  </si>
  <si>
    <t>Dommage Le bleu est un peu délavé. Dommage car ce sont des super baskets.</t>
  </si>
  <si>
    <t>très bon produit super look, super service. Altimètre et surtout baromètre délicat à régler (difficulté à trouver la bonne référence). très légère, on ne la sent pas au poignet.</t>
  </si>
  <si>
    <t>tip top le son est excellent surtout coté basse, les parasites des sons exterieusrs sont tres réduit les ecouteurs couvrent les oreilles (superbe comme cache oreilles pour l'hiver) vraiment excellent sauf les microcoupures du son  ; smarphone dans ma  poche interieur du blouson et micro coupures des que je tourne la tete et test sur different objets bluetooth micro coupure sont presentes et des boutons pour passer a la chanson suivante seraient les bienvenus car passer par le bouton augmention du son pour passser a la suivante pas topa  sinion je ne regrette pas l'achat</t>
  </si>
  <si>
    <t>Bon son et excellente réduction du bruit Acheté pour accompagner mon nouveau smartphone sans port jack, j'en ai profité pour franchir le pas vers la réduction de bruit (je suis du genre à ne pas écouter fort et je n'aime pas entendre de bruit par dessus ce que j'écoute).  La réduction de bruit est très efficace mais je trouve la durée de scrutation du contexte un peu courte, il suffit de déambuler un peu dans la maison pour déclencher le mode marche qui bride la réduction de bruit pour ne pas se faire renverser dans la rue. Heureusement on peut modifier les paramètres de réduction avec l'application sur smartphone. Mais dans un environnement domestique ca pourrait rester en réduction maximale. Au niveau qualité de son je suis conquis, les aigus et les médiums sont définis et les basses présentes sans êtres envahissantes. J'écoute des styles très variés et tout passe plutôt bien (du jazz au reggae en passant par la musique classique, le rock et la musique electro) Très facile à jumeler avec le smartphone et d'utilisation simple. (j'ai juste à comprendre comment utiliser l'assistant google efficacement). Très bonne autonomie, j'ai déjà mis le casque sur la tête pour remplacer avantageusement des bouchons antibruits toute la nuit et j'avais largement de quoi passer la journée entière ensuite. Bref, il est onéreux mais il me convient très bien. Il est fourni avec toute la connectique qui va bien et dans un étui solide et peu encombrant</t>
  </si>
  <si>
    <t>BIEN Bonne qualité</t>
  </si>
  <si>
    <t>Sublimes Elles sont parfaites. Taille parfaitement. Légères et très belles</t>
  </si>
  <si>
    <t>Efficace Très efficace Trop pour moi</t>
  </si>
  <si>
    <t>Parfait Le produit a été livré comme prévu, il est conforme à la description et à nos attentes. Je le conseille.</t>
  </si>
  <si>
    <t>Magnifique réveil Ce produit est très léger,et il est très utile.Il peut utiliser comme une revéil et il peut changer la couleur.C’est cool!</t>
  </si>
  <si>
    <t>Produit idéal pour un prix plus que raisonnable... Bonjour... Juste le produit idéal pour la salle de sport. Facile à apairer avec mon mi max3 et compatible avec la montre mifit... Excellente autonomie et se recharge dans son support! À recommander</t>
  </si>
  <si>
    <t>Très confortable a porter Je l'ai acheté après que mon vieux et cher casque (sans bluetooth) ait cessé de fonctionner et je suis très heureux de mon achat. La réduction du bruit est une bonne chose à avoir alors que le son est limpide pour les oreilles. La caractéristique principale est qu'il est livré avec un microphone intégré pour que vous puissiez l'utiliser avec votre téléphone et d'autres appareils. Il est très confortable à porter sur les oreilles et pas très lourd. Je vous informerai de la durabilité plus tard</t>
  </si>
  <si>
    <t>Très bien Très bien et très sympa. J'adore le thermometre analogique.</t>
  </si>
  <si>
    <t>crayons métalisés pour offrir</t>
  </si>
  <si>
    <t>Parfait Au top, chaussures conformes à la description, elles ne sont pas de contrefaçon et taillent parfaitement je recommande livraison rapide comme d'habitude ;)</t>
  </si>
  <si>
    <t>Très beau bandeau Le bandeau est juste comme sur l'image et a une taille parfaite. Je le recommande à toutes celles qui veulent le porter sous un haut à col ouvert sans avoir à exposer les bretelles de son soutien.</t>
  </si>
  <si>
    <t>Perfect ! Commande conforme à mon attente, je suis très satisfait.</t>
  </si>
  <si>
    <t>Vaut-il son prix ? Oui tout à fait Usage privé</t>
  </si>
  <si>
    <t>Recommandé Article reçu très rapidement et conforme à sa description</t>
  </si>
  <si>
    <t>conforme a la description très satisfait j'utilise tout les jours</t>
  </si>
  <si>
    <t>Légères et efficaces super produit Super chaussures de rando. Fini les grosses et lourdes chaussures ! Je les ai prises 15 jours en rando haute altitude au Pérou elles ont fait le job parfaitement !</t>
  </si>
  <si>
    <t>Sweat Puma pour femme Pas d'avis autre que de bonne qualité au toucher mais retourné car trop petit, taille vraiment petit donc attention.</t>
  </si>
  <si>
    <t>Pas content Elle n'a pas un an et le couvercle ne ferme plus...très mécontent C'est dommage car la carafe est enverrez et se détartre facilement avec un mélange eau / vinaigre / bicarbonate</t>
  </si>
  <si>
    <t>Taille trop grand Taille trop grand</t>
  </si>
  <si>
    <t>Bon filtre mais peu stable Le filtre en bicouche est efficace et fait ce qui lui est demandé, mais l'installation de ce filtre et capricieuse, le flexible étant insuffisamment résistant, de même que la fixation du flexible à la pince à tendance à ne pas être stable.</t>
  </si>
  <si>
    <t>Très bon rapport qualité/prix Le papier est suffisament épais, mais hélas un peu rèche. Désolé du détail... Lotus reste le maître en la matière.</t>
  </si>
  <si>
    <t>C'est le pied ! Bon pied micro pour un usage semi pro. Leger et efficace.</t>
  </si>
  <si>
    <t>Trop lourde Très belle mais trop lourde</t>
  </si>
  <si>
    <t>PH économique dans ce format 👍 Produit conforme à la description et aux attentes. Prenez celui qui a l'imprimé "petit chien" bleu et non blanc. Le 1er est plus résistant et se détache mieux au niveau des découpe pointillés.</t>
  </si>
  <si>
    <t>Girly Le micro est très jolie pour une fille de neuf ans certes ce n est pas la grande qualité mais le micro fait tout son effet</t>
  </si>
  <si>
    <t>Bonne idée de cadeau Super idée cadeau le plaisir d'offrir je le recommande</t>
  </si>
  <si>
    <t>Pull femme Très beau produit. Je recommande</t>
  </si>
  <si>
    <t>Coussin de massage Coussin de massage très agréable Je m'en sers tous les jours depuis que je l'ai Quelle addiction ! Il faut bien le positionner pour que les boules massantes ne fassent pas mal, ensuite c'est un réel plaisir . La douce chaleur est très perceptible et ajoute au plaisir Je m'en sert surtout pour le dos, la nuque et les pieds Très contente de cet achat !</t>
  </si>
  <si>
    <t>Reveil multifonctions pour un prix très abordable Radio réveil conforme au descriptif et à mes attentes. Tout ce que je chercher est réunis dans cet appareil. Un design sobre mais qualitatif. Il ne fait pas tache sur ma table de nuit. La luminosité du réveil ou de l'heure se règlent facilement et les couleurs sont très appropriées. Le son est pas correct, D'autres choix de sonorités pour le réveil auraient été bien venus. Certains sons sont à revoir... La lumière qui augmente comme le jour au fur et à mesure est très agréable ! Les boutons sont de bonne qualité et facile d'utilisation. Je recommande !</t>
  </si>
  <si>
    <t>Belles Belles et performantes</t>
  </si>
  <si>
    <t>Parfait pour les plastifieuse puissantes Ce sont des feuilles de bonnes qualités. Elles sont effectivement maintenant sérigraphiées à la marque fellowes, au dos des pochettes. Avec une plastifieuse de faible epaisseur, la marque se voit, et par endroit, la feuille se décolle. J'ai rattrapé le coup en passant les feuilles deux fois dans la machine. Sinon, avec une plastifieuse qui plastifie les 135 microns, je n'ai rencontré aucun souci.</t>
  </si>
  <si>
    <t>Bien Bon... Dans l'annonce il est indiqué qu'en 30 secondes le Bibi est chaud... Kenéni... C'est parfois beaucoup plus long. Tout dépend de l'eau que vous mettez dans le récipient.</t>
  </si>
  <si>
    <t>Magnifique Magnifique</t>
  </si>
  <si>
    <t>👍👍 Genial biberon au top Marque Dodie genial</t>
  </si>
  <si>
    <t>J’adopte! Pour 20 balles ... franchement ils sont de très bonne qualité! Très satisfait de mon achat malgré que la marque ne soit pas connue. Peu importe le style de musiques, le rendu est impressionnant. Il y a plusieurs bonnets pour les écouteurs afin de mieux s’adapter à l’oreille. Je le conseil à ceux qui hésitent!</t>
  </si>
  <si>
    <t>efficace et pas chère : p bouillotte conforme a la déscription, livraison rapide. durée de vie à voire mais je l'utilise depuis un mois et elle garde trés bien la chaleur.</t>
  </si>
  <si>
    <t>très beau sweat beau produit - couleur dans mes attentes - très belle qualité - parfait en grande taille - tombé parfait - très satisfaite de cet achat -</t>
  </si>
  <si>
    <t>Fonctionne très bien, que du bon très bon câble pour guitare électrique, longueur super, solide comme il faut, que du bon</t>
  </si>
  <si>
    <t>Impeccable ! Impeccable, pratique, solide. Rien a redire et reçu rapidement.</t>
  </si>
  <si>
    <t>Nickel Les seules tétines que mon fils aime ! Trouvé par hasard il passe facilement du biberon au sein... en plus elles s adaptent sur pas mal de 🍼 biberons</t>
  </si>
  <si>
    <t>Bien... mais pas si neuf ! Beau produit, mais comme plusieurs commentaires : sont-ils vraiment&amp;nbsp;«&amp;nbsp;neufs&amp;nbsp;» ? Les lacets etaient abimés (coupé en deux, dechirer...) ! Le reste RAS, la paire de chaussure est nickel ! Juste déçu des lacets...</t>
  </si>
  <si>
    <t>Goupillon jetable ! 1 mois d'utilisation, les poils trop fin forment une grosse patate. Ça ne lave plus rien.... L'idée est pourtant bonne mais la qualité ne suit pas</t>
  </si>
  <si>
    <t>fuyez ! article non conforme ...une catastrophe</t>
  </si>
  <si>
    <t>Bien mais très vite vidé Arrivé à temps comme prévu... Je trouve ces feutre génial, je fais beaucoup de dessins et d'aquarelles et ils servent à rectifier des tracés loupés d'un blanc bien blanc qui recouvre et qui tient et ça c'est le TOP! Aucune autre marque n'a autant à mes yeux de bons points pour la qualité du blanc, et j'en ai essayé. Mais la contenance ... !!!!!! A se demander si c'est un mauvais lot mal rempli, car les deux que je viens d'essayer n'ont pas tenu une journée et juste pour des rectifications encore... Qu'est-ce que cela aurait été si j'avais du faire un dessin entier avec... Franchement, je suis déçu pour ça parce que sur ma fin, j'a pas pu terminer une oeuvre commandée à cause de cela.</t>
  </si>
  <si>
    <t>Biberon Trop beau ce biberon J’adore Bon rapport qualité prix Je recommande</t>
  </si>
  <si>
    <t>Porte Document Le produit correspond a ma recherche. Globalement satisfait. La distribution des poches intérieures pourrait être plus facile et notamment mieux adaptée pour le rangement et l'utilisation du contenu des instruments de l'utilisateur.</t>
  </si>
  <si>
    <t>le confort absolu ! une matière très souple donc agréable mais pas encore mise à l'épreuve de la pluie et du froid à suivre!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</si>
</sst>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""fr"", ""en"")"),"These handy wipes used to mix colors clothing (even new, black, light yellow and bright red) without damage to clothing. The colors land on the wipe, which becomes gray. It's reassuring when doing laundry too quickly, with color mixtures. I have not dared"&amp;" to mix bright colors or black with white, by cons, because it seems too risky to me. This will still save time and have fewer ""disasters"". This format (with 16 wipes 3.66 euros currently) is a bit too small for my taste and does not offer the best valu"&amp;"e for money, I prefer packs of 35 wipes. Along the same lines, there are also anti vanish fading wipes (divisible by 2) that work fine too, or lye color mir ""finished sorting"".")</f>
        <v>These handy wipes used to mix colors clothing (even new, black, light yellow and bright red) without damage to clothing. The colors land on the wipe, which becomes gray. It's reassuring when doing laundry too quickly, with color mixtures. I have not dared to mix bright colors or black with white, by cons, because it seems too risky to me. This will still save time and have fewer "disasters". This format (with 16 wipes 3.66 euros currently) is a bit too small for my taste and does not offer the best value for money, I prefer packs of 35 wipes. Along the same lines, there are also anti vanish fading wipes (divisible by 2) that work fine too, or lye color mir "finished sorting".</v>
      </c>
    </row>
    <row r="3">
      <c r="A3" s="1">
        <v>4.0</v>
      </c>
      <c r="B3" s="1" t="s">
        <v>4</v>
      </c>
      <c r="C3" t="str">
        <f>IFERROR(__xludf.DUMMYFUNCTION("GOOGLETRANSLATE(B3, ""fr"", ""en"")"),"Could be better Keeps the gadget. While simulating the wake daylight is nice. However it is not easy either. Birdsong as an alarm is against nice ... By cons, no battery in case of power failure, obligation to return the ring every night buttons at the ve"&amp;"ry ergonomic peripherals and attention during their use because the device is unstable. Optimization work to do at the supplier level ... In short I think if I had to do I do not effectuerai this purchase considering all these elements.")</f>
        <v>Could be better Keeps the gadget. While simulating the wake daylight is nice. However it is not easy either. Birdsong as an alarm is against nice ... By cons, no battery in case of power failure, obligation to return the ring every night buttons at the very ergonomic peripherals and attention during their use because the device is unstable. Optimization work to do at the supplier level ... In short I think if I had to do I do not effectuerai this purchase considering all these elements.</v>
      </c>
    </row>
    <row r="4">
      <c r="A4" s="1">
        <v>4.0</v>
      </c>
      <c r="B4" s="1" t="s">
        <v>5</v>
      </c>
      <c r="C4" t="str">
        <f>IFERROR(__xludf.DUMMYFUNCTION("GOOGLETRANSLATE(B4, ""fr"", ""en"")"),"Top large size but at this price will top for spring or retraction .. Really not chèr 17euros in balance against 40 euros in stores")</f>
        <v>Top large size but at this price will top for spring or retraction .. Really not chèr 17euros in balance against 40 euros in stores</v>
      </c>
    </row>
    <row r="5">
      <c r="A5" s="1">
        <v>5.0</v>
      </c>
      <c r="B5" s="1" t="s">
        <v>6</v>
      </c>
      <c r="C5" t="str">
        <f>IFERROR(__xludf.DUMMYFUNCTION("GOOGLETRANSLATE(B5, ""fr"", ""en"")"),"Barcelet Very nice little silver bracelet to 3 ranks and adorned with small balls certies zirconium. The bracelet looks sturdy enough and good quality. I think it will make a small effect !!")</f>
        <v>Barcelet Very nice little silver bracelet to 3 ranks and adorned with small balls certies zirconium. The bracelet looks sturdy enough and good quality. I think it will make a small effect !!</v>
      </c>
    </row>
    <row r="6">
      <c r="A6" s="1">
        <v>5.0</v>
      </c>
      <c r="B6" s="1" t="s">
        <v>7</v>
      </c>
      <c r="C6" t="str">
        <f>IFERROR(__xludf.DUMMYFUNCTION("GOOGLETRANSLATE(B6, ""fr"", ""en"")"),"nice performance hello thank you for your shipment, which is in every way my expectations, great quality, very pretty jewel it arrived in time and scheduled, I recommend your site to my friends married")</f>
        <v>nice performance hello thank you for your shipment, which is in every way my expectations, great quality, very pretty jewel it arrived in time and scheduled, I recommend your site to my friends married</v>
      </c>
    </row>
    <row r="7">
      <c r="A7" s="1">
        <v>5.0</v>
      </c>
      <c r="B7" s="1" t="s">
        <v>8</v>
      </c>
      <c r="C7" t="str">
        <f>IFERROR(__xludf.DUMMYFUNCTION("GOOGLETRANSLATE(B7, ""fr"", ""en"")"),"great fun too I bought this product for the anniversary. focntionne it very very well. the enfanst and great play with ... I then connected my bluetooth sound bar without problems. I recommend it brightens good and it's cheap")</f>
        <v>great fun too I bought this product for the anniversary. focntionne it very very well. the enfanst and great play with ... I then connected my bluetooth sound bar without problems. I recommend it brightens good and it's cheap</v>
      </c>
    </row>
    <row r="8">
      <c r="A8" s="1">
        <v>5.0</v>
      </c>
      <c r="B8" s="1" t="s">
        <v>9</v>
      </c>
      <c r="C8" t="str">
        <f>IFERROR(__xludf.DUMMYFUNCTION("GOOGLETRANSLATE(B8, ""fr"", ""en"")"),"Excellent quality Perfect for the train. light and bcp possible storage format")</f>
        <v>Excellent quality Perfect for the train. light and bcp possible storage format</v>
      </c>
    </row>
    <row r="9">
      <c r="A9" s="1">
        <v>5.0</v>
      </c>
      <c r="B9" s="1" t="s">
        <v>10</v>
      </c>
      <c r="C9" t="str">
        <f>IFERROR(__xludf.DUMMYFUNCTION("GOOGLETRANSLATE(B9, ""fr"", ""en"")"),"Amazon RAS")</f>
        <v>Amazon RAS</v>
      </c>
    </row>
    <row r="10">
      <c r="A10" s="1">
        <v>5.0</v>
      </c>
      <c r="B10" s="1" t="s">
        <v>11</v>
      </c>
      <c r="C10" t="str">
        <f>IFERROR(__xludf.DUMMYFUNCTION("GOOGLETRANSLATE(B10, ""fr"", ""en"")"),"Although Ras")</f>
        <v>Although Ras</v>
      </c>
    </row>
    <row r="11">
      <c r="A11" s="1">
        <v>5.0</v>
      </c>
      <c r="B11" s="1" t="s">
        <v>12</v>
      </c>
      <c r="C11" t="str">
        <f>IFERROR(__xludf.DUMMYFUNCTION("GOOGLETRANSLATE(B11, ""fr"", ""en"")"),"Perfect Sends fast. Shoes come with their usual small Bensimon bag, perfect for carrying.")</f>
        <v>Perfect Sends fast. Shoes come with their usual small Bensimon bag, perfect for carrying.</v>
      </c>
    </row>
    <row r="12">
      <c r="A12" s="1">
        <v>5.0</v>
      </c>
      <c r="B12" s="1" t="s">
        <v>13</v>
      </c>
      <c r="C12" t="str">
        <f>IFERROR(__xludf.DUMMYFUNCTION("GOOGLETRANSLATE(B12, ""fr"", ""en"")"),"👍 👍très comfortable")</f>
        <v>👍 👍très comfortable</v>
      </c>
    </row>
    <row r="13">
      <c r="A13" s="1">
        <v>5.0</v>
      </c>
      <c r="B13" s="1" t="s">
        <v>14</v>
      </c>
      <c r="C13" t="str">
        <f>IFERROR(__xludf.DUMMYFUNCTION("GOOGLETRANSLATE(B13, ""fr"", ""en"")"),"Nothing to say Nothing to say perfect apart perfect she is too beautiful and the size nikel I took the same size as the other trainers are asser arrived quickly in perfect condition and no defects shoe box full reach and perfect shoes that happens everywh"&amp;"ere not because I have received torn box for control made online here nothing to say I recommend without any worries")</f>
        <v>Nothing to say Nothing to say perfect apart perfect she is too beautiful and the size nikel I took the same size as the other trainers are asser arrived quickly in perfect condition and no defects shoe box full reach and perfect shoes that happens everywhere not because I have received torn box for control made online here nothing to say I recommend without any worries</v>
      </c>
    </row>
    <row r="14">
      <c r="A14" s="1">
        <v>5.0</v>
      </c>
      <c r="B14" s="1" t="s">
        <v>15</v>
      </c>
      <c r="C14" t="str">
        <f>IFERROR(__xludf.DUMMYFUNCTION("GOOGLETRANSLATE(B14, ""fr"", ""en"")"),"Good nice blouse to wear thin and light. Ideal for mid-season or even summer. Beautiful color, does not damage the wash. For the price, I am satisfied!")</f>
        <v>Good nice blouse to wear thin and light. Ideal for mid-season or even summer. Beautiful color, does not damage the wash. For the price, I am satisfied!</v>
      </c>
    </row>
    <row r="15">
      <c r="A15" s="1">
        <v>5.0</v>
      </c>
      <c r="B15" s="1" t="s">
        <v>16</v>
      </c>
      <c r="C15" t="str">
        <f>IFERROR(__xludf.DUMMYFUNCTION("GOOGLETRANSLATE(B15, ""fr"", ""en"")"),"To great anguished like me from choking, it's perfect, my baby can taste everything without me worried!")</f>
        <v>To great anguished like me from choking, it's perfect, my baby can taste everything without me worried!</v>
      </c>
    </row>
    <row r="16">
      <c r="A16" s="1">
        <v>5.0</v>
      </c>
      <c r="B16" s="1" t="s">
        <v>17</v>
      </c>
      <c r="C16" t="str">
        <f>IFERROR(__xludf.DUMMYFUNCTION("GOOGLETRANSLATE(B16, ""fr"", ""en"")"),"Okay Good quality, the fibers are dense enough to be comfortable and not to wrinkle, the sock is discreet in sport and answer all my expectations")</f>
        <v>Okay Good quality, the fibers are dense enough to be comfortable and not to wrinkle, the sock is discreet in sport and answer all my expectations</v>
      </c>
    </row>
    <row r="17">
      <c r="A17" s="1">
        <v>5.0</v>
      </c>
      <c r="B17" s="1" t="s">
        <v>18</v>
      </c>
      <c r="C17" t="str">
        <f>IFERROR(__xludf.DUMMYFUNCTION("GOOGLETRANSLATE(B17, ""fr"", ""en"")"),"sock hello, I love neither too small nor too large they are perfect for mid saison..et the colors are beautiful ..I recommend them")</f>
        <v>sock hello, I love neither too small nor too large they are perfect for mid saison..et the colors are beautiful ..I recommend them</v>
      </c>
    </row>
    <row r="18">
      <c r="A18" s="1">
        <v>5.0</v>
      </c>
      <c r="B18" s="1" t="s">
        <v>19</v>
      </c>
      <c r="C18" t="str">
        <f>IFERROR(__xludf.DUMMYFUNCTION("GOOGLETRANSLATE(B18, ""fr"", ""en"")"),"Very good value nice packaging, good quality")</f>
        <v>Very good value nice packaging, good quality</v>
      </c>
    </row>
    <row r="19">
      <c r="A19" s="1">
        <v>5.0</v>
      </c>
      <c r="B19" s="1" t="s">
        <v>20</v>
      </c>
      <c r="C19" t="str">
        <f>IFERROR(__xludf.DUMMYFUNCTION("GOOGLETRANSLATE(B19, ""fr"", ""en"")"),"I recommend bottle top")</f>
        <v>I recommend bottle top</v>
      </c>
    </row>
    <row r="20">
      <c r="A20" s="1">
        <v>2.0</v>
      </c>
      <c r="B20" s="1" t="s">
        <v>21</v>
      </c>
      <c r="C20" t="str">
        <f>IFERROR(__xludf.DUMMYFUNCTION("GOOGLETRANSLATE(B20, ""fr"", ""en"")"),"Its low, muffled These headphones are downright decent. Convenient and easy to use, small box for charging is nice. The only worries about their main function: the sound. - Very low, and it's not just my phone, for example, because with a different wire p"&amp;"air, I can go up to hurt me. So during physical exertion with ambient noise, there are just the melody of the music. I counted even use them to play drums in the background, I can forget. - Indoors or in public transport, for example, that might be enough"&amp;". But the accuracy of the sound is excellent. Even by configuring a little treble / bass on my phone, the sound is dull and muffled. Big disappointment suddenly. I not use often. Fortunately I had them for ten euros.")</f>
        <v>Its low, muffled These headphones are downright decent. Convenient and easy to use, small box for charging is nice. The only worries about their main function: the sound. - Very low, and it's not just my phone, for example, because with a different wire pair, I can go up to hurt me. So during physical exertion with ambient noise, there are just the melody of the music. I counted even use them to play drums in the background, I can forget. - Indoors or in public transport, for example, that might be enough. But the accuracy of the sound is excellent. Even by configuring a little treble / bass on my phone, the sound is dull and muffled. Big disappointment suddenly. I not use often. Fortunately I had them for ten euros.</v>
      </c>
    </row>
    <row r="21">
      <c r="A21" s="1">
        <v>1.0</v>
      </c>
      <c r="B21" s="1" t="s">
        <v>22</v>
      </c>
      <c r="C21" t="str">
        <f>IFERROR(__xludf.DUMMYFUNCTION("GOOGLETRANSLATE(B21, ""fr"", ""en"")"),"Half price of others but is only half One listener works on both despite many trials different devices. I highly recommend this highly.")</f>
        <v>Half price of others but is only half One listener works on both despite many trials different devices. I highly recommend this highly.</v>
      </c>
    </row>
    <row r="22">
      <c r="A22" s="1">
        <v>1.0</v>
      </c>
      <c r="B22" s="1" t="s">
        <v>23</v>
      </c>
      <c r="C22" t="str">
        <f>IFERROR(__xludf.DUMMYFUNCTION("GOOGLETRANSLATE(B22, ""fr"", ""en"")"),"I recommend Very disappointed with the state in which the micro happens, the cable has wrong contact. At this price, it is better to flee, totally dissatisfied with my order as many opinions were positive. I turned my microphone.")</f>
        <v>I recommend Very disappointed with the state in which the micro happens, the cable has wrong contact. At this price, it is better to flee, totally dissatisfied with my order as many opinions were positive. I turned my microphone.</v>
      </c>
    </row>
    <row r="23">
      <c r="A23" s="1">
        <v>3.0</v>
      </c>
      <c r="B23" s="1" t="s">
        <v>24</v>
      </c>
      <c r="C23" t="str">
        <f>IFERROR(__xludf.DUMMYFUNCTION("GOOGLETRANSLATE(B23, ""fr"", ""en"")"),"Fun but impractical Although original but the man does not there. That is, it takes hold it in one hand and pull Scotch with another. Every time we accidentally touch the man breaks the mouth. I gave this gift to one of my work colleagues before leaving t"&amp;"he company, I think it's funny but ultimately impractical")</f>
        <v>Fun but impractical Although original but the man does not there. That is, it takes hold it in one hand and pull Scotch with another. Every time we accidentally touch the man breaks the mouth. I gave this gift to one of my work colleagues before leaving the company, I think it's funny but ultimately impractical</v>
      </c>
    </row>
    <row r="24">
      <c r="A24" s="1">
        <v>3.0</v>
      </c>
      <c r="B24" s="1" t="s">
        <v>25</v>
      </c>
      <c r="C24" t="str">
        <f>IFERROR(__xludf.DUMMYFUNCTION("GOOGLETRANSLATE(B24, ""fr"", ""en"")"),"Good product not powerful enough despite low power even in a small room. I suggest you take more powerful.")</f>
        <v>Good product not powerful enough despite low power even in a small room. I suggest you take more powerful.</v>
      </c>
    </row>
    <row r="25">
      <c r="A25" s="1">
        <v>4.0</v>
      </c>
      <c r="B25" s="1" t="s">
        <v>26</v>
      </c>
      <c r="C25" t="str">
        <f>IFERROR(__xludf.DUMMYFUNCTION("GOOGLETRANSLATE(B25, ""fr"", ""en"")"),"Kettle compact but noisy Small kettle with its convenient spout metal. The level of noise produced by a small kettle is high.")</f>
        <v>Kettle compact but noisy Small kettle with its convenient spout metal. The level of noise produced by a small kettle is high.</v>
      </c>
    </row>
    <row r="26">
      <c r="A26" s="1">
        <v>4.0</v>
      </c>
      <c r="B26" s="1" t="s">
        <v>27</v>
      </c>
      <c r="C26" t="str">
        <f>IFERROR(__xludf.DUMMYFUNCTION("GOOGLETRANSLATE(B26, ""fr"", ""en"")"),"Tré good buy, as always with TBS Comfortable, nice color (I bought the gray). Good height of heels. I regularly buy this brand that disappoints me a rarely more: these shoes are made in France. Caution small size. Thanks to the reviews on the site I happi"&amp;"ly took the 38 (as my shoe size is 37)")</f>
        <v>Tré good buy, as always with TBS Comfortable, nice color (I bought the gray). Good height of heels. I regularly buy this brand that disappoints me a rarely more: these shoes are made in France. Caution small size. Thanks to the reviews on the site I happily took the 38 (as my shoe size is 37)</v>
      </c>
    </row>
    <row r="27">
      <c r="A27" s="1">
        <v>4.0</v>
      </c>
      <c r="B27" s="1" t="s">
        <v>28</v>
      </c>
      <c r="C27" t="str">
        <f>IFERROR(__xludf.DUMMYFUNCTION("GOOGLETRANSLATE(B27, ""fr"", ""en"")"),"Very good soap After testing several soap stain remover, this one is tops. It lasts long.")</f>
        <v>Very good soap After testing several soap stain remover, this one is tops. It lasts long.</v>
      </c>
    </row>
    <row r="28">
      <c r="A28" s="1">
        <v>4.0</v>
      </c>
      <c r="B28" s="1" t="s">
        <v>29</v>
      </c>
      <c r="C28" t="str">
        <f>IFERROR(__xludf.DUMMYFUNCTION("GOOGLETRANSLATE(B28, ""fr"", ""en"")"),"Dial a little confused, if not perfect Having finally give up my ""old"" Junghans Mega Solar Ceramic (breakdown every 4 years, 200 € repair, I got tired), I acquired there is some Casio this day. First printing: Compared to Junghans, design pleases me les"&amp;"s because the dial is a little confused. I find the ""6"" cut down the pretty lousy dial. The blue-dark gray background is very aesthetic, but it does not improve readability (low contrast). For cons, the most numerous are in relation to my Junghans - we "&amp;"can see if (and when) the watch has received the radio signal (try whether a Junghans is synchronous or not ...) - there is a manual (I never found out how to solve my Junghans after motion has been changed ...) but unfortunately it is printed in a little"&amp;" practice (PDF available on the internet) - some functionalities that may be useful occasionally (alarm, countdown, other time zones, etc.) - we know the state of battery charge and you can replace it if necessary without sending the watch in Japan ... - "&amp;"X times cheaper In conclusion: not as amazing and beautiful as my Junghans, but oh how much better designed and convenient!")</f>
        <v>Dial a little confused, if not perfect Having finally give up my "old" Junghans Mega Solar Ceramic (breakdown every 4 years, 200 € repair, I got tired), I acquired there is some Casio this day. First printing: Compared to Junghans, design pleases me less because the dial is a little confused. I find the "6" cut down the pretty lousy dial. The blue-dark gray background is very aesthetic, but it does not improve readability (low contrast). For cons, the most numerous are in relation to my Junghans - we can see if (and when) the watch has received the radio signal (try whether a Junghans is synchronous or not ...) - there is a manual (I never found out how to solve my Junghans after motion has been changed ...) but unfortunately it is printed in a little practice (PDF available on the internet) - some functionalities that may be useful occasionally (alarm, countdown, other time zones, etc.) - we know the state of battery charge and you can replace it if necessary without sending the watch in Japan ... - X times cheaper In conclusion: not as amazing and beautiful as my Junghans, but oh how much better designed and convenient!</v>
      </c>
    </row>
    <row r="29">
      <c r="A29" s="1">
        <v>5.0</v>
      </c>
      <c r="B29" s="1" t="s">
        <v>30</v>
      </c>
      <c r="C29" t="str">
        <f>IFERROR(__xludf.DUMMYFUNCTION("GOOGLETRANSLATE(B29, ""fr"", ""en"")"),"Great product Helmet buy for my girlfriend, very good headphones sound quality no complaints, good hold on her head, she used to play sports indoors, I recommend this product to any person wanting a wireless headset.")</f>
        <v>Great product Helmet buy for my girlfriend, very good headphones sound quality no complaints, good hold on her head, she used to play sports indoors, I recommend this product to any person wanting a wireless headset.</v>
      </c>
    </row>
    <row r="30">
      <c r="A30" s="1">
        <v>5.0</v>
      </c>
      <c r="B30" s="1" t="s">
        <v>31</v>
      </c>
      <c r="C30" t="str">
        <f>IFERROR(__xludf.DUMMYFUNCTION("GOOGLETRANSLATE(B30, ""fr"", ""en"")"),"I recommend Very nice shoe size just note it's shoes are not made for big feet Very comfortable")</f>
        <v>I recommend Very nice shoe size just note it's shoes are not made for big feet Very comfortable</v>
      </c>
    </row>
    <row r="31">
      <c r="A31" s="1">
        <v>5.0</v>
      </c>
      <c r="B31" s="1" t="s">
        <v>32</v>
      </c>
      <c r="C31" t="str">
        <f>IFERROR(__xludf.DUMMYFUNCTION("GOOGLETRANSLATE(B31, ""fr"", ""en"")"),"Made perfect his work. Very cute.")</f>
        <v>Made perfect his work. Very cute.</v>
      </c>
    </row>
    <row r="32">
      <c r="A32" s="1">
        <v>5.0</v>
      </c>
      <c r="B32" s="1" t="s">
        <v>33</v>
      </c>
      <c r="C32" t="str">
        <f>IFERROR(__xludf.DUMMYFUNCTION("GOOGLETRANSLATE(B32, ""fr"", ""en"")"),"Okay These nipples are intended for babies from 3 months. Perfectly adapted to bottles of the same brand, they are easy to use and clean.")</f>
        <v>Okay These nipples are intended for babies from 3 months. Perfectly adapted to bottles of the same brand, they are easy to use and clean.</v>
      </c>
    </row>
    <row r="33">
      <c r="A33" s="1">
        <v>5.0</v>
      </c>
      <c r="B33" s="1" t="s">
        <v>34</v>
      </c>
      <c r="C33" t="str">
        <f>IFERROR(__xludf.DUMMYFUNCTION("GOOGLETRANSLATE(B33, ""fr"", ""en"")"),"Classic .. The classic Doc Martens .... Size impeccable, fast delivery ... In short nothing to say actually!")</f>
        <v>Classic .. The classic Doc Martens .... Size impeccable, fast delivery ... In short nothing to say actually!</v>
      </c>
    </row>
    <row r="34">
      <c r="A34" s="1">
        <v>5.0</v>
      </c>
      <c r="B34" s="1" t="s">
        <v>35</v>
      </c>
      <c r="C34" t="str">
        <f>IFERROR(__xludf.DUMMYFUNCTION("GOOGLETRANSLATE(B34, ""fr"", ""en"")"),"Very good very good produits.livraison rapide.j am very well designed satisfait.emballage I do not regret that choice I recommend thank you")</f>
        <v>Very good very good produits.livraison rapide.j am very well designed satisfait.emballage I do not regret that choice I recommend thank you</v>
      </c>
    </row>
    <row r="35">
      <c r="A35" s="1">
        <v>5.0</v>
      </c>
      <c r="B35" s="1" t="s">
        <v>36</v>
      </c>
      <c r="C35" t="str">
        <f>IFERROR(__xludf.DUMMYFUNCTION("GOOGLETRANSLATE(B35, ""fr"", ""en"")"),"Sami and Julie Perfect for learning to read")</f>
        <v>Sami and Julie Perfect for learning to read</v>
      </c>
    </row>
    <row r="36">
      <c r="A36" s="1">
        <v>5.0</v>
      </c>
      <c r="B36" s="1" t="s">
        <v>37</v>
      </c>
      <c r="C36" t="str">
        <f>IFERROR(__xludf.DUMMYFUNCTION("GOOGLETRANSLATE(B36, ""fr"", ""en"")"),"The good tea has been received, the style was very good, the water was very fast and the sound was small.")</f>
        <v>The good tea has been received, the style was very good, the water was very fast and the sound was small.</v>
      </c>
    </row>
    <row r="37">
      <c r="A37" s="1">
        <v>5.0</v>
      </c>
      <c r="B37" s="1" t="s">
        <v>38</v>
      </c>
      <c r="C37" t="str">
        <f>IFERROR(__xludf.DUMMYFUNCTION("GOOGLETRANSLATE(B37, ""fr"", ""en"")"),"LACOSTE Great product, very beautiful, fine quality conforms to the description. Too small. I ordered in exchange the size above and today, Monday I returned today, Monday, the Post article that was too small")</f>
        <v>LACOSTE Great product, very beautiful, fine quality conforms to the description. Too small. I ordered in exchange the size above and today, Monday I returned today, Monday, the Post article that was too small</v>
      </c>
    </row>
    <row r="38">
      <c r="A38" s="1">
        <v>5.0</v>
      </c>
      <c r="B38" s="1" t="s">
        <v>39</v>
      </c>
      <c r="C38" t="str">
        <f>IFERROR(__xludf.DUMMYFUNCTION("GOOGLETRANSLATE(B38, ""fr"", ""en"")"),"price very interesting use of intensive printing and original cartridges do not take long and too quickly detect an empty cartridge when it is not. I just received this shipment I'll try but the price is very good, the print quality is perfect for me, I w"&amp;"ill see over time .... to follow - sending very fast, well packaged, I recommend")</f>
        <v>price very interesting use of intensive printing and original cartridges do not take long and too quickly detect an empty cartridge when it is not. I just received this shipment I'll try but the price is very good, the print quality is perfect for me, I will see over time .... to follow - sending very fast, well packaged, I recommend</v>
      </c>
    </row>
    <row r="39">
      <c r="A39" s="1">
        <v>5.0</v>
      </c>
      <c r="B39" s="1" t="s">
        <v>40</v>
      </c>
      <c r="C39" t="str">
        <f>IFERROR(__xludf.DUMMYFUNCTION("GOOGLETRANSLATE(B39, ""fr"", ""en"")"),"Meraki jogging color fabric size r.a.s.")</f>
        <v>Meraki jogging color fabric size r.a.s.</v>
      </c>
    </row>
    <row r="40">
      <c r="A40" s="1">
        <v>5.0</v>
      </c>
      <c r="B40" s="1" t="s">
        <v>41</v>
      </c>
      <c r="C40" t="str">
        <f>IFERROR(__xludf.DUMMYFUNCTION("GOOGLETRANSLATE(B40, ""fr"", ""en"")"),"Excellent My girlfriend was delighted. great gift")</f>
        <v>Excellent My girlfriend was delighted. great gift</v>
      </c>
    </row>
    <row r="41">
      <c r="A41" s="1">
        <v>5.0</v>
      </c>
      <c r="B41" s="1" t="s">
        <v>42</v>
      </c>
      <c r="C41" t="str">
        <f>IFERROR(__xludf.DUMMYFUNCTION("GOOGLETRANSLATE(B41, ""fr"", ""en"")"),"Very comfortable can put q with pants with jeans or tracksuit")</f>
        <v>Very comfortable can put q with pants with jeans or tracksuit</v>
      </c>
    </row>
    <row r="42">
      <c r="A42" s="1">
        <v>5.0</v>
      </c>
      <c r="B42" s="1" t="s">
        <v>43</v>
      </c>
      <c r="C42" t="str">
        <f>IFERROR(__xludf.DUMMYFUNCTION("GOOGLETRANSLATE(B42, ""fr"", ""en"")"),"A love story I love ...")</f>
        <v>A love story I love ...</v>
      </c>
    </row>
    <row r="43">
      <c r="A43" s="1">
        <v>5.0</v>
      </c>
      <c r="B43" s="1" t="s">
        <v>44</v>
      </c>
      <c r="C43" t="str">
        <f>IFERROR(__xludf.DUMMYFUNCTION("GOOGLETRANSLATE(B43, ""fr"", ""en"")"),"Received the quality timely, thank you, I wear it every day until then zero defects, we'll see over time. Quick tip: make a stitch (solid) on the back of the belt, because the loop slips a little. Apart from this detail, nickel, value for money: for me 10"&amp;"/10")</f>
        <v>Received the quality timely, thank you, I wear it every day until then zero defects, we'll see over time. Quick tip: make a stitch (solid) on the back of the belt, because the loop slips a little. Apart from this detail, nickel, value for money: for me 10/10</v>
      </c>
    </row>
    <row r="44">
      <c r="A44" s="1">
        <v>2.0</v>
      </c>
      <c r="B44" s="1" t="s">
        <v>45</v>
      </c>
      <c r="C44" t="str">
        <f>IFERROR(__xludf.DUMMYFUNCTION("GOOGLETRANSLATE(B44, ""fr"", ""en"")"),"Disappointing .. Random model so no color choice, and for the price not small sprinklers to wash bottle nipples .. A little disappointing ..")</f>
        <v>Disappointing .. Random model so no color choice, and for the price not small sprinklers to wash bottle nipples .. A little disappointing ..</v>
      </c>
    </row>
    <row r="45">
      <c r="A45" s="1">
        <v>1.0</v>
      </c>
      <c r="B45" s="1" t="s">
        <v>46</v>
      </c>
      <c r="C45" t="str">
        <f>IFERROR(__xludf.DUMMYFUNCTION("GOOGLETRANSLATE(B45, ""fr"", ""en"")"),"A shame Everything is bad in this. Even false information making us believe that we made a deal. I'm trapped. Immediately installed as soon packed up and returned. The image quality is of a distressing mediocrity. This is nonsense. I put 1-star because yo"&amp;"u can not get less.")</f>
        <v>A shame Everything is bad in this. Even false information making us believe that we made a deal. I'm trapped. Immediately installed as soon packed up and returned. The image quality is of a distressing mediocrity. This is nonsense. I put 1-star because you can not get less.</v>
      </c>
    </row>
    <row r="46">
      <c r="A46" s="1">
        <v>1.0</v>
      </c>
      <c r="B46" s="1" t="s">
        <v>47</v>
      </c>
      <c r="C46" t="str">
        <f>IFERROR(__xludf.DUMMYFUNCTION("GOOGLETRANSLATE(B46, ""fr"", ""en"")"),"Too expensive for poor quality !! An outrageous price for the quality of the product ... I have bought this product meet all the comments ... and very very disappointed !! Nearly 100 euros for a resistor in a plastic shoddy c is aberrant ... the product i"&amp;"s Cheap ... for the price of coffee strong you have a piece of plastic !! go your way a good old bottle glass water bath will be more effective !!")</f>
        <v>Too expensive for poor quality !! An outrageous price for the quality of the product ... I have bought this product meet all the comments ... and very very disappointed !! Nearly 100 euros for a resistor in a plastic shoddy c is aberrant ... the product is Cheap ... for the price of coffee strong you have a piece of plastic !! go your way a good old bottle glass water bath will be more effective !!</v>
      </c>
    </row>
    <row r="47">
      <c r="A47" s="1">
        <v>3.0</v>
      </c>
      <c r="B47" s="1" t="s">
        <v>48</v>
      </c>
      <c r="C47" t="str">
        <f>IFERROR(__xludf.DUMMYFUNCTION("GOOGLETRANSLATE(B47, ""fr"", ""en"")"),"Beautiful vintage design, attention to just battery! I gave this watch to my man at Christmas 2018 and this is by far the prettiest of all connected watches brand confused when just loves vintage design. The metal bracelet is solid and the color gray side"&amp;"real's just very classy. Side customization of the dial, that's cool too, all those design choices with entertainment. And if you touch a little programming, you can make a self-dial. And it is fully compatible Android to receive and respond to SMS. (Prov"&amp;"ided you do not have big fingers eh otherwise it's a bit of a chore) (So remember if you count Apple sync, you can only read your sms, no answer. For Apple can you sell its exclusive iWatch :)) an unfortunate just point the shows could be at the top if it"&amp;" had a little more autonomy. Turn off wifi, gps and bluetooth to keep the maximum battery in the day. The bracelet is a little too big, so you have to skip a few links to prevent it slipping wrist ... I hope Fossil work about the battery issue, this is th"&amp;"e one big black spot of his range. It lacks that for perfect!")</f>
        <v>Beautiful vintage design, attention to just battery! I gave this watch to my man at Christmas 2018 and this is by far the prettiest of all connected watches brand confused when just loves vintage design. The metal bracelet is solid and the color gray sidereal's just very classy. Side customization of the dial, that's cool too, all those design choices with entertainment. And if you touch a little programming, you can make a self-dial. And it is fully compatible Android to receive and respond to SMS. (Provided you do not have big fingers eh otherwise it's a bit of a chore) (So remember if you count Apple sync, you can only read your sms, no answer. For Apple can you sell its exclusive iWatch :)) an unfortunate just point the shows could be at the top if it had a little more autonomy. Turn off wifi, gps and bluetooth to keep the maximum battery in the day. The bracelet is a little too big, so you have to skip a few links to prevent it slipping wrist ... I hope Fossil work about the battery issue, this is the one big black spot of his range. It lacks that for perfect!</v>
      </c>
    </row>
    <row r="48">
      <c r="A48" s="1">
        <v>3.0</v>
      </c>
      <c r="B48" s="1" t="s">
        <v>49</v>
      </c>
      <c r="C48" t="str">
        <f>IFERROR(__xludf.DUMMYFUNCTION("GOOGLETRANSLATE(B48, ""fr"", ""en"")"),"Heavy that I put 3 stars for the weight of the ring, very heavy to wear over time. Otherwise she is very pretty.")</f>
        <v>Heavy that I put 3 stars for the weight of the ring, very heavy to wear over time. Otherwise she is very pretty.</v>
      </c>
    </row>
    <row r="49">
      <c r="A49" s="1">
        <v>4.0</v>
      </c>
      <c r="B49" s="1" t="s">
        <v>50</v>
      </c>
      <c r="C49" t="str">
        <f>IFERROR(__xludf.DUMMYFUNCTION("GOOGLETRANSLATE(B49, ""fr"", ""en"")"),"Great as usual I am very happy with my purchase I was afraid when I have received since I discovered it were plastic, not silicone as a few years ago but frankly after 3 months use I can say that ultimately it is better than silicone because they do not w"&amp;"ork, are easy to wipe and install in the ring of the bottle ... well as qualities again and again for Advent, which fills us we mothers with their awesome products !! (No I do not get gifts from Advent I'm just saying the truth !! lol) I recommend")</f>
        <v>Great as usual I am very happy with my purchase I was afraid when I have received since I discovered it were plastic, not silicone as a few years ago but frankly after 3 months use I can say that ultimately it is better than silicone because they do not work, are easy to wipe and install in the ring of the bottle ... well as qualities again and again for Advent, which fills us we mothers with their awesome products !! (No I do not get gifts from Advent I'm just saying the truth !! lol) I recommend</v>
      </c>
    </row>
    <row r="50">
      <c r="A50" s="1">
        <v>4.0</v>
      </c>
      <c r="B50" s="1" t="s">
        <v>51</v>
      </c>
      <c r="C50" t="str">
        <f>IFERROR(__xludf.DUMMYFUNCTION("GOOGLETRANSLATE(B50, ""fr"", ""en"")"),"very comfortable, very fast delivery I recommend the product it makes one months soon as I daily door they do not move.")</f>
        <v>very comfortable, very fast delivery I recommend the product it makes one months soon as I daily door they do not move.</v>
      </c>
    </row>
    <row r="51">
      <c r="A51" s="1">
        <v>4.0</v>
      </c>
      <c r="B51" s="1" t="s">
        <v>52</v>
      </c>
      <c r="C51" t="str">
        <f>IFERROR(__xludf.DUMMYFUNCTION("GOOGLETRANSLATE(B51, ""fr"", ""en"")"),"Robust but without backlight Watch robust, useful and fashionable. Missing only the backlight to be perfect.")</f>
        <v>Robust but without backlight Watch robust, useful and fashionable. Missing only the backlight to be perfect.</v>
      </c>
    </row>
    <row r="52">
      <c r="A52" s="1">
        <v>4.0</v>
      </c>
      <c r="B52" s="1" t="s">
        <v>53</v>
      </c>
      <c r="C52" t="str">
        <f>IFERROR(__xludf.DUMMYFUNCTION("GOOGLETRANSLATE(B52, ""fr"", ""en"")"),"Nice little nice little book book to begin learning to read I put 4 stars because for the beginning it would have been good to the small bridges in the syllables")</f>
        <v>Nice little nice little book book to begin learning to read I put 4 stars because for the beginning it would have been good to the small bridges in the syllables</v>
      </c>
    </row>
    <row r="53">
      <c r="A53" s="1">
        <v>5.0</v>
      </c>
      <c r="B53" s="1" t="s">
        <v>54</v>
      </c>
      <c r="C53" t="str">
        <f>IFERROR(__xludf.DUMMYFUNCTION("GOOGLETRANSLATE(B53, ""fr"", ""en"")"),"parfaity pity that these cartridges are too expensive or so depending on the Canon consumer could make an effort rather give a discount depending on the amount consumed. To meditate")</f>
        <v>parfaity pity that these cartridges are too expensive or so depending on the Canon consumer could make an effort rather give a discount depending on the amount consumed. To meditate</v>
      </c>
    </row>
    <row r="54">
      <c r="A54" s="1">
        <v>5.0</v>
      </c>
      <c r="B54" s="1" t="s">
        <v>55</v>
      </c>
      <c r="C54" t="str">
        <f>IFERROR(__xludf.DUMMYFUNCTION("GOOGLETRANSLATE(B54, ""fr"", ""en"")"),"Sturdy and functional This is my everyday bag for several months, and I can tell you it does not move! I've never washed and yet it always seems new, and frankly he suffered every day! There is an inside pocket, handy for the vehicle paper (which comes ou"&amp;"t only very rarely), by against the front pocket is poorly available so it does not serve me. Eastpak is indestructible, and as says the rumor is guaranteed for life :)")</f>
        <v>Sturdy and functional This is my everyday bag for several months, and I can tell you it does not move! I've never washed and yet it always seems new, and frankly he suffered every day! There is an inside pocket, handy for the vehicle paper (which comes out only very rarely), by against the front pocket is poorly available so it does not serve me. Eastpak is indestructible, and as says the rumor is guaranteed for life :)</v>
      </c>
    </row>
    <row r="55">
      <c r="A55" s="1">
        <v>5.0</v>
      </c>
      <c r="B55" s="1" t="s">
        <v>56</v>
      </c>
      <c r="C55" t="str">
        <f>IFERROR(__xludf.DUMMYFUNCTION("GOOGLETRANSLATE(B55, ""fr"", ""en"")"),"good good")</f>
        <v>good good</v>
      </c>
    </row>
    <row r="56">
      <c r="A56" s="1">
        <v>5.0</v>
      </c>
      <c r="B56" s="1" t="s">
        <v>57</v>
      </c>
      <c r="C56" t="str">
        <f>IFERROR(__xludf.DUMMYFUNCTION("GOOGLETRANSLATE(B56, ""fr"", ""en"")"),"plastication value for money pouch very interesting because I have to buy the equipment at the same time I have been able to make a direct test a dozen sheet and the result is impeccable I recommend this product")</f>
        <v>plastication value for money pouch very interesting because I have to buy the equipment at the same time I have been able to make a direct test a dozen sheet and the result is impeccable I recommend this product</v>
      </c>
    </row>
    <row r="57">
      <c r="A57" s="1">
        <v>5.0</v>
      </c>
      <c r="B57" s="1" t="s">
        <v>58</v>
      </c>
      <c r="C57" t="str">
        <f>IFERROR(__xludf.DUMMYFUNCTION("GOOGLETRANSLATE(B57, ""fr"", ""en"")"),"Super Very well made, good product and good value for money. I recommend")</f>
        <v>Super Very well made, good product and good value for money. I recommend</v>
      </c>
    </row>
    <row r="58">
      <c r="A58" s="1">
        <v>5.0</v>
      </c>
      <c r="B58" s="1" t="s">
        <v>59</v>
      </c>
      <c r="C58" t="str">
        <f>IFERROR(__xludf.DUMMYFUNCTION("GOOGLETRANSLATE(B58, ""fr"", ""en"")"),"perfect high quality Perfect size is good, the outside pocket holds my galaxy S8. The quality of finish is impeccable. very good bag, not too big not too small.")</f>
        <v>perfect high quality Perfect size is good, the outside pocket holds my galaxy S8. The quality of finish is impeccable. very good bag, not too big not too small.</v>
      </c>
    </row>
    <row r="59">
      <c r="A59" s="1">
        <v>5.0</v>
      </c>
      <c r="B59" s="1" t="s">
        <v>60</v>
      </c>
      <c r="C59" t="str">
        <f>IFERROR(__xludf.DUMMYFUNCTION("GOOGLETRANSLATE(B59, ""fr"", ""en"")"),"beautiful dream loops pair of ear loops beautiful finish in a beautiful package it seems a luxury purchase because the detailed level finitionsau stones is perfect")</f>
        <v>beautiful dream loops pair of ear loops beautiful finish in a beautiful package it seems a luxury purchase because the detailed level finitionsau stones is perfect</v>
      </c>
    </row>
    <row r="60">
      <c r="A60" s="1">
        <v>5.0</v>
      </c>
      <c r="B60" s="1" t="s">
        <v>61</v>
      </c>
      <c r="C60" t="str">
        <f>IFERROR(__xludf.DUMMYFUNCTION("GOOGLETRANSLATE(B60, ""fr"", ""en"")"),"Superb micro Nothing to say, just great. Another micro I offer a birthday, and I'm not disappointed at all. The sound is nickel, appareillahe Bluetooth is easy.")</f>
        <v>Superb micro Nothing to say, just great. Another micro I offer a birthday, and I'm not disappointed at all. The sound is nickel, appareillahe Bluetooth is easy.</v>
      </c>
    </row>
    <row r="61">
      <c r="A61" s="1">
        <v>5.0</v>
      </c>
      <c r="B61" s="1" t="s">
        <v>62</v>
      </c>
      <c r="C61" t="str">
        <f>IFERROR(__xludf.DUMMYFUNCTION("GOOGLETRANSLATE(B61, ""fr"", ""en"")"),"Very good product these headphones are really great, I use them for the past 2 weeks (almost 1h per day) and the battery still care. Very ergonomic, ideal to carry in my ears, the sound quality is more than acceptable! The headphones are touch and a multi"&amp;"tude of options with a tap system on the listener (it's a hand to take)")</f>
        <v>Very good product these headphones are really great, I use them for the past 2 weeks (almost 1h per day) and the battery still care. Very ergonomic, ideal to carry in my ears, the sound quality is more than acceptable! The headphones are touch and a multitude of options with a tap system on the listener (it's a hand to take)</v>
      </c>
    </row>
    <row r="62">
      <c r="A62" s="1">
        <v>5.0</v>
      </c>
      <c r="B62" s="1" t="s">
        <v>63</v>
      </c>
      <c r="C62" t="str">
        <f>IFERROR(__xludf.DUMMYFUNCTION("GOOGLETRANSLATE(B62, ""fr"", ""en"")"),"Robust and easy to install The support is sturdy and supports the weight of 2 screens. Installation is easy, it takes 15 minutes to set up support and 2 screens. You have to choose the location of the foot, because it is hard to move after installation. T"&amp;"he clips to the cables used to perform a clean installation. In use, you must spend some time to fine tune their screens, but the comfort is really better than 2 monitors on classic distance. In addition it frees up space on the desktop and is gaining in "&amp;"brightness on the workstation.")</f>
        <v>Robust and easy to install The support is sturdy and supports the weight of 2 screens. Installation is easy, it takes 15 minutes to set up support and 2 screens. You have to choose the location of the foot, because it is hard to move after installation. The clips to the cables used to perform a clean installation. In use, you must spend some time to fine tune their screens, but the comfort is really better than 2 monitors on classic distance. In addition it frees up space on the desktop and is gaining in brightness on the workstation.</v>
      </c>
    </row>
    <row r="63">
      <c r="A63" s="1">
        <v>5.0</v>
      </c>
      <c r="B63" s="1" t="s">
        <v>64</v>
      </c>
      <c r="C63" t="str">
        <f>IFERROR(__xludf.DUMMYFUNCTION("GOOGLETRANSLATE(B63, ""fr"", ""en"")"),"Thank you Roger and solid lollipop MAM maintains good reputation. Colors RANDOM means that you will get RANDOM colors.")</f>
        <v>Thank you Roger and solid lollipop MAM maintains good reputation. Colors RANDOM means that you will get RANDOM colors.</v>
      </c>
    </row>
    <row r="64">
      <c r="A64" s="1">
        <v>5.0</v>
      </c>
      <c r="B64" s="1" t="s">
        <v>65</v>
      </c>
      <c r="C64" t="str">
        <f>IFERROR(__xludf.DUMMYFUNCTION("GOOGLETRANSLATE(B64, ""fr"", ""en"")"),"Superb rendering My husband loves them more very nice basketball it's fine and mild Nikel and its original I too love")</f>
        <v>Superb rendering My husband loves them more very nice basketball it's fine and mild Nikel and its original I too love</v>
      </c>
    </row>
    <row r="65">
      <c r="A65" s="1">
        <v>5.0</v>
      </c>
      <c r="B65" s="1" t="s">
        <v>66</v>
      </c>
      <c r="C65" t="str">
        <f>IFERROR(__xludf.DUMMYFUNCTION("GOOGLETRANSLATE(B65, ""fr"", ""en"")"),"Excellent Beautiful")</f>
        <v>Excellent Beautiful</v>
      </c>
    </row>
    <row r="66">
      <c r="A66" s="1">
        <v>5.0</v>
      </c>
      <c r="B66" s="1" t="s">
        <v>67</v>
      </c>
      <c r="C66" t="str">
        <f>IFERROR(__xludf.DUMMYFUNCTION("GOOGLETRANSLATE(B66, ""fr"", ""en"")"),"Hp mega quality I only buy from HP and not generic that last less long because cheaper. No ... hp is the best and it lasts a long time ... I do not print all day either but it's really suitable for my printer and no worries. Superb quality encre..prix not"&amp;" given cartridges, but no free. I largely prefer quality to quantity. (that's for pastries ..) So hp I love, I recommend.")</f>
        <v>Hp mega quality I only buy from HP and not generic that last less long because cheaper. No ... hp is the best and it lasts a long time ... I do not print all day either but it's really suitable for my printer and no worries. Superb quality encre..prix not given cartridges, but no free. I largely prefer quality to quantity. (that's for pastries ..) So hp I love, I recommend.</v>
      </c>
    </row>
    <row r="67">
      <c r="A67" s="1">
        <v>5.0</v>
      </c>
      <c r="B67" s="1" t="s">
        <v>68</v>
      </c>
      <c r="C67" t="str">
        <f>IFERROR(__xludf.DUMMYFUNCTION("GOOGLETRANSLATE(B67, ""fr"", ""en"")"),"A perfect kit to start well! This kit of marqie Tommee is perfect for a good start from the birth of a baby. It contains one bottle of 150 ml with a pacifier 0+ (birth), 2 bottles of 250ml with dummies 0+ (birth) and two teats to 3m + (from 3 months), and"&amp;" a cleaning brush for baby bottles and nipples and finally ... a pacifier to suck. It contains essentially begin and nipples are adapted to the transition from breast to bottle according to the method used by the mother. Products manufactured in Germany a"&amp;"nd Morocco with materials without BPA.")</f>
        <v>A perfect kit to start well! This kit of marqie Tommee is perfect for a good start from the birth of a baby. It contains one bottle of 150 ml with a pacifier 0+ (birth), 2 bottles of 250ml with dummies 0+ (birth) and two teats to 3m + (from 3 months), and a cleaning brush for baby bottles and nipples and finally ... a pacifier to suck. It contains essentially begin and nipples are adapted to the transition from breast to bottle according to the method used by the mother. Products manufactured in Germany and Morocco with materials without BPA.</v>
      </c>
    </row>
    <row r="68">
      <c r="A68" s="1">
        <v>2.0</v>
      </c>
      <c r="B68" s="1" t="s">
        <v>69</v>
      </c>
      <c r="C68" t="str">
        <f>IFERROR(__xludf.DUMMYFUNCTION("GOOGLETRANSLATE(B68, ""fr"", ""en"")"),"Very disappointed very disappointed, the watch not just running one year after purchase. Unable to reach the manufacturer (Festina) to find out if I have to buy a new battery or not. And even worse, does change the battery no longer provides sealing! So j"&amp;"ust a year after buying the watch has more technical values!")</f>
        <v>Very disappointed very disappointed, the watch not just running one year after purchase. Unable to reach the manufacturer (Festina) to find out if I have to buy a new battery or not. And even worse, does change the battery no longer provides sealing! So just a year after buying the watch has more technical values!</v>
      </c>
    </row>
    <row r="69">
      <c r="A69" s="1">
        <v>1.0</v>
      </c>
      <c r="B69" s="1" t="s">
        <v>70</v>
      </c>
      <c r="C69" t="str">
        <f>IFERROR(__xludf.DUMMYFUNCTION("GOOGLETRANSLATE(B69, ""fr"", ""en"")"),"faulty touch screen 2 days I have this watch and the touch screen not responding at all. extremely disappointed")</f>
        <v>faulty touch screen 2 days I have this watch and the touch screen not responding at all. extremely disappointed</v>
      </c>
    </row>
    <row r="70">
      <c r="A70" s="1">
        <v>1.0</v>
      </c>
      <c r="B70" s="1" t="s">
        <v>71</v>
      </c>
      <c r="C70" t="str">
        <f>IFERROR(__xludf.DUMMYFUNCTION("GOOGLETRANSLATE(B70, ""fr"", ""en"")"),"Bad buy. It worked only one week, it no longer works.")</f>
        <v>Bad buy. It worked only one week, it no longer works.</v>
      </c>
    </row>
    <row r="71">
      <c r="A71" s="1">
        <v>3.0</v>
      </c>
      <c r="B71" s="1" t="s">
        <v>72</v>
      </c>
      <c r="C71" t="str">
        <f>IFERROR(__xludf.DUMMYFUNCTION("GOOGLETRANSLATE(B71, ""fr"", ""en"")"),"cool watch but the light is really sucks the watch is cool and works well but the light is really sucks unable to see the time at night")</f>
        <v>cool watch but the light is really sucks the watch is cool and works well but the light is really sucks unable to see the time at night</v>
      </c>
    </row>
    <row r="72">
      <c r="A72" s="1">
        <v>4.0</v>
      </c>
      <c r="B72" s="1" t="s">
        <v>73</v>
      </c>
      <c r="C72" t="str">
        <f>IFERROR(__xludf.DUMMYFUNCTION("GOOGLETRANSLATE(B72, ""fr"", ""en"")"),"Cheap Cheap Sennheiser Sennheiser quality small bag folds")</f>
        <v>Cheap Cheap Sennheiser Sennheiser quality small bag folds</v>
      </c>
    </row>
    <row r="73">
      <c r="A73" s="1">
        <v>4.0</v>
      </c>
      <c r="B73" s="1" t="s">
        <v>74</v>
      </c>
      <c r="C73" t="str">
        <f>IFERROR(__xludf.DUMMYFUNCTION("GOOGLETRANSLATE(B73, ""fr"", ""en"")"),"Although not accustomed over the old !!!! But it will come.")</f>
        <v>Although not accustomed over the old !!!! But it will come.</v>
      </c>
    </row>
    <row r="74">
      <c r="A74" s="1">
        <v>4.0</v>
      </c>
      <c r="B74" s="1" t="s">
        <v>75</v>
      </c>
      <c r="C74" t="str">
        <f>IFERROR(__xludf.DUMMYFUNCTION("GOOGLETRANSLATE(B74, ""fr"", ""en"")"),"Great for the price Bouloche fast enough from the outside ... but super soft inside even after 6 months.")</f>
        <v>Great for the price Bouloche fast enough from the outside ... but super soft inside even after 6 months.</v>
      </c>
    </row>
    <row r="75">
      <c r="A75" s="1">
        <v>4.0</v>
      </c>
      <c r="B75" s="1" t="s">
        <v>76</v>
      </c>
      <c r="C75" t="str">
        <f>IFERROR(__xludf.DUMMYFUNCTION("GOOGLETRANSLATE(B75, ""fr"", ""en"")"),"Very good value Race mountain and ride")</f>
        <v>Very good value Race mountain and ride</v>
      </c>
    </row>
    <row r="76">
      <c r="A76" s="1">
        <v>5.0</v>
      </c>
      <c r="B76" s="1" t="s">
        <v>77</v>
      </c>
      <c r="C76" t="str">
        <f>IFERROR(__xludf.DUMMYFUNCTION("GOOGLETRANSLATE(B76, ""fr"", ""en"")"),"Nice product Beautiful earrings chic I recommend the purchase")</f>
        <v>Nice product Beautiful earrings chic I recommend the purchase</v>
      </c>
    </row>
    <row r="77">
      <c r="A77" s="1">
        <v>5.0</v>
      </c>
      <c r="B77" s="1" t="s">
        <v>78</v>
      </c>
      <c r="C77" t="str">
        <f>IFERROR(__xludf.DUMMYFUNCTION("GOOGLETRANSLATE(B77, ""fr"", ""en"")"),"Perfect I'm served to glue insulation on the door and flawless see over time if the adhesion is still good")</f>
        <v>Perfect I'm served to glue insulation on the door and flawless see over time if the adhesion is still good</v>
      </c>
    </row>
    <row r="78">
      <c r="A78" s="1">
        <v>5.0</v>
      </c>
      <c r="B78" s="1" t="s">
        <v>79</v>
      </c>
      <c r="C78" t="str">
        <f>IFERROR(__xludf.DUMMYFUNCTION("GOOGLETRANSLATE(B78, ""fr"", ""en"")"),"Good value Ras price")</f>
        <v>Good value Ras price</v>
      </c>
    </row>
    <row r="79">
      <c r="A79" s="1">
        <v>5.0</v>
      </c>
      <c r="B79" s="1" t="s">
        <v>80</v>
      </c>
      <c r="C79" t="str">
        <f>IFERROR(__xludf.DUMMYFUNCTION("GOOGLETRANSLATE(B79, ""fr"", ""en"")"),"Buy 2, one does not support bluetooth. I bought this helmet for myself and was very satisfied. I wanted to buy the same gift to my partner. The Bluetooth function just does not, with his phone as with any, and even wired use it is a constant sizzling. Unf"&amp;"ortunately the box was discarded following the purchase, so I guess no return ... Edit: Amazon propose to replace the defective product, so nothing to say, very good headphones!")</f>
        <v>Buy 2, one does not support bluetooth. I bought this helmet for myself and was very satisfied. I wanted to buy the same gift to my partner. The Bluetooth function just does not, with his phone as with any, and even wired use it is a constant sizzling. Unfortunately the box was discarded following the purchase, so I guess no return ... Edit: Amazon propose to replace the defective product, so nothing to say, very good headphones!</v>
      </c>
    </row>
    <row r="80">
      <c r="A80" s="1">
        <v>5.0</v>
      </c>
      <c r="B80" s="1" t="s">
        <v>81</v>
      </c>
      <c r="C80" t="str">
        <f>IFERROR(__xludf.DUMMYFUNCTION("GOOGLETRANSLATE(B80, ""fr"", ""en"")"),"Very Good Good")</f>
        <v>Very Good Good</v>
      </c>
    </row>
    <row r="81">
      <c r="A81" s="1">
        <v>5.0</v>
      </c>
      <c r="B81" s="1" t="s">
        <v>82</v>
      </c>
      <c r="C81" t="str">
        <f>IFERROR(__xludf.DUMMYFUNCTION("GOOGLETRANSLATE(B81, ""fr"", ""en"")"),"Use quiet and not during its transportation Limited is a plus for young ears but during road trips my children do not hear nearly so troublesome nothing for long journeys. Best used quiet. The helmets fit well together, no loss of sound when connected tog"&amp;"ether. The colors are very pretty and they are strong")</f>
        <v>Use quiet and not during its transportation Limited is a plus for young ears but during road trips my children do not hear nearly so troublesome nothing for long journeys. Best used quiet. The helmets fit well together, no loss of sound when connected together. The colors are very pretty and they are strong</v>
      </c>
    </row>
    <row r="82">
      <c r="A82" s="1">
        <v>5.0</v>
      </c>
      <c r="B82" s="1" t="s">
        <v>83</v>
      </c>
      <c r="C82" t="str">
        <f>IFERROR(__xludf.DUMMYFUNCTION("GOOGLETRANSLATE(B82, ""fr"", ""en"")"),"good quality I am very satisfied with this product, Perfect size, fabric soft to the touch, I recommend it.")</f>
        <v>good quality I am very satisfied with this product, Perfect size, fabric soft to the touch, I recommend it.</v>
      </c>
    </row>
    <row r="83">
      <c r="A83" s="1">
        <v>5.0</v>
      </c>
      <c r="B83" s="1" t="s">
        <v>84</v>
      </c>
      <c r="C83" t="str">
        <f>IFERROR(__xludf.DUMMYFUNCTION("GOOGLETRANSLATE(B83, ""fr"", ""en"")"),"Top Just perfect. The only small problem is that the product is of 100th cheaper on other sites ... I had not paid attention ... after, the product quality is the pill ...")</f>
        <v>Top Just perfect. The only small problem is that the product is of 100th cheaper on other sites ... I had not paid attention ... after, the product quality is the pill ...</v>
      </c>
    </row>
    <row r="84">
      <c r="A84" s="1">
        <v>5.0</v>
      </c>
      <c r="B84" s="1" t="s">
        <v>85</v>
      </c>
      <c r="C84" t="str">
        <f>IFERROR(__xludf.DUMMYFUNCTION("GOOGLETRANSLATE(B84, ""fr"", ""en"")"),"Fan of the little hen I begin the collection of small chickens (after reading the adventures of Pitikok) These books are studied in class: rich vocabulary and humor at home, one is a fan!")</f>
        <v>Fan of the little hen I begin the collection of small chickens (after reading the adventures of Pitikok) These books are studied in class: rich vocabulary and humor at home, one is a fan!</v>
      </c>
    </row>
    <row r="85">
      <c r="A85" s="1">
        <v>5.0</v>
      </c>
      <c r="B85" s="1" t="s">
        <v>86</v>
      </c>
      <c r="C85" t="str">
        <f>IFERROR(__xludf.DUMMYFUNCTION("GOOGLETRANSLATE(B85, ""fr"", ""en"")"),"quality coal Bags &lt;div id = ""video-block-R1CKN4GXW9JZPN"" class = ""a-section-spacing-small in-spacing-top mini video-block""&gt; &lt;/ div&gt; &lt;input type = ""hidden"" name = """" value = ""https://images-eu.ssl-images-amazon.com/images/I/91Hemf+RU8S.mp4"" class"&amp;" = ""video-url""&gt; &lt;input type = ""hidden"" name = """" value = ""https://images-eu.ssl-images-amazon.com/images/I/91toDpMmuuS.png"" class = ""video-slate-img-url""&gt; &amp; nbsp; 4 coal bags in store your closet or small parts They broadcast a pure and disinfec"&amp;"tant smell, and purify the air")</f>
        <v>quality coal Bags &lt;div id = "video-block-R1CKN4GXW9JZPN" class = "a-section-spacing-small in-spacing-top mini video-block"&gt; &lt;/ div&gt; &lt;input type = "hidden" name = "" value = "https://images-eu.ssl-images-amazon.com/images/I/91Hemf+RU8S.mp4" class = "video-url"&gt; &lt;input type = "hidden" name = "" value = "https://images-eu.ssl-images-amazon.com/images/I/91toDpMmuuS.png" class = "video-slate-img-url"&gt; &amp; nbsp; 4 coal bags in store your closet or small parts They broadcast a pure and disinfectant smell, and purify the air</v>
      </c>
    </row>
    <row r="86">
      <c r="A86" s="1">
        <v>5.0</v>
      </c>
      <c r="B86" s="1" t="s">
        <v>87</v>
      </c>
      <c r="C86" t="str">
        <f>IFERROR(__xludf.DUMMYFUNCTION("GOOGLETRANSLATE(B86, ""fr"", ""en"")"),"SUPER PRETTY GOOD QUALITY OF KETTLE DESIGN PRACTICAL AND EASY TO USE MY THRILLED TO PURCHASE.")</f>
        <v>SUPER PRETTY GOOD QUALITY OF KETTLE DESIGN PRACTICAL AND EASY TO USE MY THRILLED TO PURCHASE.</v>
      </c>
    </row>
    <row r="87">
      <c r="A87" s="1">
        <v>5.0</v>
      </c>
      <c r="B87" s="1" t="s">
        <v>88</v>
      </c>
      <c r="C87" t="str">
        <f>IFERROR(__xludf.DUMMYFUNCTION("GOOGLETRANSLATE(B87, ""fr"", ""en"")"),"My son is delighted my son is very stylish and love the bear, it is lightweight, flexible and comfortable to wear !!!! The shoes of 43, I took her usual size and any worries they suit him perfectly.")</f>
        <v>My son is delighted my son is very stylish and love the bear, it is lightweight, flexible and comfortable to wear !!!! The shoes of 43, I took her usual size and any worries they suit him perfectly.</v>
      </c>
    </row>
    <row r="88">
      <c r="A88" s="1">
        <v>5.0</v>
      </c>
      <c r="B88" s="1" t="s">
        <v>89</v>
      </c>
      <c r="C88" t="str">
        <f>IFERROR(__xludf.DUMMYFUNCTION("GOOGLETRANSLATE(B88, ""fr"", ""en"")"),"Very happy. A watch for the beach, advancing age and the arm is not long enough so I opted for this watch with a large display, the compass is not very convincing but at this price I option not buy for that. This watch looks good and does not cap.")</f>
        <v>Very happy. A watch for the beach, advancing age and the arm is not long enough so I opted for this watch with a large display, the compass is not very convincing but at this price I option not buy for that. This watch looks good and does not cap.</v>
      </c>
    </row>
    <row r="89">
      <c r="A89" s="1">
        <v>5.0</v>
      </c>
      <c r="B89" s="1" t="s">
        <v>90</v>
      </c>
      <c r="C89" t="str">
        <f>IFERROR(__xludf.DUMMYFUNCTION("GOOGLETRANSLATE(B89, ""fr"", ""en"")"),"on top so I find these headphones on top, sound good by cons must accommodate different size rubber about the size of his ears to enjoy the best sound. very nice design with cute little bag that I like for transport, it is possible to spare rubber, chargi"&amp;"ng cable and of course the box with the headphones.")</f>
        <v>on top so I find these headphones on top, sound good by cons must accommodate different size rubber about the size of his ears to enjoy the best sound. very nice design with cute little bag that I like for transport, it is possible to spare rubber, charging cable and of course the box with the headphones.</v>
      </c>
    </row>
    <row r="90">
      <c r="A90" s="1">
        <v>5.0</v>
      </c>
      <c r="B90" s="1" t="s">
        <v>91</v>
      </c>
      <c r="C90" t="str">
        <f>IFERROR(__xludf.DUMMYFUNCTION("GOOGLETRANSLATE(B90, ""fr"", ""en"")"),"Perfect for sports headset perfect for jogging, once in place it absolutely does not move, however as always, for eyeglass wearers, beware if your legs are too thick, discomfort quickly arrives at the ear and of the skull in contact with the branches. His"&amp;" side have on is good but not excellent, the bass and treble slightly lacks depth, the fault perhaps less noise a tad below the more upscale brand model, however, for use sports in which I reserve it very very well above my standard. Ultimately, he reaps "&amp;"the maximum score for my use, Assistant to it a total expense realized in 2 hours and you get an excellent product")</f>
        <v>Perfect for sports headset perfect for jogging, once in place it absolutely does not move, however as always, for eyeglass wearers, beware if your legs are too thick, discomfort quickly arrives at the ear and of the skull in contact with the branches. His side have on is good but not excellent, the bass and treble slightly lacks depth, the fault perhaps less noise a tad below the more upscale brand model, however, for use sports in which I reserve it very very well above my standard. Ultimately, he reaps the maximum score for my use, Assistant to it a total expense realized in 2 hours and you get an excellent product</v>
      </c>
    </row>
    <row r="91">
      <c r="A91" s="1">
        <v>2.0</v>
      </c>
      <c r="B91" s="1" t="s">
        <v>92</v>
      </c>
      <c r="C91" t="str">
        <f>IFERROR(__xludf.DUMMYFUNCTION("GOOGLETRANSLATE(B91, ""fr"", ""en"")"),"but works perfectly .... Done his job, but souffrede serious design problems: UNNECESSARILY LOUD - Each press of a button causes a deafening biiiip - Can not turn off, so it undergoes a ""alarm"" an hour later, the device rings SIX times to warn us ... th"&amp;"at he died. - display BLUE LIVE yuex picnic breakfast el dice difficult to face him. In short, no-doubt accustomed to the sobriety of my old brand Aquagrad device (German model bought in a roasting, which lasted 10 years), it remains for me to dismantle i"&amp;"t to extract the BIP and the garland débracher LEDs.")</f>
        <v>but works perfectly .... Done his job, but souffrede serious design problems: UNNECESSARILY LOUD - Each press of a button causes a deafening biiiip - Can not turn off, so it undergoes a "alarm" an hour later, the device rings SIX times to warn us ... that he died. - display BLUE LIVE yuex picnic breakfast el dice difficult to face him. In short, no-doubt accustomed to the sobriety of my old brand Aquagrad device (German model bought in a roasting, which lasted 10 years), it remains for me to dismantle it to extract the BIP and the garland débracher LEDs.</v>
      </c>
    </row>
    <row r="92">
      <c r="A92" s="1">
        <v>1.0</v>
      </c>
      <c r="B92" s="1" t="s">
        <v>93</v>
      </c>
      <c r="C92" t="str">
        <f>IFERROR(__xludf.DUMMYFUNCTION("GOOGLETRANSLATE(B92, ""fr"", ""en"")"),"Poor quality damaged Product")</f>
        <v>Poor quality damaged Product</v>
      </c>
    </row>
    <row r="93">
      <c r="A93" s="1">
        <v>3.0</v>
      </c>
      <c r="B93" s="1" t="s">
        <v>94</v>
      </c>
      <c r="C93" t="str">
        <f>IFERROR(__xludf.DUMMYFUNCTION("GOOGLETRANSLATE(B93, ""fr"", ""en"")"),"Heater bed 2p My husband can not stand the fact that even if the heater bed is not in use it releases heat. First try everything we were both sweating without having operated Article")</f>
        <v>Heater bed 2p My husband can not stand the fact that even if the heater bed is not in use it releases heat. First try everything we were both sweating without having operated Article</v>
      </c>
    </row>
    <row r="94">
      <c r="A94" s="1">
        <v>3.0</v>
      </c>
      <c r="B94" s="1" t="s">
        <v>95</v>
      </c>
      <c r="C94" t="str">
        <f>IFERROR(__xludf.DUMMYFUNCTION("GOOGLETRANSLATE(B94, ""fr"", ""en"")"),"Not suitable for large sizes Pleasant to wear in against the fabric is thin and n is not .to avoid maintenance for large breasts ...")</f>
        <v>Not suitable for large sizes Pleasant to wear in against the fabric is thin and n is not .to avoid maintenance for large breasts ...</v>
      </c>
    </row>
    <row r="95">
      <c r="A95" s="1">
        <v>4.0</v>
      </c>
      <c r="B95" s="1" t="s">
        <v>96</v>
      </c>
      <c r="C95" t="str">
        <f>IFERROR(__xludf.DUMMYFUNCTION("GOOGLETRANSLATE(B95, ""fr"", ""en"")"),"Magic If you want to add style to your outfits retros is ideal accessory. It perfectly gonffle skirts and dresses.")</f>
        <v>Magic If you want to add style to your outfits retros is ideal accessory. It perfectly gonffle skirts and dresses.</v>
      </c>
    </row>
    <row r="96">
      <c r="A96" s="1">
        <v>4.0</v>
      </c>
      <c r="B96" s="1" t="s">
        <v>97</v>
      </c>
      <c r="C96" t="str">
        <f>IFERROR(__xludf.DUMMYFUNCTION("GOOGLETRANSLATE(B96, ""fr"", ""en"")"),"Practice The finish is quite good. The black plastic could be less ""made in china"". The temperature setting is very easy. Heating is silent. No ringing at the end, great. Descale regularly (vinegar + water) to keep silence heater.")</f>
        <v>Practice The finish is quite good. The black plastic could be less "made in china". The temperature setting is very easy. Heating is silent. No ringing at the end, great. Descale regularly (vinegar + water) to keep silence heater.</v>
      </c>
    </row>
    <row r="97">
      <c r="A97" s="1">
        <v>4.0</v>
      </c>
      <c r="B97" s="1" t="s">
        <v>98</v>
      </c>
      <c r="C97" t="str">
        <f>IFERROR(__xludf.DUMMYFUNCTION("GOOGLETRANSLATE(B97, ""fr"", ""en"")"),"No unused I like Advent products because they are always very good. The teats are not yet used as baby arrives in a few weeks ... so will update my review in no time!")</f>
        <v>No unused I like Advent products because they are always very good. The teats are not yet used as baby arrives in a few weeks ... so will update my review in no time!</v>
      </c>
    </row>
    <row r="98">
      <c r="A98" s="1">
        <v>4.0</v>
      </c>
      <c r="B98" s="1" t="s">
        <v>99</v>
      </c>
      <c r="C98" t="str">
        <f>IFERROR(__xludf.DUMMYFUNCTION("GOOGLETRANSLATE(B98, ""fr"", ""en"")"),"Nickel Received in advance. By cons I ask myself a ""real difference on the three shades of orange ^^ But anyway I'm happy with my purchase and would recommend it.")</f>
        <v>Nickel Received in advance. By cons I ask myself a "real difference on the three shades of orange ^^ But anyway I'm happy with my purchase and would recommend it.</v>
      </c>
    </row>
    <row r="99">
      <c r="A99" s="1">
        <v>5.0</v>
      </c>
      <c r="B99" s="1" t="s">
        <v>100</v>
      </c>
      <c r="C99" t="str">
        <f>IFERROR(__xludf.DUMMYFUNCTION("GOOGLETRANSLATE(B99, ""fr"", ""en"")"),"Football Socks Perfect for my son to 8. They are of good quality.")</f>
        <v>Football Socks Perfect for my son to 8. They are of good quality.</v>
      </c>
    </row>
    <row r="100">
      <c r="A100" s="1">
        <v>5.0</v>
      </c>
      <c r="B100" s="1" t="s">
        <v>101</v>
      </c>
      <c r="C100" t="str">
        <f>IFERROR(__xludf.DUMMYFUNCTION("GOOGLETRANSLATE(B100, ""fr"", ""en"")"),"I know him ... I like that but grifouiller pen with several colors and can start ... It glides well that's cool! It's perfect.")</f>
        <v>I know him ... I like that but grifouiller pen with several colors and can start ... It glides well that's cool! It's perfect.</v>
      </c>
    </row>
    <row r="101">
      <c r="A101" s="1">
        <v>5.0</v>
      </c>
      <c r="B101" s="1" t="s">
        <v>102</v>
      </c>
      <c r="C101" t="str">
        <f>IFERROR(__xludf.DUMMYFUNCTION("GOOGLETRANSLATE(B101, ""fr"", ""en"")"),"At the top Mimi very original I recommend")</f>
        <v>At the top Mimi very original I recommend</v>
      </c>
    </row>
    <row r="102">
      <c r="A102" s="1">
        <v>5.0</v>
      </c>
      <c r="B102" s="1" t="s">
        <v>103</v>
      </c>
      <c r="C102" t="str">
        <f>IFERROR(__xludf.DUMMYFUNCTION("GOOGLETRANSLATE(B102, ""fr"", ""en"")"),"The high quality sound is not distorted (without bass exaggerated). I had a fear following a review that said it was wrong especially for people wearing glasses. I wore a recording afternoon without any worry")</f>
        <v>The high quality sound is not distorted (without bass exaggerated). I had a fear following a review that said it was wrong especially for people wearing glasses. I wore a recording afternoon without any worry</v>
      </c>
    </row>
    <row r="103">
      <c r="A103" s="1">
        <v>5.0</v>
      </c>
      <c r="B103" s="1" t="s">
        <v>104</v>
      </c>
      <c r="C103" t="str">
        <f>IFERROR(__xludf.DUMMYFUNCTION("GOOGLETRANSLATE(B103, ""fr"", ""en"")"),"perfect perfect")</f>
        <v>perfect perfect</v>
      </c>
    </row>
    <row r="104">
      <c r="A104" s="1">
        <v>5.0</v>
      </c>
      <c r="B104" s="1" t="s">
        <v>105</v>
      </c>
      <c r="C104" t="str">
        <f>IFERROR(__xludf.DUMMYFUNCTION("GOOGLETRANSLATE(B104, ""fr"", ""en"")"),"Top this Crocs what, it's not the sexiest shoes but what we are right in.")</f>
        <v>Top this Crocs what, it's not the sexiest shoes but what we are right in.</v>
      </c>
    </row>
    <row r="105">
      <c r="A105" s="1">
        <v>5.0</v>
      </c>
      <c r="B105" s="1" t="s">
        <v>106</v>
      </c>
      <c r="C105" t="str">
        <f>IFERROR(__xludf.DUMMYFUNCTION("GOOGLETRANSLATE(B105, ""fr"", ""en"")"),"Very good product Bottle warmer heats quickly to the ideal image to bottle wide end and the pots I recommend value for money")</f>
        <v>Very good product Bottle warmer heats quickly to the ideal image to bottle wide end and the pots I recommend value for money</v>
      </c>
    </row>
    <row r="106">
      <c r="A106" s="1">
        <v>5.0</v>
      </c>
      <c r="B106" s="1" t="s">
        <v>107</v>
      </c>
      <c r="C106" t="str">
        <f>IFERROR(__xludf.DUMMYFUNCTION("GOOGLETRANSLATE(B106, ""fr"", ""en"")"),"Perfect Not Available on Amazon, so I bought directly in Korea ... What ... perfect on skin with imperfections, fine lines or wrinkles even slightly marked. This is not a foundation or a cream BB, it's not worth putting in a ton. A pump pressure delivers "&amp;"the necessary amount for the face. At worst, there must be a pressure pump, and possibly put just a little bit of cream on the buttons to better camouflage. The cream is white, spreading the corrective pigments it contains burst and gradually you have a t"&amp;"otally sublimated skin. The complexion is unified frankly, attenuated buttons (I have no specific redness but I guess for once, cream hide them completely). So everything blends with the skin tone cream is not absolutely sees because here is very natural."&amp;" Now I'm tanned and bleached me this cream slightly complexion (not dramatic!). Apply your usual bb cream on top and ... tadaaaam you have a dream complexion.")</f>
        <v>Perfect Not Available on Amazon, so I bought directly in Korea ... What ... perfect on skin with imperfections, fine lines or wrinkles even slightly marked. This is not a foundation or a cream BB, it's not worth putting in a ton. A pump pressure delivers the necessary amount for the face. At worst, there must be a pressure pump, and possibly put just a little bit of cream on the buttons to better camouflage. The cream is white, spreading the corrective pigments it contains burst and gradually you have a totally sublimated skin. The complexion is unified frankly, attenuated buttons (I have no specific redness but I guess for once, cream hide them completely). So everything blends with the skin tone cream is not absolutely sees because here is very natural. Now I'm tanned and bleached me this cream slightly complexion (not dramatic!). Apply your usual bb cream on top and ... tadaaaam you have a dream complexion.</v>
      </c>
    </row>
    <row r="107">
      <c r="A107" s="1">
        <v>5.0</v>
      </c>
      <c r="B107" s="1" t="s">
        <v>108</v>
      </c>
      <c r="C107" t="str">
        <f>IFERROR(__xludf.DUMMYFUNCTION("GOOGLETRANSLATE(B107, ""fr"", ""en"")"),"Very nice gift I bought this dress for the birthday of my niece who loves unicorns The set comes with a small gift in the form of jewelry box that I found very original. The jewelry is of good quality and good shines for that little girls are stars in the"&amp;"ir eyes. Rings, earrings, necklace and bracelet everything needed to look like a pretty princess.")</f>
        <v>Very nice gift I bought this dress for the birthday of my niece who loves unicorns The set comes with a small gift in the form of jewelry box that I found very original. The jewelry is of good quality and good shines for that little girls are stars in their eyes. Rings, earrings, necklace and bracelet everything needed to look like a pretty princess.</v>
      </c>
    </row>
    <row r="108">
      <c r="A108" s="1">
        <v>5.0</v>
      </c>
      <c r="B108" s="1" t="s">
        <v>109</v>
      </c>
      <c r="C108" t="str">
        <f>IFERROR(__xludf.DUMMYFUNCTION("GOOGLETRANSLATE(B108, ""fr"", ""en"")"),"Good cable Very good quality, robust and price. Used for home theater 5.1 a total of 600W RMS. White lines present to identify cables.")</f>
        <v>Good cable Very good quality, robust and price. Used for home theater 5.1 a total of 600W RMS. White lines present to identify cables.</v>
      </c>
    </row>
    <row r="109">
      <c r="A109" s="1">
        <v>5.0</v>
      </c>
      <c r="B109" s="1" t="s">
        <v>110</v>
      </c>
      <c r="C109" t="str">
        <f>IFERROR(__xludf.DUMMYFUNCTION("GOOGLETRANSLATE(B109, ""fr"", ""en"")"),"Super GPS watch A great GPS watch, I like the Garmins they are top of the top. Easy to use and nice and more !! In addition he can do anything, as it is a connected watch. Even with my rather thin wrists, it's not huge. Very happy with my purchase.")</f>
        <v>Super GPS watch A great GPS watch, I like the Garmins they are top of the top. Easy to use and nice and more !! In addition he can do anything, as it is a connected watch. Even with my rather thin wrists, it's not huge. Very happy with my purchase.</v>
      </c>
    </row>
    <row r="110">
      <c r="A110" s="1">
        <v>5.0</v>
      </c>
      <c r="B110" s="1" t="s">
        <v>111</v>
      </c>
      <c r="C110" t="str">
        <f>IFERROR(__xludf.DUMMYFUNCTION("GOOGLETRANSLATE(B110, ""fr"", ""en"")"),"Best Quality / Price for a while I wanted a pure video projector replace my TV 80 cm and was looking for the best compromise between quality and price I found this model. Photos added to the commentary has a diagonal of 190 cm (75 ""!!!) and the quality i"&amp;"s TOP!")</f>
        <v>Best Quality / Price for a while I wanted a pure video projector replace my TV 80 cm and was looking for the best compromise between quality and price I found this model. Photos added to the commentary has a diagonal of 190 cm (75 "!!!) and the quality is TOP!</v>
      </c>
    </row>
    <row r="111">
      <c r="A111" s="1">
        <v>5.0</v>
      </c>
      <c r="B111" s="1" t="s">
        <v>112</v>
      </c>
      <c r="C111" t="str">
        <f>IFERROR(__xludf.DUMMYFUNCTION("GOOGLETRANSLATE(B111, ""fr"", ""en"")"),"I used conforms me to mix with mineral oil in a water bath for trafficking of a board cut to the kitchen and I'm very satisfied")</f>
        <v>I used conforms me to mix with mineral oil in a water bath for trafficking of a board cut to the kitchen and I'm very satisfied</v>
      </c>
    </row>
    <row r="112">
      <c r="A112" s="1">
        <v>5.0</v>
      </c>
      <c r="B112" s="1" t="s">
        <v>113</v>
      </c>
      <c r="C112" t="str">
        <f>IFERROR(__xludf.DUMMYFUNCTION("GOOGLETRANSLATE(B112, ""fr"", ""en"")"),"Satisfied Perfect, comfortable and light")</f>
        <v>Satisfied Perfect, comfortable and light</v>
      </c>
    </row>
    <row r="113">
      <c r="A113" s="1">
        <v>5.0</v>
      </c>
      <c r="B113" s="1" t="s">
        <v>114</v>
      </c>
      <c r="C113" t="str">
        <f>IFERROR(__xludf.DUMMYFUNCTION("GOOGLETRANSLATE(B113, ""fr"", ""en"")"),"You buy one? Too bad for you, you still have to buy! Vintage watch worth more than its price. All my kids want one, and friends of my children are in order. An endless chain, but well deserved. Metal or plastic, everything is perfect. As for the price ..."&amp;" do not talk, it is dwarfed current service year after year.")</f>
        <v>You buy one? Too bad for you, you still have to buy! Vintage watch worth more than its price. All my kids want one, and friends of my children are in order. An endless chain, but well deserved. Metal or plastic, everything is perfect. As for the price ... do not talk, it is dwarfed current service year after year.</v>
      </c>
    </row>
    <row r="114">
      <c r="A114" s="1">
        <v>2.0</v>
      </c>
      <c r="B114" s="1" t="s">
        <v>115</v>
      </c>
      <c r="C114" t="str">
        <f>IFERROR(__xludf.DUMMYFUNCTION("GOOGLETRANSLATE(B114, ""fr"", ""en"")"),"Too expensive for the quality Very expensive for the quality")</f>
        <v>Too expensive for the quality Very expensive for the quality</v>
      </c>
    </row>
    <row r="115">
      <c r="A115" s="1">
        <v>1.0</v>
      </c>
      <c r="B115" s="1" t="s">
        <v>116</v>
      </c>
      <c r="C115" t="str">
        <f>IFERROR(__xludf.DUMMYFUNCTION("GOOGLETRANSLATE(B115, ""fr"", ""en"")"),"Not terrible Metal is dull, the entrenchment around the stone is wickedly folded over evil, the stone makes fausse.J'ai immediately returned the box.")</f>
        <v>Not terrible Metal is dull, the entrenchment around the stone is wickedly folded over evil, the stone makes fausse.J'ai immediately returned the box.</v>
      </c>
    </row>
    <row r="116">
      <c r="A116" s="1">
        <v>1.0</v>
      </c>
      <c r="B116" s="1" t="s">
        <v>117</v>
      </c>
      <c r="C116" t="str">
        <f>IFERROR(__xludf.DUMMYFUNCTION("GOOGLETRANSLATE(B116, ""fr"", ""en"")"),"Very dissatisfied In the description, the illuminated area is specified with dimensions of 39x32 cm, but the walk around device including made 55 cm high .... an impossible thing to handle, to store ... a horror. In addition to the precise instructions on"&amp;" the bright area there is a protective film. Here there was nothing to believe that someone has already removed perhaps another buyer. I return the product for a refund.")</f>
        <v>Very dissatisfied In the description, the illuminated area is specified with dimensions of 39x32 cm, but the walk around device including made 55 cm high .... an impossible thing to handle, to store ... a horror. In addition to the precise instructions on the bright area there is a protective film. Here there was nothing to believe that someone has already removed perhaps another buyer. I return the product for a refund.</v>
      </c>
    </row>
    <row r="117">
      <c r="A117" s="1">
        <v>3.0</v>
      </c>
      <c r="B117" s="1" t="s">
        <v>118</v>
      </c>
      <c r="C117" t="str">
        <f>IFERROR(__xludf.DUMMYFUNCTION("GOOGLETRANSLATE(B117, ""fr"", ""en"")"),"how to adjust the strap length I saw that there were difficulties to adjust the bracelet, some buyers arrived there, it would be possible to tell me how they did it? thank you")</f>
        <v>how to adjust the strap length I saw that there were difficulties to adjust the bracelet, some buyers arrived there, it would be possible to tell me how they did it? thank you</v>
      </c>
    </row>
    <row r="118">
      <c r="A118" s="1">
        <v>3.0</v>
      </c>
      <c r="B118" s="1" t="s">
        <v>119</v>
      </c>
      <c r="C118" t="str">
        <f>IFERROR(__xludf.DUMMYFUNCTION("GOOGLETRANSLATE(B118, ""fr"", ""en"")"),"Disappointed Very nice but take one size bigger. The small size")</f>
        <v>Disappointed Very nice but take one size bigger. The small size</v>
      </c>
    </row>
    <row r="119">
      <c r="A119" s="1">
        <v>4.0</v>
      </c>
      <c r="B119" s="1" t="s">
        <v>120</v>
      </c>
      <c r="C119" t="str">
        <f>IFERROR(__xludf.DUMMYFUNCTION("GOOGLETRANSLATE(B119, ""fr"", ""en"")"),"Shoe Okay.")</f>
        <v>Shoe Okay.</v>
      </c>
    </row>
    <row r="120">
      <c r="A120" s="1">
        <v>4.0</v>
      </c>
      <c r="B120" s="1" t="s">
        <v>121</v>
      </c>
      <c r="C120" t="str">
        <f>IFERROR(__xludf.DUMMYFUNCTION("GOOGLETRANSLATE(B120, ""fr"", ""en"")"),"Tree of Life necklace Very happy with my purchase one caveat the chain should be a longer long for me, otherwise very nice, fast delivery and very well packaged")</f>
        <v>Tree of Life necklace Very happy with my purchase one caveat the chain should be a longer long for me, otherwise very nice, fast delivery and very well packaged</v>
      </c>
    </row>
    <row r="121">
      <c r="A121" s="1">
        <v>4.0</v>
      </c>
      <c r="B121" s="1" t="s">
        <v>122</v>
      </c>
      <c r="C121" t="str">
        <f>IFERROR(__xludf.DUMMYFUNCTION("GOOGLETRANSLATE(B121, ""fr"", ""en"")"),"Plastic although not very clear grainy to read and see the leaves that have been inserted. An article to preserve documents, I use it to put my knitting and sheets that no longer suffer from manual handling.")</f>
        <v>Plastic although not very clear grainy to read and see the leaves that have been inserted. An article to preserve documents, I use it to put my knitting and sheets that no longer suffer from manual handling.</v>
      </c>
    </row>
    <row r="122">
      <c r="A122" s="1">
        <v>4.0</v>
      </c>
      <c r="B122" s="1" t="s">
        <v>123</v>
      </c>
      <c r="C122" t="str">
        <f>IFERROR(__xludf.DUMMYFUNCTION("GOOGLETRANSLATE(B122, ""fr"", ""en"")"),"super comfortable very comfortable shoes for walking through a gel insole inside. They are not waterproof and a little bit expensive, but I recommend them.")</f>
        <v>super comfortable very comfortable shoes for walking through a gel insole inside. They are not waterproof and a little bit expensive, but I recommend them.</v>
      </c>
    </row>
    <row r="123">
      <c r="A123" s="1">
        <v>4.0</v>
      </c>
      <c r="B123" s="1" t="s">
        <v>124</v>
      </c>
      <c r="C123" t="str">
        <f>IFERROR(__xludf.DUMMYFUNCTION("GOOGLETRANSLATE(B123, ""fr"", ""en"")"),"Hello Earth? The French brand Buki has a strange ambivalence in the design of its products. The best often alternates with just average or mediocre. So, it is every time a little surprised when we acquire one of their products. Luckily, this globe rather "&amp;"part of good picks. With the previous version for my daughter, I was pretty happy with its design with good size, good accuracy of borders, lighting showing the constellations - again précis-, a very clean aesthetic, and finally a frame solid. In this pse"&amp;"udo new version, all these points are back to visit Buki and therefore capitalizes on what works. The only notable difference, the presence here of an LED refill to eventually replace the light inside the globe. After ten months of use, I have not had to "&amp;"mourn drop in light intensity of the previous version, so I'm not sure of the value of this small change. Rest it deserves to exist ... Just like the cardboard of the globe, which now appears a girl (as in the previous version, only one boy was present on"&amp;" the packaging ...). Overall, it is impossible to speak of a new version. Buki builds on a successful product, meanwhile possibly connected into a release as it is fashionable. But this selling price, it remains among the best globes for children on the m"&amp;"arket. We even forget the mistakes on the little passport paper attached to the globe (no, I'm kidding, they are too big for a child over eight years has made!).")</f>
        <v>Hello Earth? The French brand Buki has a strange ambivalence in the design of its products. The best often alternates with just average or mediocre. So, it is every time a little surprised when we acquire one of their products. Luckily, this globe rather part of good picks. With the previous version for my daughter, I was pretty happy with its design with good size, good accuracy of borders, lighting showing the constellations - again précis-, a very clean aesthetic, and finally a frame solid. In this pseudo new version, all these points are back to visit Buki and therefore capitalizes on what works. The only notable difference, the presence here of an LED refill to eventually replace the light inside the globe. After ten months of use, I have not had to mourn drop in light intensity of the previous version, so I'm not sure of the value of this small change. Rest it deserves to exist ... Just like the cardboard of the globe, which now appears a girl (as in the previous version, only one boy was present on the packaging ...). Overall, it is impossible to speak of a new version. Buki builds on a successful product, meanwhile possibly connected into a release as it is fashionable. But this selling price, it remains among the best globes for children on the market. We even forget the mistakes on the little passport paper attached to the globe (no, I'm kidding, they are too big for a child over eight years has made!).</v>
      </c>
    </row>
    <row r="124">
      <c r="A124" s="1">
        <v>5.0</v>
      </c>
      <c r="B124" s="1" t="s">
        <v>125</v>
      </c>
      <c r="C124" t="str">
        <f>IFERROR(__xludf.DUMMYFUNCTION("GOOGLETRANSLATE(B124, ""fr"", ""en"")"),"Great Children love this wireless microphone. You can sing and listen to songs with Bluetooth. The sound quality is always satisfactory and colored lights are provided.")</f>
        <v>Great Children love this wireless microphone. You can sing and listen to songs with Bluetooth. The sound quality is always satisfactory and colored lights are provided.</v>
      </c>
    </row>
    <row r="125">
      <c r="A125" s="1">
        <v>5.0</v>
      </c>
      <c r="B125" s="1" t="s">
        <v>126</v>
      </c>
      <c r="C125" t="str">
        <f>IFERROR(__xludf.DUMMYFUNCTION("GOOGLETRANSLATE(B125, ""fr"", ""en"")"),"complies economy")</f>
        <v>complies economy</v>
      </c>
    </row>
    <row r="126">
      <c r="A126" s="1">
        <v>5.0</v>
      </c>
      <c r="B126" s="1" t="s">
        <v>127</v>
      </c>
      <c r="C126" t="str">
        <f>IFERROR(__xludf.DUMMYFUNCTION("GOOGLETRANSLATE(B126, ""fr"", ""en"")"),"Very comfortable slippers True these sneakers, extremely light and cutting just my size, I'm really fine! However it well hold the foot and the sole provides a good compromise between flexibility for comfort and firmness for foot support. As for the look,"&amp;" it will be according to the tastes!")</f>
        <v>Very comfortable slippers True these sneakers, extremely light and cutting just my size, I'm really fine! However it well hold the foot and the sole provides a good compromise between flexibility for comfort and firmness for foot support. As for the look, it will be according to the tastes!</v>
      </c>
    </row>
    <row r="127">
      <c r="A127" s="1">
        <v>5.0</v>
      </c>
      <c r="B127" s="1" t="s">
        <v>128</v>
      </c>
      <c r="C127" t="str">
        <f>IFERROR(__xludf.DUMMYFUNCTION("GOOGLETRANSLATE(B127, ""fr"", ""en"")"),"Dear Very good but a bit expensive I'll try later to find a cheaper one")</f>
        <v>Dear Very good but a bit expensive I'll try later to find a cheaper one</v>
      </c>
    </row>
    <row r="128">
      <c r="A128" s="1">
        <v>5.0</v>
      </c>
      <c r="B128" s="1" t="s">
        <v>129</v>
      </c>
      <c r="C128" t="str">
        <f>IFERROR(__xludf.DUMMYFUNCTION("GOOGLETRANSLATE(B128, ""fr"", ""en"")"),"Very Profitable I used it for the time that bottle heater / pot and is used top .. .. 2x a day, soon I will pass infant milk but great product! I also like the ability to sterilize!")</f>
        <v>Very Profitable I used it for the time that bottle heater / pot and is used top .. .. 2x a day, soon I will pass infant milk but great product! I also like the ability to sterilize!</v>
      </c>
    </row>
    <row r="129">
      <c r="A129" s="1">
        <v>5.0</v>
      </c>
      <c r="B129" s="1" t="s">
        <v>130</v>
      </c>
      <c r="C129" t="str">
        <f>IFERROR(__xludf.DUMMYFUNCTION("GOOGLETRANSLATE(B129, ""fr"", ""en"")"),"Soon a little big but very nice to wear good subject I recommend")</f>
        <v>Soon a little big but very nice to wear good subject I recommend</v>
      </c>
    </row>
    <row r="130">
      <c r="A130" s="1">
        <v>5.0</v>
      </c>
      <c r="B130" s="1" t="s">
        <v>131</v>
      </c>
      <c r="C130" t="str">
        <f>IFERROR(__xludf.DUMMYFUNCTION("GOOGLETRANSLATE(B130, ""fr"", ""en"")"),"Extra 1st scrub / exgoliant jachete quk that really keeps its promise! It's magic! After the scrub you have baby skin, and there was no really no need to use bcp. Really a top adviser everyone ;-)")</f>
        <v>Extra 1st scrub / exgoliant jachete quk that really keeps its promise! It's magic! After the scrub you have baby skin, and there was no really no need to use bcp. Really a top adviser everyone ;-)</v>
      </c>
    </row>
    <row r="131">
      <c r="A131" s="1">
        <v>5.0</v>
      </c>
      <c r="B131" s="1" t="s">
        <v>132</v>
      </c>
      <c r="C131" t="str">
        <f>IFERROR(__xludf.DUMMYFUNCTION("GOOGLETRANSLATE(B131, ""fr"", ""en"")"),"Perfect shoes are perfect for what I ordered. The precise brand still need one size smaller but the size of the feet of each is unpredictable. By cons we know that we have to do with quality. :) In my case everything is perfect for the person I have offer"&amp;"ed and I am very satisfied with the speed and quality of delivery. Thank you !")</f>
        <v>Perfect shoes are perfect for what I ordered. The precise brand still need one size smaller but the size of the feet of each is unpredictable. By cons we know that we have to do with quality. :) In my case everything is perfect for the person I have offered and I am very satisfied with the speed and quality of delivery. Thank you !</v>
      </c>
    </row>
    <row r="132">
      <c r="A132" s="1">
        <v>5.0</v>
      </c>
      <c r="B132" s="1" t="s">
        <v>133</v>
      </c>
      <c r="C132" t="str">
        <f>IFERROR(__xludf.DUMMYFUNCTION("GOOGLETRANSLATE(B132, ""fr"", ""en"")"),"Good product Ships In a little long, but great product")</f>
        <v>Good product Ships In a little long, but great product</v>
      </c>
    </row>
    <row r="133">
      <c r="A133" s="1">
        <v>5.0</v>
      </c>
      <c r="B133" s="1" t="s">
        <v>134</v>
      </c>
      <c r="C133" t="str">
        <f>IFERROR(__xludf.DUMMYFUNCTION("GOOGLETRANSLATE(B133, ""fr"", ""en"")"),"thick perforated pockets Répons quite to my expectations - thick and strong as I knew it 20 years ago.")</f>
        <v>thick perforated pockets Répons quite to my expectations - thick and strong as I knew it 20 years ago.</v>
      </c>
    </row>
    <row r="134">
      <c r="A134" s="1">
        <v>5.0</v>
      </c>
      <c r="B134" s="1" t="s">
        <v>135</v>
      </c>
      <c r="C134" t="str">
        <f>IFERROR(__xludf.DUMMYFUNCTION("GOOGLETRANSLATE(B134, ""fr"", ""en"")"),"RAs Very good value")</f>
        <v>RAs Very good value</v>
      </c>
    </row>
    <row r="135">
      <c r="A135" s="1">
        <v>5.0</v>
      </c>
      <c r="B135" s="1" t="s">
        <v>136</v>
      </c>
      <c r="C135" t="str">
        <f>IFERROR(__xludf.DUMMYFUNCTION("GOOGLETRANSLATE(B135, ""fr"", ""en"")"),"Meets expectations Shoes ordered 38.5 (normally 39). For now, no complaints about the product!")</f>
        <v>Meets expectations Shoes ordered 38.5 (normally 39). For now, no complaints about the product!</v>
      </c>
    </row>
    <row r="136">
      <c r="A136" s="1">
        <v>5.0</v>
      </c>
      <c r="B136" s="1" t="s">
        <v>137</v>
      </c>
      <c r="C136" t="str">
        <f>IFERROR(__xludf.DUMMYFUNCTION("GOOGLETRANSLATE(B136, ""fr"", ""en"")"),"Spotless Great little practical bag. Despite its size the volume is very correct. Moreover he is sober, the zip system with small discrete strings facilitates handling.")</f>
        <v>Spotless Great little practical bag. Despite its size the volume is very correct. Moreover he is sober, the zip system with small discrete strings facilitates handling.</v>
      </c>
    </row>
    <row r="137">
      <c r="A137" s="1">
        <v>5.0</v>
      </c>
      <c r="B137" s="1" t="s">
        <v>138</v>
      </c>
      <c r="C137" t="str">
        <f>IFERROR(__xludf.DUMMYFUNCTION("GOOGLETRANSLATE(B137, ""fr"", ""en"")"),"Small practical and stylish small bag very well designed. Essential for sunny days or jackets are in the closet. Reassuring by its shoulder strap or the possibility of wearing the belt. Elegant, sensitive to the one that in its shape, the door handle. I a"&amp;"m delighted.")</f>
        <v>Small practical and stylish small bag very well designed. Essential for sunny days or jackets are in the closet. Reassuring by its shoulder strap or the possibility of wearing the belt. Elegant, sensitive to the one that in its shape, the door handle. I am delighted.</v>
      </c>
    </row>
    <row r="138">
      <c r="A138" s="1">
        <v>5.0</v>
      </c>
      <c r="B138" s="1" t="s">
        <v>139</v>
      </c>
      <c r="C138" t="str">
        <f>IFERROR(__xludf.DUMMYFUNCTION("GOOGLETRANSLATE(B138, ""fr"", ""en"")"),"GOOD PRODUCT This color is very tough and dirty, length and thickness are very appropriate. It is a surprise. It seems that quality is very good, very warm. Just can cover the legs above can cover the stomach, the winter is absolutely not afraid of the co"&amp;"ld.")</f>
        <v>GOOD PRODUCT This color is very tough and dirty, length and thickness are very appropriate. It is a surprise. It seems that quality is very good, very warm. Just can cover the legs above can cover the stomach, the winter is absolutely not afraid of the cold.</v>
      </c>
    </row>
    <row r="139">
      <c r="A139" s="1">
        <v>5.0</v>
      </c>
      <c r="B139" s="1" t="s">
        <v>140</v>
      </c>
      <c r="C139" t="str">
        <f>IFERROR(__xludf.DUMMYFUNCTION("GOOGLETRANSLATE(B139, ""fr"", ""en"")"),"great great for good quality sport; very comfortable and pleasant to the touch, very good price very correct size delivery very rapide.merc")</f>
        <v>great great for good quality sport; very comfortable and pleasant to the touch, very good price very correct size delivery very rapide.merc</v>
      </c>
    </row>
    <row r="140">
      <c r="A140" s="1">
        <v>2.0</v>
      </c>
      <c r="B140" s="1" t="s">
        <v>141</v>
      </c>
      <c r="C140" t="str">
        <f>IFERROR(__xludf.DUMMYFUNCTION("GOOGLETRANSLATE(B140, ""fr"", ""en"")"),"Not really too small Size XL")</f>
        <v>Not really too small Size XL</v>
      </c>
    </row>
    <row r="141">
      <c r="A141" s="1">
        <v>1.0</v>
      </c>
      <c r="B141" s="1" t="s">
        <v>142</v>
      </c>
      <c r="C141" t="str">
        <f>IFERROR(__xludf.DUMMYFUNCTION("GOOGLETRANSLATE(B141, ""fr"", ""en"")"),"Very weak 1 month 2 my watch in fossil poir repair. Attention because the record shows that withdraws itself and you will have to send him to fossil for repair (minimum 1 month)")</f>
        <v>Very weak 1 month 2 my watch in fossil poir repair. Attention because the record shows that withdraws itself and you will have to send him to fossil for repair (minimum 1 month)</v>
      </c>
    </row>
    <row r="142">
      <c r="A142" s="1">
        <v>1.0</v>
      </c>
      <c r="B142" s="1" t="s">
        <v>143</v>
      </c>
      <c r="C142" t="str">
        <f>IFERROR(__xludf.DUMMYFUNCTION("GOOGLETRANSLATE(B142, ""fr"", ""en"")"),"Very little quality returned Clogs: the quality is far from the appointment. Material too soft to be able to last in a normal gardening practice, including beaker. Note that the large size shoe (for those who would still buy this product because they do n"&amp;"ot provide intensive use).")</f>
        <v>Very little quality returned Clogs: the quality is far from the appointment. Material too soft to be able to last in a normal gardening practice, including beaker. Note that the large size shoe (for those who would still buy this product because they do not provide intensive use).</v>
      </c>
    </row>
    <row r="143">
      <c r="A143" s="1">
        <v>3.0</v>
      </c>
      <c r="B143" s="1" t="s">
        <v>144</v>
      </c>
      <c r="C143" t="str">
        <f>IFERROR(__xludf.DUMMYFUNCTION("GOOGLETRANSLATE(B143, ""fr"", ""en"")"),"correct with a good value for money headset This headset is in sound, bluetooth works properly and overall finish is good. The only downsides are that it does not particularly keen of course the head, as the manual is very minimalist, written in too small"&amp;" and is not available online in a full version in PDF format. The helmet communication voice is once more and while English is sold in non-English speaking countries.")</f>
        <v>correct with a good value for money headset This headset is in sound, bluetooth works properly and overall finish is good. The only downsides are that it does not particularly keen of course the head, as the manual is very minimalist, written in too small and is not available online in a full version in PDF format. The helmet communication voice is once more and while English is sold in non-English speaking countries.</v>
      </c>
    </row>
    <row r="144">
      <c r="A144" s="1">
        <v>3.0</v>
      </c>
      <c r="B144" s="1" t="s">
        <v>145</v>
      </c>
      <c r="C144" t="str">
        <f>IFERROR(__xludf.DUMMYFUNCTION("GOOGLETRANSLATE(B144, ""fr"", ""en"")"),"Conforms to slippers to 20 euros I expected a higher quality than that found in conventional stores shoes, yet it is the same in either they are good, size is good, the shoe is stuffed inside, but expensive for what it is")</f>
        <v>Conforms to slippers to 20 euros I expected a higher quality than that found in conventional stores shoes, yet it is the same in either they are good, size is good, the shoe is stuffed inside, but expensive for what it is</v>
      </c>
    </row>
    <row r="145">
      <c r="A145" s="1">
        <v>4.0</v>
      </c>
      <c r="B145" s="1" t="s">
        <v>146</v>
      </c>
      <c r="C145" t="str">
        <f>IFERROR(__xludf.DUMMYFUNCTION("GOOGLETRANSLATE(B145, ""fr"", ""en"")"),"very good helmet in value, size and weight my son is happy, it still works better than previous are although it was bigger with Jack Murphy. good headset for the price. It seems that this is a brand used by dj also")</f>
        <v>very good helmet in value, size and weight my son is happy, it still works better than previous are although it was bigger with Jack Murphy. good headset for the price. It seems that this is a brand used by dj also</v>
      </c>
    </row>
    <row r="146">
      <c r="A146" s="1">
        <v>4.0</v>
      </c>
      <c r="B146" s="1" t="s">
        <v>147</v>
      </c>
      <c r="C146" t="str">
        <f>IFERROR(__xludf.DUMMYFUNCTION("GOOGLETRANSLATE(B146, ""fr"", ""en"")"),"Good product Satisfied although less efficient over time.")</f>
        <v>Good product Satisfied although less efficient over time.</v>
      </c>
    </row>
    <row r="147">
      <c r="A147" s="1">
        <v>4.0</v>
      </c>
      <c r="B147" s="1" t="s">
        <v>148</v>
      </c>
      <c r="C147" t="str">
        <f>IFERROR(__xludf.DUMMYFUNCTION("GOOGLETRANSLATE(B147, ""fr"", ""en"")"),"Very solid, quality article I have three that I use to warm the beds every winter for several years and no worries, no leaks. I advise the same item but with a knitted cover is softer to touch the feet. So I put 4 stars for this one because the cover is l"&amp;"ess comfortable.")</f>
        <v>Very solid, quality article I have three that I use to warm the beds every winter for several years and no worries, no leaks. I advise the same item but with a knitted cover is softer to touch the feet. So I put 4 stars for this one because the cover is less comfortable.</v>
      </c>
    </row>
    <row r="148">
      <c r="A148" s="1">
        <v>4.0</v>
      </c>
      <c r="B148" s="1" t="s">
        <v>149</v>
      </c>
      <c r="C148" t="str">
        <f>IFERROR(__xludf.DUMMYFUNCTION("GOOGLETRANSLATE(B148, ""fr"", ""en"")"),"Okay Super mp3 player. Discreet, efficient, convenient. It may suit both 'out-years as water. What a feeling to swim listening to his favorite songs. Memory is sufficient. The sound could be amplified")</f>
        <v>Okay Super mp3 player. Discreet, efficient, convenient. It may suit both 'out-years as water. What a feeling to swim listening to his favorite songs. Memory is sufficient. The sound could be amplified</v>
      </c>
    </row>
    <row r="149">
      <c r="A149" s="1">
        <v>5.0</v>
      </c>
      <c r="B149" s="1" t="s">
        <v>150</v>
      </c>
      <c r="C149" t="str">
        <f>IFERROR(__xludf.DUMMYFUNCTION("GOOGLETRANSLATE(B149, ""fr"", ""en"")"),"small and convenient &lt;div id = ""video-block-R1USQFQDQSBY55"" class = ""a-section-spacing-small-spacing has-top video mini-block""&gt; &lt;div tabindex = ""0"" class = ""airy airy- svg vmin-unsupported airy-skin-beacon ""style ="" background-color: rgb (0, 0, 0"&amp;"); position: relative; width: 100%; height: 100%; font-size: 0px; overflow: hidden; outline: none; ""&gt; &lt;div class ="" airy-renderer-container ""style ="" position: relative; height: 100%; width: 100%; ""&gt; &lt;video id ="" 14 ""preload ="" auto ""src = ""http"&amp;"s://images-eu.ssl-images-amazon.com/images/I/D1zOpd1VGGS.mp4"" style = ""position: absolute; left: 0px; top: 0px; overflow: hidden; height: 1px; width: 1px; ""&gt; &lt;/ video&gt; &lt;/ div&gt; &lt;div id ="" airy-slate-preload ""style ="" background-color: rgb (0, 0, 0); "&amp;"background-image: url (&amp; quot; https: / /images-eu.ssl-images-amazon.com/images/I/B1XwBaJkLXS.png&amp;quot;); background-size: contain; background-position: center center; background-repeat: no-repeat; position: absolute; top: 0px; left: 0px; visibility: visi"&amp;"ble; width: 100%; height: 100% ""&gt; &lt;/ div&gt; &lt;iframe scroll Eng = ""no"" frameborder = ""0"" src = ""about: blank"" style = ""display: none;""&gt; &lt;/ iframe&gt; &lt;div tabindex = ""- 1"" class = ""airy-controls-container"" style = "" opacity: 0; visibility: hidden;"&amp;" ""&gt; &lt;div tabindex ="" - 1 ""class ="" airy-screen-size-toggle airy-fullscreen ""&gt; &lt;/ div&gt; &lt;div tabindex ="" - 1 ""class ="" airy-container-bottom "" &gt; &lt;div tabindex = ""- 1"" class = ""airy-track-bar spacer-left"" style = ""width: 11px;""&gt; &lt;/ div&gt; &lt;div t"&amp;"abindex = ""- 1"" class = ""airy-play- toggle airy-play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 bar ""style ="" height: 85% ""&gt; &lt;/ div&gt; &lt;div tabindex ="" - 1 ""class ="" airy-audio-scrubber ""style ="" height: 12px; bottom: 85% ""&gt; &lt;/ div&gt; &lt;/ div&gt; &lt;/ div&gt; &lt;/ div&gt; &lt;div tabindex ="" - 1 ""class ="" airy-duration-label ""style ="" float: "&amp;"right; width: 26px; margin-right: 4px; text-align: center; ""&gt; 0:00 &lt;/ div&gt; &lt;div tabindex ="" - 1 ""class ="" airy-track-bar spacer-right ""style ="" float: right; width: 11px; ""&gt; &lt;/ div&gt; &lt;div tabindex ="" - 1 ""class ="" airy-track-bar-container ""style"&amp;" ="" margin-left: 35px; margin-right: 75px; ""&gt; &lt;div tabindex ="" - 1 ""class ="" airy-airy-track-bar vertical-centering-table ""&gt; &lt;div tabindex ="" - 1 ""class ="" airy-vertical-centering- table-cell ""&gt; &lt;div tabindex ="" - 1 ""class ="" airy-track-bar e"&amp;"lements ""&gt; &lt;div tabindex ="" - 1 ""class ="" airy-progress bar ""&gt; &lt;/ div&gt; &lt;div tabindex = ""- 1"" class = ""airy-scrubber bar""&gt; &lt;/ div&gt; &lt;div tabindex = ""- 1"" class = ""airy-scrubber""&gt; &lt;div tabindex = ""- 1"" class = ""airy-scrubber- icon ""&gt; &lt;/ div&gt;"&amp;" &lt;div tabindex ="" - 1 ""class ="" airy-adjusted-aui-tooltip ""style ="" opacity: 0; visibility: hidden; ""&gt; &lt;div tabindex ="" - 1 ""class ="" airy-adjusted-aui-tooltip-inner ""&gt; &lt;div tabindex ="" - 1 ""class ="" airy-current-time-label ""&gt; 0 00 &lt;/ div&gt; &lt;"&amp;"/ div&gt; &lt;div tabindex = ""- 1"" class = ""airy-adjusted-aui-arrow-border""&gt; &lt;div tabindex = ""- 1"" class = ""airy-adjusted-aui-arrow"" &gt; &lt;/ div&gt; &lt;/ div&gt; &lt;/ div&gt; &lt;/ div&gt; &lt;/ div&gt; &lt;/ div&gt; &lt;/ div&gt; &lt;/ div&gt; &lt;/ div&gt; &lt;/ div&gt; &lt;div tabindex = ""- 1"" class = ""airy"&amp;"-airy-age-gate course airy-vertical-centering table-airy-dialog"" style = ""opacity: 0; visibility: hidden; ""&gt; &lt;div tabindex ="" - 1 ""class ="" airy-age-gate-vertical-centering-table-cell airy-vertical-centering-table-cell ""&gt; &lt;div tabindex ="" - 1 ""cl"&amp;"ass = ""airy-vertical-centering-wrapper airy-age-gate-elements-wrapper""&gt; &lt;div tabindex = ""- 1"" class = ""airy-age-gate-elements airy-dialog-elements""&gt; &lt;div tabindex = "" -1 ""class ="" airy-age-gate-prompt ""&gt; This video is not Intended for all audien"&amp;"ces What time were you born &lt;/ div&gt; &lt;div tabindex =.?"" - 1 ""class ="" airy-age-gate -inputs airy-dialog-inner-elements ""&gt; &lt;select tabindex ="" - 1 ""class ="" airy-age-gate-month ""&gt; &lt;option value ="" 1 ""&gt; January &lt;/ option&gt; &lt;option value ="" 2 ""&gt; Fe"&amp;"bruary &lt;/ option&gt; &lt;option value ="" 3 ""&gt; March &lt;/ option&gt; &lt;option value ="" 4 ""&gt; April &lt;/ option&gt; &lt;option value ="" 5 ""&gt; May &lt;/ option&gt; &lt;option value = ""6""&gt; June &lt;/ option&gt; &lt;option value = ""7""&gt; July &lt;/ option&gt; &lt;option value = ""8""&gt; August &lt;/ optio"&amp;"n&gt; &lt;option value = ""9""&gt; September &lt;/ option&gt; &lt;option value = ""10""&gt; October &lt;/ option&gt; &lt;option value = ""11""&gt; November &lt;/ option&gt; &lt;option value = ""12""&gt; December &lt;/ option&gt; &lt;/ select&gt; &lt;select tabindex = ""- 1"" class = ""airy-age-gate-day""&gt; &lt;opti = "&amp;"One value ""1""&gt; 1 &lt;/ option&gt; &lt;option value = ""2""&gt; 2 &lt;/ option&gt; &lt;option value = ""3""&gt; 3 &lt;/ option&gt; &lt;option value = ""4""&gt; 4 &lt;/ option &gt; &lt;option value = ""5""&gt; 5 &lt;/ option&gt; &lt;option value = ""6""&gt; 6 &lt;/ option&gt; &lt;option value = ""7""&gt; 7 &lt;/ option&gt; &lt;option "&amp;"value = ""8""&gt; 8 &lt; / option&gt; &lt;option value = ""9""&gt; 9 &lt;/ option&gt; &lt;option value = ""10""&gt; 10 &lt;/ option&gt; &lt;option value = ""11""&gt; 11 &lt;/ option&gt; &lt;option value = ""12""&gt; 12 &lt;/ option&gt; &lt;option value = ""13""&gt; 13 &lt;/ option&gt; &lt;option value = ""14""&gt; 14 &lt;/ option&gt; "&amp;"&lt;option value = ""15""&gt; 15 &lt;/ option&gt; &lt;option value = ""16 ""&gt; 16 &lt;/ option&gt; &lt;option value ="" 17 ""&gt; 17 &lt;/ option&gt; &lt;option value ="" 18 ""&gt; 18 &lt;/ option&gt; &lt;option value ="" 19 ""&gt; 19 &lt;/ option&gt; &lt;option value = ""20""&gt; 20 &lt;/ option&gt; &lt;option value = ""21""&gt;"&amp;" 21 &lt;/ option&gt; &lt;option value = ""22""&gt; 22 &lt;/ option&gt; &lt;option value = ""23""&gt; 23 &lt;/ option&gt; &lt;option value = ""24""&gt; 24 &lt;/ option&gt; &lt;option value = ""25""&gt; 25 &lt;/ option&gt; &lt;option value = ""26""&gt; 26 &lt;/ option&gt; &lt;option value = ""27""&gt; 27 &lt;/ option&gt; &lt;option valu"&amp;"e = ""28""&gt; 28 &lt;/ option&gt; &lt;option value = ""29""&gt; 29 &lt;/ option&gt; &lt;option value = ""30""&gt; 30 &lt;/ option&gt; &lt;option value = ""31""&gt; 31 &lt;/ option&gt; &lt;/ select&gt; &lt;select tabindex = ""- 1"" class = ""airy-age-gate-year""&gt; &lt;option value = ""2019""&gt; 2019 &lt;/ option&gt; &lt; o"&amp;"ption value = ""2018""&gt; 2018 &lt;/ option&gt; &lt;option value = ""2017""&gt; 2017 &lt;/ option&gt; &lt;option value = ""2016""&gt; ​​2016 &lt;/ option&gt; &lt;option value = ""2015""&gt; 2015 &lt;/ option &gt; &lt;option value = ""2014""&gt; 2014 &lt;/ option&gt; &lt;option value = ""2013""&gt; 2013 &lt;/ option&gt; &lt;o"&amp;"ption value = ""2012""&gt; 2012 &lt;/ option&gt; &lt;option value = ""2011""&gt; 2011 &lt; / option&gt; &lt;option value = ""2010""&gt; 2010 &lt;/ option&gt; &lt;option value = ""2009""&gt; 2009 &lt;/ option&gt; &lt;option value = ""2008""&gt; 2008 &lt;/ option&gt; &lt;option value = ""2007""&gt; 2007 &lt;/ option&gt; &lt;opt"&amp;"ion value = ""2006""&gt; 2006 &lt;/ option&gt; &lt;option value = ""2005""&gt; 2005 &lt;/ option&gt; &lt;option value = ""2004""&gt; 2004 &lt;/ option&gt; &lt;option value = ""2003 ""&gt; 2003 &lt;/ option&gt; &lt;option value ="" 2002 ""&gt; 2002 &lt;/ option&gt; &lt;option value ="" 2001 ""&gt; 2001 &lt;/ option&gt; &lt;opt"&amp;"ion value ="" 2000 ""&gt; 2000 &lt;/ option&gt; &lt;option value = ""1999""&gt; 1999 &lt;/ option&gt; &lt;option value = ""1998""&gt; 1998 &lt;/ option&gt; &lt;option value = ""1997""&gt; 1997 &lt;/ option&gt; &lt;option value = ""1996""&gt; 1996 &lt;/ option&gt; &lt;option value = ""1995""&gt; 1995 &lt;/ option&gt; &lt;optio"&amp;"n value = ""1994""&gt; 1994 &lt;/ option&gt; &lt;option value = ""1993""&gt; 1993 &lt;/ option&gt; &lt;option value = ""1992""&gt; 1992 &lt;/ option&gt; &lt;option value = ""1991""&gt; 1991 &lt;/ option&gt; &lt;option value = ""1990""&gt; 1990 &lt;/ option&gt; &lt;option value = "" 1989 ""&gt; 1989 &lt;/ option&gt; &lt;option"&amp;" value ="" 1988 ""&gt; 1988 &lt;/ option&gt; &lt;option value ="" 1987 ""&gt; 1987 &lt;/ option&gt; &lt;option value ="" 1986 ""&gt; 1986 &lt;/ option&gt; &lt;option value = ""1985""&gt; 1985 &lt;/ option&gt; &lt;option value = ""1984""&gt; 1984 &lt;/ option&gt; &lt;option value = ""1983""&gt; 1983 &lt;/ option&gt; &lt;option"&amp;" value = ""1982""&gt; 1982 &lt;/ option&gt; &lt; option value = ""1981""&gt; 1981 &lt;/ option&gt; &lt;option value = ""1980""&gt; 1980 &lt;/ option&gt; &lt;option value = ""1979""&gt; 1979 &lt;/ option&gt; &lt;option value = ""1978""&gt; 1978 &lt;/ option &gt; &lt;option value = ""1977""&gt; 1977 &lt;/ option&gt; &lt;option "&amp;"value = ""1976""&gt; 1976 &lt;/ option&gt; &lt;option value = ""1975""&gt; 1975 &lt;/ option&gt; &lt;option value = ""1974""&gt; 1974 &lt; / option&gt; &lt;option value = ""1973""&gt; 1973 &lt;/ option&gt; &lt;option value = ""1972""&gt; 1972 &lt;/ option&gt; &lt;option value = ""1971""&gt; 1971 &lt;/ option&gt; &lt;option va"&amp;"lue = ""1970""&gt; 1970 &lt;/ option&gt; &lt;option value = ""1969""&gt; 1969 &lt;/ option&gt; &lt;option value = ""1968""&gt; 1968 &lt;/ option&gt; &lt;option value = ""1967""&gt; 1967 &lt;/ option&gt; &lt;option value = ""1966 ""&gt; 1966 &lt;/ option&gt; &lt;option value ="" 1965 ""&gt; 1965 &lt;/ option&gt; &lt;option val"&amp;"ue ="" 1964 ""&gt; 1964 &lt;/ option&gt; &lt;option value ="" 1963 ""&gt; 1963 &lt;/ option&gt; &lt;option value = ""1962""&gt; 1962 &lt;/ option&gt; &lt;option value = ""1961""&gt; 1961 &lt;/ option&gt; &lt;option value = ""1960""&gt; 1960 &lt;/ op tion&gt; &lt;option value = ""1959""&gt; 1959 &lt;/ option&gt; &lt;option val"&amp;"ue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value"&amp;" ="" 1946 ""&gt; 1946 &lt;/ option&gt; &lt;option value ="" 1945 ""&gt; 1945 &lt;/ option&gt; &lt;option value = ""1944""&gt; 1944 &lt;/ option&gt; &lt;option value = ""1943""&gt; 1943 &lt;/ option&gt; &lt;option value = ""1942""&gt; 1942 &lt;/ option&gt; &lt;option value = ""1941""&gt; 1941 &lt;/ option&gt; &lt; option value"&amp;"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&lt;option value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airy-course airy -Vertical-centering-table dialog airy-airy-denied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 tabindex."" - 1 ""class ="" airy-install-"&amp;"flash-button-wrapper airy -dialog-inner-elements ""&gt; &lt;div tabindex ="" - 1 ""class ="" airy-install-flash-button airy-button ""&gt; install Flash Player &lt;/ div&gt; &lt;/ div&gt; &lt;/ div&gt; &lt;/ div&gt; &lt;/ div&gt; &lt;/ div&gt; &lt;div tabindex = ""- 1"" class = ""airy-video-unsupported-"&amp;"dialog airy-course airy-vertical-centering table-airy-dialog airy-denied"" style = ""opacity: 0; visibility: hidden; ""&gt; &lt;div tabindex ="" - 1 ""class ="" airy-video-unsupported-vertical-centering-table-cell airy-vertical-centering-table-cell ""&gt; &lt;div tab"&amp;"index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 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 airy-fullscreen ""style ="" visibility: hidden; ""&gt; &lt;/ div&gt; &lt;div tabindex = ""-1"" class = ""airy-ad-prompt-co"&amp;"ntainer"" style = ""visibility: hidden;""&gt; &lt;div tabindex = ""- 1"" class = ""airy-ad-prompt-vertical-centering table-airy-vertical-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airy-ads-audio-tog"&amp;"gle airy-audio-toggle airy-on ""style ="" visibility: hidden; ""&gt; &lt;/ div&gt; &lt;div tabindex ="" - 1 ""class ="" airy-time-remaining-label-container ""&gt; &lt;div tabindex ="" - 1 ""class ="" airy-time-remaining-vertical-centering table-airy-vertical-centering-tabl"&amp;"e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"&amp;"&lt;/ div&gt; &lt;/ div&gt; &lt;/ div&gt; &lt;/ div&gt; &lt;/ div&gt; &lt;div tabindex ="" - 1 ""class ="" airy-learn-more ""style ="" visibility: hidden; ""&gt; &lt;/ div&gt; &lt;/ div&gt; &lt;div tabindex = ""- 1"" class = ""airy-play-toggle-hint-stage airy-course airy-cursor""&gt; &lt;div tabindex = ""- 1"" "&amp;"class = ""airy-play -toggle-hint-vertical-centering-table-cell airy-vertical-centering-table-cell airy-cursor ""&gt; &lt;div tabindex ="" - 1 ""class ="" airy-play-toggle-hint-container airy-scalable- hint-container ""&gt; &lt;div tabindex ="" - 1 ""class ="" airy-pl"&amp;"ay-toggle-hint-dummy airy-scalable-dummy ""&gt; &lt;/ div&gt; &lt;div tabindex ="" - 1 ""class ="" airy-play -toggle airy-hint-hint-hint airy-play ""style ="" opacity: 1; visibility: visible; ""&gt; &lt;/ div&gt; &lt;/ div&gt; &lt;/ div&gt; &lt;/ div&gt; &lt;div tabindex ="" - 1 ""class ="" airy-"&amp;"replay-hint-stage airy-stage ""style ="" visibility: hidden ; ""&gt; &lt;div tabindex ="" - 1 ""class ="" airy-replay-hint-vertical-centering-table-cell airy-vertical-centering-table-cell airy-cursor ""&gt; &lt;div tabindex ="" - 1 ""class = ""airy-replay-hint-contai"&amp;"ner airy-scalable-hint-container""&gt; &lt;div tabindex = ""- 1"" class = ""airy-replay-hint-dummy airy-scalable-dummy""&gt; &lt;/ div&gt; &lt;div tabindex = ""- 1"" class = ""airy-replay-hint airy-hint""&gt; &lt;/ div&gt; &lt;/ div&gt; &lt;/ div&gt; &lt;/ div&gt; &lt;div tabindex = ""- 1"" class = ""a"&amp;"iry-autoplay-hint -stage airy-stage ""style ="" visibility: hidden; ""&gt; &lt;div tabindex ="" - 1 ""class ="" airy-autoplay-hint-vertical-centering-table-cell airy-vertical-centering-table-cell airy- cursor ""&gt; &lt;div tabindex ="" - 1 ""class ="" autoplay airy-"&amp;"airy-hint-container-scalable-hint-container ""&gt; &lt;div tabindex ="" - 1 ""class ="" airy-autoplay-hint-dummy airy- scalable-dummy ""&gt; &lt;/ div&gt; &lt;/ div&gt; &lt;/ div&gt; &lt;/ div&gt; &lt;/ div&gt; &lt;/ div&gt; &lt;input type ="" hidden ""name ="" ""value ="" https: // pictures-eu .ssl-im"&amp;"age amazon.com / images / I / D1zOpd1VGGS.mp4 ""Class ="" video-url ""&gt; &lt;input type ="" hidden ""name ="" ""value ="" https://images-eu.ssl-images-amazon.com/images/I/B1XwBaJkLXS.png ""class ="" video-slate-img-url ""&gt; &amp; nbsp; I have bought for my boss ca"&amp;" in my work he occasionally presentations with PowerPoint. Installation is very simple, once you plug the USB key ""connection"", the system installs automatically. Intuitive controls allow you to easily navigate through your presentation. it allows to re"&amp;"main blocked near the pc but can move and thus make more dynamic all. The laser works perfectly. The red laser pointer helps you to highlight key points. and oubliezpas the ""black screen"" button to bring attention to yourself.")</f>
        <v>small and convenient &lt;div id = "video-block-R1USQFQDQSBY55" class = "a-section-spacing-small-spacing has-top video mini-block"&gt;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14 "preload =" auto "src = "https://images-eu.ssl-images-amazon.com/images/I/D1zOpd1VGGS.mp4" style = "position: absolute; left: 0px; top: 0px; overflow: hidden; height: 1px; width: 1px; "&gt; &lt;/ video&gt; &lt;/ div&gt; &lt;div id =" airy-slate-preload "style =" background-color: rgb (0, 0, 0); background-image: url (&amp; quot; https: / /images-eu.ssl-images-amazon.com/images/I/B1XwBaJkLXS.png&amp;quot;); background-size: contain; background-position: center center; background-repeat: no-repeat; position: absolute; top: 0px; left: 0px; visibility: visible; width: 100%; height: 100% "&gt; &lt;/ div&gt; &lt;iframe scroll Eng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 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 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 spacer-right "style =" float: right; width: 11px; "&gt; &lt;/ div&gt; &lt;div tabindex =" - 1 "class =" airy-track-bar-container "style =" margin-left: 35px; margin-right: 75px; "&gt; &lt;div tabindex =" - 1 "class =" airy-airy-track-bar vertical-centering-table "&gt; &lt;div tabindex =" - 1 "class =" airy-vertical-centering- table-cell "&gt; &lt;div tabindex =" - 1 "class =" airy-track-bar elements "&gt; &lt;div tabindex =" - 1 "class =" airy-progress bar "&gt; &lt;/ div&gt; &lt;div tabindex = "- 1" class = "airy-scrubber 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"airy-airy-age-gate course airy-vertical-centering table-airy-dialog"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time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 One value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&lt;option value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&lt;option value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&lt;option value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airy-course airy -Vertical-centering-table dialog airy-airy-denied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 tabindex." - 1 "class =" airy-install-flash-button-wrapper airy -dialog-inner-elements "&gt; &lt;div tabindex =" - 1 "class =" airy-install-flash-button airy-button "&gt; install Flash Player &lt;/ div&gt; &lt;/ div&gt; &lt;/ div&gt; &lt;/ div&gt; &lt;/ div&gt; &lt;/ div&gt; &lt;div tabindex = "- 1" class = "airy-video-unsupported-dialog airy-course airy-vertical-centering table-airy-dialog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 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 airy-fullscreen "style =" visibility: hidden; "&gt; &lt;/ div&gt; &lt;div tabindex = "-1" class = "airy-ad-prompt-container" style = "visibility: hidden;"&gt; &lt;div tabindex = "- 1" class = "airy-ad-prompt-vertical-centering table-airy-vertical-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 table-airy-vertical-centering-table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airy-course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 airy-hint-hint-hint airy-play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pictures-eu .ssl-image amazon.com / images / I / D1zOpd1VGGS.mp4 "Class =" video-url "&gt; &lt;input type =" hidden "name =" "value =" https://images-eu.ssl-images-amazon.com/images/I/B1XwBaJkLXS.png "class =" video-slate-img-url "&gt; &amp; nbsp; I have bought for my boss ca in my work he occasionally presentations with PowerPoint. Installation is very simple, once you plug the USB key "connection", the system installs automatically. Intuitive controls allow you to easily navigate through your presentation. it allows to remain blocked near the pc but can move and thus make more dynamic all. The laser works perfectly. The red laser pointer helps you to highlight key points. and oubliezpas the "black screen" button to bring attention to yourself.</v>
      </c>
    </row>
    <row r="150">
      <c r="A150" s="1">
        <v>5.0</v>
      </c>
      <c r="B150" s="1" t="s">
        <v>151</v>
      </c>
      <c r="C150" t="str">
        <f>IFERROR(__xludf.DUMMYFUNCTION("GOOGLETRANSLATE(B150, ""fr"", ""en"")"),"great product very good product. The pastel colors are very pretty. The sound quality is good and allows the child to focus on what he does.")</f>
        <v>great product very good product. The pastel colors are very pretty. The sound quality is good and allows the child to focus on what he does.</v>
      </c>
    </row>
    <row r="151">
      <c r="A151" s="1">
        <v>5.0</v>
      </c>
      <c r="B151" s="1" t="s">
        <v>152</v>
      </c>
      <c r="C151" t="str">
        <f>IFERROR(__xludf.DUMMYFUNCTION("GOOGLETRANSLATE(B151, ""fr"", ""en"")"),"Mist essential oils Beautiful products Perfect size is not small There is no noise that is very silent It not send wrong Brum Very user can choose the color you desire can choose the temp we want to leave the way")</f>
        <v>Mist essential oils Beautiful products Perfect size is not small There is no noise that is very silent It not send wrong Brum Very user can choose the color you desire can choose the temp we want to leave the way</v>
      </c>
    </row>
    <row r="152">
      <c r="A152" s="1">
        <v>5.0</v>
      </c>
      <c r="B152" s="1" t="s">
        <v>153</v>
      </c>
      <c r="C152" t="str">
        <f>IFERROR(__xludf.DUMMYFUNCTION("GOOGLETRANSLATE(B152, ""fr"", ""en"")"),"Excellent value - Good price maintains good sound quality Hold the load No cuts related to Bluetooth If even very easily and the box storage and recharge is very convenient. NB: we do not care that the charging cable is USB-type c it changes nothing to th"&amp;"e quality of the product. This is to give matter to those seeking what defects")</f>
        <v>Excellent value - Good price maintains good sound quality Hold the load No cuts related to Bluetooth If even very easily and the box storage and recharge is very convenient. NB: we do not care that the charging cable is USB-type c it changes nothing to the quality of the product. This is to give matter to those seeking what defects</v>
      </c>
    </row>
    <row r="153">
      <c r="A153" s="1">
        <v>5.0</v>
      </c>
      <c r="B153" s="1" t="s">
        <v>154</v>
      </c>
      <c r="C153" t="str">
        <f>IFERROR(__xludf.DUMMYFUNCTION("GOOGLETRANSLATE(B153, ""fr"", ""en"")"),"Safety Shoes Perfect, well adapted to current needs and comfortable. Excellent value for money. My son the door all the same days off from work.")</f>
        <v>Safety Shoes Perfect, well adapted to current needs and comfortable. Excellent value for money. My son the door all the same days off from work.</v>
      </c>
    </row>
    <row r="154">
      <c r="A154" s="1">
        <v>5.0</v>
      </c>
      <c r="B154" s="1" t="s">
        <v>155</v>
      </c>
      <c r="C154" t="str">
        <f>IFERROR(__xludf.DUMMYFUNCTION("GOOGLETRANSLATE(B154, ""fr"", ""en"")"),"Great !! This had its effect and super strong yet my mother puts a lot of heavy thing inside.")</f>
        <v>Great !! This had its effect and super strong yet my mother puts a lot of heavy thing inside.</v>
      </c>
    </row>
    <row r="155">
      <c r="A155" s="1">
        <v>5.0</v>
      </c>
      <c r="B155" s="1" t="s">
        <v>156</v>
      </c>
      <c r="C155" t="str">
        <f>IFERROR(__xludf.DUMMYFUNCTION("GOOGLETRANSLATE(B155, ""fr"", ""en"")"),"Absolute Zen! The whole family tried it and loved it! THE great delivery on top rapide.JE highly ca relaxes board feet a treat")</f>
        <v>Absolute Zen! The whole family tried it and loved it! THE great delivery on top rapide.JE highly ca relaxes board feet a treat</v>
      </c>
    </row>
    <row r="156">
      <c r="A156" s="1">
        <v>5.0</v>
      </c>
      <c r="B156" s="1" t="s">
        <v>157</v>
      </c>
      <c r="C156" t="str">
        <f>IFERROR(__xludf.DUMMYFUNCTION("GOOGLETRANSLATE(B156, ""fr"", ""en"")"),"Very well ! Bought to offer, it's me that is installed! And it is very well !!! Placing easy, bubble free. And protected screen!")</f>
        <v>Very well ! Bought to offer, it's me that is installed! And it is very well !!! Placing easy, bubble free. And protected screen!</v>
      </c>
    </row>
    <row r="157">
      <c r="A157" s="1">
        <v>5.0</v>
      </c>
      <c r="B157" s="1" t="s">
        <v>158</v>
      </c>
      <c r="C157" t="str">
        <f>IFERROR(__xludf.DUMMYFUNCTION("GOOGLETRANSLATE(B157, ""fr"", ""en"")"),"Great product Nothing to say about this. There is even the possibility of placing the batteries into a small compartment next to their location so as not to leave them permanently connect (and therefore the discharged unnecessarily).")</f>
        <v>Great product Nothing to say about this. There is even the possibility of placing the batteries into a small compartment next to their location so as not to leave them permanently connect (and therefore the discharged unnecessarily).</v>
      </c>
    </row>
    <row r="158">
      <c r="A158" s="1">
        <v>5.0</v>
      </c>
      <c r="B158" s="1" t="s">
        <v>159</v>
      </c>
      <c r="C158" t="str">
        <f>IFERROR(__xludf.DUMMYFUNCTION("GOOGLETRANSLATE(B158, ""fr"", ""en"")"),"Superb J sneakers love my new sneakers are super comfortable.")</f>
        <v>Superb J sneakers love my new sneakers are super comfortable.</v>
      </c>
    </row>
    <row r="159">
      <c r="A159" s="1">
        <v>5.0</v>
      </c>
      <c r="B159" s="1" t="s">
        <v>160</v>
      </c>
      <c r="C159" t="str">
        <f>IFERROR(__xludf.DUMMYFUNCTION("GOOGLETRANSLATE(B159, ""fr"", ""en"")"),"Let's be wired for a good price! Cable excellent quality and fully satisfactory for a very affordable price. We can recommend it without reservation.")</f>
        <v>Let's be wired for a good price! Cable excellent quality and fully satisfactory for a very affordable price. We can recommend it without reservation.</v>
      </c>
    </row>
    <row r="160">
      <c r="A160" s="1">
        <v>5.0</v>
      </c>
      <c r="B160" s="1" t="s">
        <v>161</v>
      </c>
      <c r="C160" t="str">
        <f>IFERROR(__xludf.DUMMYFUNCTION("GOOGLETRANSLATE(B160, ""fr"", ""en"")"),"Consistent with the description used to connect a small engine 12v / 18 lbs on a small boat ... it ''s just what I needed ...")</f>
        <v>Consistent with the description used to connect a small engine 12v / 18 lbs on a small boat ... it ''s just what I needed ...</v>
      </c>
    </row>
    <row r="161">
      <c r="A161" s="1">
        <v>5.0</v>
      </c>
      <c r="B161" s="1" t="s">
        <v>162</v>
      </c>
      <c r="C161" t="str">
        <f>IFERROR(__xludf.DUMMYFUNCTION("GOOGLETRANSLATE(B161, ""fr"", ""en"")"),"Product in accordance Order received date. Vans original in the original cardboard. My previous pair held 2 years without problems. Hoping that yours as long.")</f>
        <v>Product in accordance Order received date. Vans original in the original cardboard. My previous pair held 2 years without problems. Hoping that yours as long.</v>
      </c>
    </row>
    <row r="162">
      <c r="A162" s="1">
        <v>5.0</v>
      </c>
      <c r="B162" s="1" t="s">
        <v>163</v>
      </c>
      <c r="C162" t="str">
        <f>IFERROR(__xludf.DUMMYFUNCTION("GOOGLETRANSLATE(B162, ""fr"", ""en"")"),"Nickel Very good")</f>
        <v>Nickel Very good</v>
      </c>
    </row>
    <row r="163">
      <c r="A163" s="1">
        <v>5.0</v>
      </c>
      <c r="B163" s="1" t="s">
        <v>164</v>
      </c>
      <c r="C163" t="str">
        <f>IFERROR(__xludf.DUMMYFUNCTION("GOOGLETRANSLATE(B163, ""fr"", ""en"")"),"perfect ! very pretty light, beautiful beautiful color material and very comfortable. size correctly I do not regret!")</f>
        <v>perfect ! very pretty light, beautiful beautiful color material and very comfortable. size correctly I do not regret!</v>
      </c>
    </row>
    <row r="164">
      <c r="A164" s="1">
        <v>2.0</v>
      </c>
      <c r="B164" s="1" t="s">
        <v>165</v>
      </c>
      <c r="C164" t="str">
        <f>IFERROR(__xludf.DUMMYFUNCTION("GOOGLETRANSLATE(B164, ""fr"", ""en"")"),"uncomfortable ignores the foot and is very comfortable, the back of the shoe does not rise high enough, and the color is too garish")</f>
        <v>uncomfortable ignores the foot and is very comfortable, the back of the shoe does not rise high enough, and the color is too garish</v>
      </c>
    </row>
    <row r="165">
      <c r="A165" s="1">
        <v>1.0</v>
      </c>
      <c r="B165" s="1" t="s">
        <v>166</v>
      </c>
      <c r="C165" t="str">
        <f>IFERROR(__xludf.DUMMYFUNCTION("GOOGLETRANSLATE(B165, ""fr"", ""en"")"),"Very disappointed ... Ah bah non, where not possible ... The medallion is already oxidized at the reception, I buy it to offer but then it would be like inviting someone to McDonalds to celebrate 40 years of marriage .. . Maybe the box will be of any use "&amp;"to me story I'm not made me completely steal my 18 € ...")</f>
        <v>Very disappointed ... Ah bah non, where not possible ... The medallion is already oxidized at the reception, I buy it to offer but then it would be like inviting someone to McDonalds to celebrate 40 years of marriage .. . Maybe the box will be of any use to me story I'm not made me completely steal my 18 € ...</v>
      </c>
    </row>
    <row r="166">
      <c r="A166" s="1">
        <v>1.0</v>
      </c>
      <c r="B166" s="1" t="s">
        <v>167</v>
      </c>
      <c r="C166" t="str">
        <f>IFERROR(__xludf.DUMMYFUNCTION("GOOGLETRANSLATE(B166, ""fr"", ""en"")"),"Please do not buy Do not buy especially I bought two and casual tops for a total of 6 euros and some and I ended up having to pay 130 euros in all. I knew that after mail that there were very high shipping costs. For leegins 94 euros postage and for both "&amp;"high 30 euros. It's a shame")</f>
        <v>Please do not buy Do not buy especially I bought two and casual tops for a total of 6 euros and some and I ended up having to pay 130 euros in all. I knew that after mail that there were very high shipping costs. For leegins 94 euros postage and for both high 30 euros. It's a shame</v>
      </c>
    </row>
    <row r="167">
      <c r="A167" s="1">
        <v>3.0</v>
      </c>
      <c r="B167" s="1" t="s">
        <v>168</v>
      </c>
      <c r="C167" t="str">
        <f>IFERROR(__xludf.DUMMYFUNCTION("GOOGLETRANSLATE(B167, ""fr"", ""en"")"),"""Good"" A microphone in good quality, good quality material but some (possibly) components are not very well finished, which does not prevent the use of the micro finishes are just good and average over certain things. Perche well yours Micro good and li"&amp;"ght, anti pop that made his taff, but the microphone is very very very very low even with diet.")</f>
        <v>"Good" A microphone in good quality, good quality material but some (possibly) components are not very well finished, which does not prevent the use of the micro finishes are just good and average over certain things. Perche well yours Micro good and light, anti pop that made his taff, but the microphone is very very very very low even with diet.</v>
      </c>
    </row>
    <row r="168">
      <c r="A168" s="1">
        <v>4.0</v>
      </c>
      <c r="B168" s="1" t="s">
        <v>169</v>
      </c>
      <c r="C168" t="str">
        <f>IFERROR(__xludf.DUMMYFUNCTION("GOOGLETRANSLATE(B168, ""fr"", ""en"")"),"good for my printer")</f>
        <v>good for my printer</v>
      </c>
    </row>
    <row r="169">
      <c r="A169" s="1">
        <v>4.0</v>
      </c>
      <c r="B169" s="1" t="s">
        <v>170</v>
      </c>
      <c r="C169" t="str">
        <f>IFERROR(__xludf.DUMMYFUNCTION("GOOGLETRANSLATE(B169, ""fr"", ""en"")"),"Very good good shoe lightweight shoe, but take one size smaller than your usual size. J 'had taken my usual size and I have to buy a pair of.")</f>
        <v>Very good good shoe lightweight shoe, but take one size smaller than your usual size. J 'had taken my usual size and I have to buy a pair of.</v>
      </c>
    </row>
    <row r="170">
      <c r="A170" s="1">
        <v>4.0</v>
      </c>
      <c r="B170" s="1" t="s">
        <v>171</v>
      </c>
      <c r="C170" t="str">
        <f>IFERROR(__xludf.DUMMYFUNCTION("GOOGLETRANSLATE(B170, ""fr"", ""en"")"),"A good pair of Lowa I bought this product for hiking in the woods and I have encountered no problems with. Even walking through pools of water or mud, my feet stayed dry. These shoes are light, it is surprising at the beginning and we made it faster. I hi"&amp;"ghly recommend this product.")</f>
        <v>A good pair of Lowa I bought this product for hiking in the woods and I have encountered no problems with. Even walking through pools of water or mud, my feet stayed dry. These shoes are light, it is surprising at the beginning and we made it faster. I highly recommend this product.</v>
      </c>
    </row>
    <row r="171">
      <c r="A171" s="1">
        <v>4.0</v>
      </c>
      <c r="B171" s="1" t="s">
        <v>172</v>
      </c>
      <c r="C171" t="str">
        <f>IFERROR(__xludf.DUMMYFUNCTION("GOOGLETRANSLATE(B171, ""fr"", ""en"")"),"This was funny with a nice batch for retirement, so we all got together and in good time. to make people laugh tjs this works.")</f>
        <v>This was funny with a nice batch for retirement, so we all got together and in good time. to make people laugh tjs this works.</v>
      </c>
    </row>
    <row r="172">
      <c r="A172" s="1">
        <v>5.0</v>
      </c>
      <c r="B172" s="1" t="s">
        <v>173</v>
      </c>
      <c r="C172" t="str">
        <f>IFERROR(__xludf.DUMMYFUNCTION("GOOGLETRANSLATE(B172, ""fr"", ""en"")"),"Very good choice This is a month that I have it and I'm delighted. Changing the volume, activate the bases surround, at the helmet is very significant. It is connected to optic TV and frankly it is the top, you are not disturbed by the noises around. I fi"&amp;"nd it comfortable helmet. Highly recommended.")</f>
        <v>Very good choice This is a month that I have it and I'm delighted. Changing the volume, activate the bases surround, at the helmet is very significant. It is connected to optic TV and frankly it is the top, you are not disturbed by the noises around. I find it comfortable helmet. Highly recommended.</v>
      </c>
    </row>
    <row r="173">
      <c r="A173" s="1">
        <v>5.0</v>
      </c>
      <c r="B173" s="1" t="s">
        <v>174</v>
      </c>
      <c r="C173" t="str">
        <f>IFERROR(__xludf.DUMMYFUNCTION("GOOGLETRANSLATE(B173, ""fr"", ""en"")"),"Man Size instead .... Very nice ... but too big for me, woman wrist end ... So I offered to my husband ... If the spring breaks, I récupérai removing the least 3 stones ...")</f>
        <v>Man Size instead .... Very nice ... but too big for me, woman wrist end ... So I offered to my husband ... If the spring breaks, I récupérai removing the least 3 stones ...</v>
      </c>
    </row>
    <row r="174">
      <c r="A174" s="1">
        <v>5.0</v>
      </c>
      <c r="B174" s="1" t="s">
        <v>175</v>
      </c>
      <c r="C174" t="str">
        <f>IFERROR(__xludf.DUMMYFUNCTION("GOOGLETRANSLATE(B174, ""fr"", ""en"")"),"Super convenient !!! Super convenient !!!! Well packed. I use to stick on moving boxes c really 100 times more convenient than paper taped. And the leaves are of good quality")</f>
        <v>Super convenient !!! Super convenient !!!! Well packed. I use to stick on moving boxes c really 100 times more convenient than paper taped. And the leaves are of good quality</v>
      </c>
    </row>
    <row r="175">
      <c r="A175" s="1">
        <v>5.0</v>
      </c>
      <c r="B175" s="1" t="s">
        <v>176</v>
      </c>
      <c r="C175" t="str">
        <f>IFERROR(__xludf.DUMMYFUNCTION("GOOGLETRANSLATE(B175, ""fr"", ""en"")"),"Very nice At first I was a little worried about the size, but ultimately it's perfect. The material is nice, and very elastic, perfect for yoga or other sport. The pants are consistent with the description, and especially it is not transparent. His little"&amp;" extra: there are 2 pockets! I am satisfied with my purchase")</f>
        <v>Very nice At first I was a little worried about the size, but ultimately it's perfect. The material is nice, and very elastic, perfect for yoga or other sport. The pants are consistent with the description, and especially it is not transparent. His little extra: there are 2 pockets! I am satisfied with my purchase</v>
      </c>
    </row>
    <row r="176">
      <c r="A176" s="1">
        <v>5.0</v>
      </c>
      <c r="B176" s="1" t="s">
        <v>177</v>
      </c>
      <c r="C176" t="str">
        <f>IFERROR(__xludf.DUMMYFUNCTION("GOOGLETRANSLATE(B176, ""fr"", ""en"")"),"Super perfect shoe. I was looking to replace my Stan Smith by flexible and lightweight shoes. Done ... Size 39, 24.8x9.3cm soles")</f>
        <v>Super perfect shoe. I was looking to replace my Stan Smith by flexible and lightweight shoes. Done ... Size 39, 24.8x9.3cm soles</v>
      </c>
    </row>
    <row r="177">
      <c r="A177" s="1">
        <v>5.0</v>
      </c>
      <c r="B177" s="1" t="s">
        <v>178</v>
      </c>
      <c r="C177" t="str">
        <f>IFERROR(__xludf.DUMMYFUNCTION("GOOGLETRANSLATE(B177, ""fr"", ""en"")"),"Article conforms very comfortable shoes, slippers real")</f>
        <v>Article conforms very comfortable shoes, slippers real</v>
      </c>
    </row>
    <row r="178">
      <c r="A178" s="1">
        <v>5.0</v>
      </c>
      <c r="B178" s="1" t="s">
        <v>179</v>
      </c>
      <c r="C178" t="str">
        <f>IFERROR(__xludf.DUMMYFUNCTION("GOOGLETRANSLATE(B178, ""fr"", ""en"")"),"Meets Good. Shoe")</f>
        <v>Meets Good. Shoe</v>
      </c>
    </row>
    <row r="179">
      <c r="A179" s="1">
        <v>5.0</v>
      </c>
      <c r="B179" s="1" t="s">
        <v>180</v>
      </c>
      <c r="C179" t="str">
        <f>IFERROR(__xludf.DUMMYFUNCTION("GOOGLETRANSLATE(B179, ""fr"", ""en"")"),"In the top ! Very good product. I can not assess longevity for now but considering the price even if they are shorter one remains winner. Do not rely on the printer message that makes you feel guilty not to use ink brand, cartridges work very well. Very g"&amp;"ood value for money.")</f>
        <v>In the top ! Very good product. I can not assess longevity for now but considering the price even if they are shorter one remains winner. Do not rely on the printer message that makes you feel guilty not to use ink brand, cartridges work very well. Very good value for money.</v>
      </c>
    </row>
    <row r="180">
      <c r="A180" s="1">
        <v>5.0</v>
      </c>
      <c r="B180" s="1" t="s">
        <v>181</v>
      </c>
      <c r="C180" t="str">
        <f>IFERROR(__xludf.DUMMYFUNCTION("GOOGLETRANSLATE(B180, ""fr"", ""en"")"),"A lovely hearts pure! ultra easy to use, very good catch does hand, very light. The product is of very good quality and top finish. 2 speeds allow a more or less extensive use based on used locations. I use it on different parts of my body and am not at a"&amp;"ll disappointed in my purchase.")</f>
        <v>A lovely hearts pure! ultra easy to use, very good catch does hand, very light. The product is of very good quality and top finish. 2 speeds allow a more or less extensive use based on used locations. I use it on different parts of my body and am not at all disappointed in my purchase.</v>
      </c>
    </row>
    <row r="181">
      <c r="A181" s="1">
        <v>5.0</v>
      </c>
      <c r="B181" s="1" t="s">
        <v>182</v>
      </c>
      <c r="C181" t="str">
        <f>IFERROR(__xludf.DUMMYFUNCTION("GOOGLETRANSLATE(B181, ""fr"", ""en"")"),"Perfect The cable is not very big but very good quality, very good sound, very satisfied as the reception, thank you!")</f>
        <v>Perfect The cable is not very big but very good quality, very good sound, very satisfied as the reception, thank you!</v>
      </c>
    </row>
    <row r="182">
      <c r="A182" s="1">
        <v>5.0</v>
      </c>
      <c r="B182" s="1" t="s">
        <v>183</v>
      </c>
      <c r="C182" t="str">
        <f>IFERROR(__xludf.DUMMYFUNCTION("GOOGLETRANSLATE(B182, ""fr"", ""en"")"),"Super Great")</f>
        <v>Super Great</v>
      </c>
    </row>
    <row r="183">
      <c r="A183" s="1">
        <v>5.0</v>
      </c>
      <c r="B183" s="1" t="s">
        <v>184</v>
      </c>
      <c r="C183" t="str">
        <f>IFERROR(__xludf.DUMMYFUNCTION("GOOGLETRANSLATE(B183, ""fr"", ""en"")"),"Good value food shoe solid and not too expensive")</f>
        <v>Good value food shoe solid and not too expensive</v>
      </c>
    </row>
    <row r="184">
      <c r="A184" s="1">
        <v>5.0</v>
      </c>
      <c r="B184" s="1" t="s">
        <v>185</v>
      </c>
      <c r="C184" t="str">
        <f>IFERROR(__xludf.DUMMYFUNCTION("GOOGLETRANSLATE(B184, ""fr"", ""en"")"),"Good value Arrived on time. Good value for money. THE most: sound setting by dial. Very useful when two headphones are connected.")</f>
        <v>Good value Arrived on time. Good value for money. THE most: sound setting by dial. Very useful when two headphones are connected.</v>
      </c>
    </row>
    <row r="185">
      <c r="A185" s="1">
        <v>5.0</v>
      </c>
      <c r="B185" s="1" t="s">
        <v>186</v>
      </c>
      <c r="C185" t="str">
        <f>IFERROR(__xludf.DUMMYFUNCTION("GOOGLETRANSLATE(B185, ""fr"", ""en"")"),"Security Basketball comfortable, light. I've ordered for my colleagues. Too bad they are not anti slip.")</f>
        <v>Security Basketball comfortable, light. I've ordered for my colleagues. Too bad they are not anti slip.</v>
      </c>
    </row>
    <row r="186">
      <c r="A186" s="1">
        <v>5.0</v>
      </c>
      <c r="B186" s="1" t="s">
        <v>187</v>
      </c>
      <c r="C186" t="str">
        <f>IFERROR(__xludf.DUMMYFUNCTION("GOOGLETRANSLATE(B186, ""fr"", ""en"")"),"top comfort Ultra light, I can finally trot. As with air cushions no shock. I am a 37 and I followed the instruction and 38 took a great hair cell, delighted.")</f>
        <v>top comfort Ultra light, I can finally trot. As with air cushions no shock. I am a 37 and I followed the instruction and 38 took a great hair cell, delighted.</v>
      </c>
    </row>
    <row r="187">
      <c r="A187" s="1">
        <v>2.0</v>
      </c>
      <c r="B187" s="1" t="s">
        <v>188</v>
      </c>
      <c r="C187" t="str">
        <f>IFERROR(__xludf.DUMMYFUNCTION("GOOGLETRANSLATE(B187, ""fr"", ""en"")"),"Micro mediocre. Works great, great sound, son of an interesting length, I thought the microphone of my phone bricollait but trying another phone, microwave poor quality, so this is the headset that has a concern since beginning. I have had to try earlier "&amp;"on another machine to request a referral. Attention helmet serves not enough ears, too game.")</f>
        <v>Micro mediocre. Works great, great sound, son of an interesting length, I thought the microphone of my phone bricollait but trying another phone, microwave poor quality, so this is the headset that has a concern since beginning. I have had to try earlier on another machine to request a referral. Attention helmet serves not enough ears, too game.</v>
      </c>
    </row>
    <row r="188">
      <c r="A188" s="1">
        <v>1.0</v>
      </c>
      <c r="B188" s="1" t="s">
        <v>189</v>
      </c>
      <c r="C188" t="str">
        <f>IFERROR(__xludf.DUMMYFUNCTION("GOOGLETRANSLATE(B188, ""fr"", ""en"")"),"HELLO battery? is that the batteries s, change my headphones no longer hold a charge, thank you")</f>
        <v>HELLO battery? is that the batteries s, change my headphones no longer hold a charge, thank you</v>
      </c>
    </row>
    <row r="189">
      <c r="A189" s="1">
        <v>3.0</v>
      </c>
      <c r="B189" s="1" t="s">
        <v>190</v>
      </c>
      <c r="C189" t="str">
        <f>IFERROR(__xludf.DUMMYFUNCTION("GOOGLETRANSLATE(B189, ""fr"", ""en"")"),"Good product managers Some have taken down despite the weight indicated on the top of the pack. Moreover, once the protruding tabs are a more reusable. Big plus, no marks on the walls.")</f>
        <v>Good product managers Some have taken down despite the weight indicated on the top of the pack. Moreover, once the protruding tabs are a more reusable. Big plus, no marks on the walls.</v>
      </c>
    </row>
    <row r="190">
      <c r="A190" s="1">
        <v>3.0</v>
      </c>
      <c r="B190" s="1" t="s">
        <v>191</v>
      </c>
      <c r="C190" t="str">
        <f>IFERROR(__xludf.DUMMYFUNCTION("GOOGLETRANSLATE(B190, ""fr"", ""en"")"),"Pretty but not comfortable shoe that size a bit small. A bit disappointed in the overall quality, very fine shoe uncomfortable on long walk. The aesthetic is rather successful.")</f>
        <v>Pretty but not comfortable shoe that size a bit small. A bit disappointed in the overall quality, very fine shoe uncomfortable on long walk. The aesthetic is rather successful.</v>
      </c>
    </row>
    <row r="191">
      <c r="A191" s="1">
        <v>4.0</v>
      </c>
      <c r="B191" s="1" t="s">
        <v>192</v>
      </c>
      <c r="C191" t="str">
        <f>IFERROR(__xludf.DUMMYFUNCTION("GOOGLETRANSLATE(B191, ""fr"", ""en"")"),"good good")</f>
        <v>good good</v>
      </c>
    </row>
    <row r="192">
      <c r="A192" s="1">
        <v>4.0</v>
      </c>
      <c r="B192" s="1" t="s">
        <v>193</v>
      </c>
      <c r="C192" t="str">
        <f>IFERROR(__xludf.DUMMYFUNCTION("GOOGLETRANSLATE(B192, ""fr"", ""en"")"),"For now, all is well ... Cycling ...")</f>
        <v>For now, all is well ... Cycling ...</v>
      </c>
    </row>
    <row r="193">
      <c r="A193" s="1">
        <v>4.0</v>
      </c>
      <c r="B193" s="1" t="s">
        <v>194</v>
      </c>
      <c r="C193" t="str">
        <f>IFERROR(__xludf.DUMMYFUNCTION("GOOGLETRANSLATE(B193, ""fr"", ""en"")"),"Disco-antistat Good cleaner, efficient, simple, nothing to say special cleaning products are a bit expensive.")</f>
        <v>Disco-antistat Good cleaner, efficient, simple, nothing to say special cleaning products are a bit expensive.</v>
      </c>
    </row>
    <row r="194">
      <c r="A194" s="1">
        <v>4.0</v>
      </c>
      <c r="B194" s="1" t="s">
        <v>195</v>
      </c>
      <c r="C194" t="str">
        <f>IFERROR(__xludf.DUMMYFUNCTION("GOOGLETRANSLATE(B194, ""fr"", ""en"")"),"Wooden rosary of Nazareth Market store Beautiful item which corresponds to the photo. Wooden beads, medals and crosses are beautiful. Very happy with my choice. Article well protected for delivery.")</f>
        <v>Wooden rosary of Nazareth Market store Beautiful item which corresponds to the photo. Wooden beads, medals and crosses are beautiful. Very happy with my choice. Article well protected for delivery.</v>
      </c>
    </row>
    <row r="195">
      <c r="A195" s="1">
        <v>5.0</v>
      </c>
      <c r="B195" s="1" t="s">
        <v>196</v>
      </c>
      <c r="C195" t="str">
        <f>IFERROR(__xludf.DUMMYFUNCTION("GOOGLETRANSLATE(B195, ""fr"", ""en"")"),"headphones on top !! This is my first bluetooth earphone and I am very satisfied. The first connection was made very simply with my phone that recognizes the consistently now. The headphones are very comfortable to wear and do not move once you find the r"&amp;"ight size silicone tip that suits your ears. I find it very nice to have this box has large capacity battery that saved me several times when my phone was missing battery which is a big plus. They fully support the functions of my phone with touch buttons"&amp;" that are on top.")</f>
        <v>headphones on top !! This is my first bluetooth earphone and I am very satisfied. The first connection was made very simply with my phone that recognizes the consistently now. The headphones are very comfortable to wear and do not move once you find the right size silicone tip that suits your ears. I find it very nice to have this box has large capacity battery that saved me several times when my phone was missing battery which is a big plus. They fully support the functions of my phone with touch buttons that are on top.</v>
      </c>
    </row>
    <row r="196">
      <c r="A196" s="1">
        <v>5.0</v>
      </c>
      <c r="B196" s="1" t="s">
        <v>197</v>
      </c>
      <c r="C196" t="str">
        <f>IFERROR(__xludf.DUMMYFUNCTION("GOOGLETRANSLATE(B196, ""fr"", ""en"")"),"Beautiful life Useful to remove tasks of our lives")</f>
        <v>Beautiful life Useful to remove tasks of our lives</v>
      </c>
    </row>
    <row r="197">
      <c r="A197" s="1">
        <v>5.0</v>
      </c>
      <c r="B197" s="1" t="s">
        <v>198</v>
      </c>
      <c r="C197" t="str">
        <f>IFERROR(__xludf.DUMMYFUNCTION("GOOGLETRANSLATE(B197, ""fr"", ""en"")"),"Essential ! Too comfortable Very comfortable and very wearable. We feel like a second skin! To recommend !")</f>
        <v>Essential ! Too comfortable Very comfortable and very wearable. We feel like a second skin! To recommend !</v>
      </c>
    </row>
    <row r="198">
      <c r="A198" s="1">
        <v>5.0</v>
      </c>
      <c r="B198" s="1" t="s">
        <v>199</v>
      </c>
      <c r="C198" t="str">
        <f>IFERROR(__xludf.DUMMYFUNCTION("GOOGLETRANSLATE(B198, ""fr"", ""en"")"),"Design Kettle received very quickly. The retro design is right in the trends of the moment! Water temperature can be monitored through an indicator, and stop the machine before, handy if you hurry and do not want to get burned! The base is round and the k"&amp;"ettle above arises very easily without the clip. Being a big fan of tea, I'm really happy with this purchase! :)")</f>
        <v>Design Kettle received very quickly. The retro design is right in the trends of the moment! Water temperature can be monitored through an indicator, and stop the machine before, handy if you hurry and do not want to get burned! The base is round and the kettle above arises very easily without the clip. Being a big fan of tea, I'm really happy with this purchase! :)</v>
      </c>
    </row>
    <row r="199">
      <c r="A199" s="1">
        <v>5.0</v>
      </c>
      <c r="B199" s="1" t="s">
        <v>200</v>
      </c>
      <c r="C199" t="str">
        <f>IFERROR(__xludf.DUMMYFUNCTION("GOOGLETRANSLATE(B199, ""fr"", ""en"")"),"Quality, authenticity. I bought this product to give for the holidays. The applicant has not discovered his gift, but I, for one, delighted with my purchase! Watch authentic with a nice metal box. The details are beautiful, good quality. I'm almost jealou"&amp;"s!")</f>
        <v>Quality, authenticity. I bought this product to give for the holidays. The applicant has not discovered his gift, but I, for one, delighted with my purchase! Watch authentic with a nice metal box. The details are beautiful, good quality. I'm almost jealous!</v>
      </c>
    </row>
    <row r="200">
      <c r="A200" s="1">
        <v>5.0</v>
      </c>
      <c r="B200" s="1" t="s">
        <v>201</v>
      </c>
      <c r="C200" t="str">
        <f>IFERROR(__xludf.DUMMYFUNCTION("GOOGLETRANSLATE(B200, ""fr"", ""en"")"),"100% Satisfied ... Like many I was skeptical about the property makes this device. But I admit that in recent weeks, it's hard to not to do two or three sessions per day. My wife had calf cramps and difficulty bending down to pick up something on the grou"&amp;"nd, since no longer cramp and I saw him pick something up without any effort that had not happened for a long time . Myself I realize had done well and better blood circulation of the feet.")</f>
        <v>100% Satisfied ... Like many I was skeptical about the property makes this device. But I admit that in recent weeks, it's hard to not to do two or three sessions per day. My wife had calf cramps and difficulty bending down to pick up something on the ground, since no longer cramp and I saw him pick something up without any effort that had not happened for a long time . Myself I realize had done well and better blood circulation of the feet.</v>
      </c>
    </row>
    <row r="201">
      <c r="A201" s="1">
        <v>5.0</v>
      </c>
      <c r="B201" s="1" t="s">
        <v>202</v>
      </c>
      <c r="C201" t="str">
        <f>IFERROR(__xludf.DUMMYFUNCTION("GOOGLETRANSLATE(B201, ""fr"", ""en"")"),"Pretty bottle and efficient service I ordered first one with the little hippos but the Post lost my package. As it was not urgent I waited more than 15 days before sending a complaint to the service, it was treated within hours I was offered a refund. So "&amp;"I recommended the one with the pink flamingos because the price had dropped. Received in 1 day. The bottle is a natural Advent with a pacifier speed 2. There's just a drawing and more. I took it to differentiate it from others when my baby will go to her "&amp;"nanny. The bottle is made of plastic and is very light. I recommend this brand I had already bought a model like this 4 years ago for my son and he did not move.")</f>
        <v>Pretty bottle and efficient service I ordered first one with the little hippos but the Post lost my package. As it was not urgent I waited more than 15 days before sending a complaint to the service, it was treated within hours I was offered a refund. So I recommended the one with the pink flamingos because the price had dropped. Received in 1 day. The bottle is a natural Advent with a pacifier speed 2. There's just a drawing and more. I took it to differentiate it from others when my baby will go to her nanny. The bottle is made of plastic and is very light. I recommend this brand I had already bought a model like this 4 years ago for my son and he did not move.</v>
      </c>
    </row>
    <row r="202">
      <c r="A202" s="1">
        <v>5.0</v>
      </c>
      <c r="B202" s="1" t="s">
        <v>203</v>
      </c>
      <c r="C202" t="str">
        <f>IFERROR(__xludf.DUMMYFUNCTION("GOOGLETRANSLATE(B202, ""fr"", ""en"")"),"earrings in line with expectations of good quality appearance will be seen that a use and maintenance in the time nothing was wrong for now")</f>
        <v>earrings in line with expectations of good quality appearance will be seen that a use and maintenance in the time nothing was wrong for now</v>
      </c>
    </row>
    <row r="203">
      <c r="A203" s="1">
        <v>5.0</v>
      </c>
      <c r="B203" s="1" t="s">
        <v>204</v>
      </c>
      <c r="C203" t="str">
        <f>IFERROR(__xludf.DUMMYFUNCTION("GOOGLETRANSLATE(B203, ""fr"", ""en"")"),"Long battery life, good sound and integrated control! My old headphones had died, I ordered this model, which in addition to having a backup battery have built-in commands to control its playlist and telephone (forward, rewind, pause, play, call, hang up)"&amp;", here's to remember: Packaging: Everything is included in this kit, headphones in their case load, USB cable for recharging, several silicone ear tips for ear size, carrying case / protection and a manual use. My only regret is that there is no outlet fo"&amp;"r plugging the included case directly to a wall outlet, but this is specified on the product description. Design: This is one of the strengths of the product. The set is very well designed. The headphones are magnetized to the case, so they are positioned"&amp;" correctly to be loaded automatically. Moreover, once in the box they turn off automatically. The search itself is very fast and is an indicator on each earpiece to indicate the current load or full load, from red to blue in this case. The case is a batte"&amp;"ry by itself, this has two advantages: 1) when empty headphones can be recharged without the need to connect the case. This comes in handy in case of travel (train, bus, plane, etc.). In addition, the capacity is such that it is possible to do several ref"&amp;"ills. 2) A USB port is positioned on the front of the housing, allowing a loaded electronic apparatus (in my case, smartphone) for an empty battery. Always very useful in the case of a movement. Everything is well designed and durable. Earphones / Sound: "&amp;"The sound headphones is excellent. although the sounds we hear the same bass that are quite present (thank you :) settings). One advantage here is that the headphones are piloting your music software. Indeed, the headphones have a touch location that allo"&amp;"w the use of basic software functions (play, pause, next, previous). Ditto for call and / or hanging up a phone call, which is handy when you do sports or activity. Battery life: This is the second strong point of these headphones, until now I have never "&amp;"found myself running out of battery. I have already used 5-6 hours without problem. Conclusion: This is a great product, versatile and functional, ideal for people always on the go and looking for a discrete device. Furthermore the quality / price is very"&amp;" good. I recommend this product.")</f>
        <v>Long battery life, good sound and integrated control! My old headphones had died, I ordered this model, which in addition to having a backup battery have built-in commands to control its playlist and telephone (forward, rewind, pause, play, call, hang up), here's to remember: Packaging: Everything is included in this kit, headphones in their case load, USB cable for recharging, several silicone ear tips for ear size, carrying case / protection and a manual use. My only regret is that there is no outlet for plugging the included case directly to a wall outlet, but this is specified on the product description. Design: This is one of the strengths of the product. The set is very well designed. The headphones are magnetized to the case, so they are positioned correctly to be loaded automatically. Moreover, once in the box they turn off automatically. The search itself is very fast and is an indicator on each earpiece to indicate the current load or full load, from red to blue in this case. The case is a battery by itself, this has two advantages: 1) when empty headphones can be recharged without the need to connect the case. This comes in handy in case of travel (train, bus, plane, etc.). In addition, the capacity is such that it is possible to do several refills. 2) A USB port is positioned on the front of the housing, allowing a loaded electronic apparatus (in my case, smartphone) for an empty battery. Always very useful in the case of a movement. Everything is well designed and durable. Earphones / Sound: The sound headphones is excellent. although the sounds we hear the same bass that are quite present (thank you :) settings). One advantage here is that the headphones are piloting your music software. Indeed, the headphones have a touch location that allow the use of basic software functions (play, pause, next, previous). Ditto for call and / or hanging up a phone call, which is handy when you do sports or activity. Battery life: This is the second strong point of these headphones, until now I have never found myself running out of battery. I have already used 5-6 hours without problem. Conclusion: This is a great product, versatile and functional, ideal for people always on the go and looking for a discrete device. Furthermore the quality / price is very good. I recommend this product.</v>
      </c>
    </row>
    <row r="204">
      <c r="A204" s="1">
        <v>5.0</v>
      </c>
      <c r="B204" s="1" t="s">
        <v>205</v>
      </c>
      <c r="C204" t="str">
        <f>IFERROR(__xludf.DUMMYFUNCTION("GOOGLETRANSLATE(B204, ""fr"", ""en"")"),"Although I love in soft size properly your perfect size nothing to say I am very satisfied with the product anything negative but positive I recommend and I'll buy the other")</f>
        <v>Although I love in soft size properly your perfect size nothing to say I am very satisfied with the product anything negative but positive I recommend and I'll buy the other</v>
      </c>
    </row>
    <row r="205">
      <c r="A205" s="1">
        <v>5.0</v>
      </c>
      <c r="B205" s="1" t="s">
        <v>206</v>
      </c>
      <c r="C205" t="str">
        <f>IFERROR(__xludf.DUMMYFUNCTION("GOOGLETRANSLATE(B205, ""fr"", ""en"")"),"Very Beautiful and Practical A stylish storage case so that a classroom area, which is also battery office, provided with a micro USB cable, and additional caps (different sizes). They stay put in the ears even when in motion, touch controls are very prac"&amp;"tical and work very well. Simple enough of them connected to the phone and the sound quality is impeccable. The design of the headphones as the case is very beautiful. There is also a battery percentage indicator on the housing which is clearly visible an"&amp;"d very convenient.")</f>
        <v>Very Beautiful and Practical A stylish storage case so that a classroom area, which is also battery office, provided with a micro USB cable, and additional caps (different sizes). They stay put in the ears even when in motion, touch controls are very practical and work very well. Simple enough of them connected to the phone and the sound quality is impeccable. The design of the headphones as the case is very beautiful. There is also a battery percentage indicator on the housing which is clearly visible and very convenient.</v>
      </c>
    </row>
    <row r="206">
      <c r="A206" s="1">
        <v>5.0</v>
      </c>
      <c r="B206" s="1" t="s">
        <v>207</v>
      </c>
      <c r="C206" t="str">
        <f>IFERROR(__xludf.DUMMYFUNCTION("GOOGLETRANSLATE(B206, ""fr"", ""en"")"),"compliant compliant")</f>
        <v>compliant compliant</v>
      </c>
    </row>
    <row r="207">
      <c r="A207" s="1">
        <v>5.0</v>
      </c>
      <c r="B207" s="1" t="s">
        <v>208</v>
      </c>
      <c r="C207" t="str">
        <f>IFERROR(__xludf.DUMMYFUNCTION("GOOGLETRANSLATE(B207, ""fr"", ""en"")"),"Super pro quality for a reasonable price I needed for my son without microphones group evenings parade with these wireless microphones I found a pro quality for a reasonable price. digital decoding brings rendering great quality sound. receiver with LCD s"&amp;"creen that gives the signal information and battery charge levels. synchronization of microphones with the receiver is automatic, there is no adjustment required. wireless technology provides freedom of movement. Excellent quality for the price, I highly "&amp;"recommend it")</f>
        <v>Super pro quality for a reasonable price I needed for my son without microphones group evenings parade with these wireless microphones I found a pro quality for a reasonable price. digital decoding brings rendering great quality sound. receiver with LCD screen that gives the signal information and battery charge levels. synchronization of microphones with the receiver is automatic, there is no adjustment required. wireless technology provides freedom of movement. Excellent quality for the price, I highly recommend it</v>
      </c>
    </row>
    <row r="208">
      <c r="A208" s="1">
        <v>5.0</v>
      </c>
      <c r="B208" s="1" t="s">
        <v>209</v>
      </c>
      <c r="C208" t="str">
        <f>IFERROR(__xludf.DUMMYFUNCTION("GOOGLETRANSLATE(B208, ""fr"", ""en"")"),"very good value for money.")</f>
        <v>very good value for money.</v>
      </c>
    </row>
    <row r="209">
      <c r="A209" s="1">
        <v>5.0</v>
      </c>
      <c r="B209" s="1" t="s">
        <v>210</v>
      </c>
      <c r="C209" t="str">
        <f>IFERROR(__xludf.DUMMYFUNCTION("GOOGLETRANSLATE(B209, ""fr"", ""en"")"),"Micro Great, great fun for adults too. Be careful to adjust the sound, because it rocks !!!")</f>
        <v>Micro Great, great fun for adults too. Be careful to adjust the sound, because it rocks !!!</v>
      </c>
    </row>
    <row r="210">
      <c r="A210" s="1">
        <v>2.0</v>
      </c>
      <c r="B210" s="1" t="s">
        <v>211</v>
      </c>
      <c r="C210" t="str">
        <f>IFERROR(__xludf.DUMMYFUNCTION("GOOGLETRANSLATE(B210, ""fr"", ""en"")"),"Kettle very bad choice too noisy the body of the kettle burning no insulation. just the design well I regret my purchase")</f>
        <v>Kettle very bad choice too noisy the body of the kettle burning no insulation. just the design well I regret my purchase</v>
      </c>
    </row>
    <row r="211">
      <c r="A211" s="1">
        <v>1.0</v>
      </c>
      <c r="B211" s="1" t="s">
        <v>212</v>
      </c>
      <c r="C211" t="str">
        <f>IFERROR(__xludf.DUMMYFUNCTION("GOOGLETRANSLATE(B211, ""fr"", ""en"")"),"More I want to order the size 42 not use too small. And I try to revendres from people who are a size 41 but she does not want it, so I lost 25 euros in the adventure.")</f>
        <v>More I want to order the size 42 not use too small. And I try to revendres from people who are a size 41 but she does not want it, so I lost 25 euros in the adventure.</v>
      </c>
    </row>
    <row r="212">
      <c r="A212" s="1">
        <v>1.0</v>
      </c>
      <c r="B212" s="1" t="s">
        <v>213</v>
      </c>
      <c r="C212" t="str">
        <f>IFERROR(__xludf.DUMMYFUNCTION("GOOGLETRANSLATE(B212, ""fr"", ""en"")"),"Ripped after only 3 months of careful use. TO FLEE ! I confirm another negative comment, I have the same problem with my bag and the strap that tears at the seam level with the bag. basic design flaw with the strap is sewn too obviously too short. It is n"&amp;"ow unusable and it's totally irreparable even with sewing skills. It is too late to return it and therefore I have lost more than 30 €. To flee !!!")</f>
        <v>Ripped after only 3 months of careful use. TO FLEE ! I confirm another negative comment, I have the same problem with my bag and the strap that tears at the seam level with the bag. basic design flaw with the strap is sewn too obviously too short. It is now unusable and it's totally irreparable even with sewing skills. It is too late to return it and therefore I have lost more than 30 €. To flee !!!</v>
      </c>
    </row>
    <row r="213">
      <c r="A213" s="1">
        <v>3.0</v>
      </c>
      <c r="B213" s="1" t="s">
        <v>214</v>
      </c>
      <c r="C213" t="str">
        <f>IFERROR(__xludf.DUMMYFUNCTION("GOOGLETRANSLATE(B213, ""fr"", ""en"")"),"not strong rips and pierces easily. substitute another brand")</f>
        <v>not strong rips and pierces easily. substitute another brand</v>
      </c>
    </row>
    <row r="214">
      <c r="A214" s="1">
        <v>3.0</v>
      </c>
      <c r="B214" s="1" t="s">
        <v>215</v>
      </c>
      <c r="C214" t="str">
        <f>IFERROR(__xludf.DUMMYFUNCTION("GOOGLETRANSLATE(B214, ""fr"", ""en"")"),"I expected better. I have already received leggings sport of jai make because too cramped for me, it is of the same nature as that one but 10 times better quality. So I was hoping the same quality and there must say I am disappointed. Anyway, this one goo"&amp;"d size. Jai took the advice of buyers and have prices for 44/46 XL size and it's going. Quality is of the ordinary spandex, but thick enough so I keep it and I recommend. But I will return to buy another legging Portuguese production which blew me away.")</f>
        <v>I expected better. I have already received leggings sport of jai make because too cramped for me, it is of the same nature as that one but 10 times better quality. So I was hoping the same quality and there must say I am disappointed. Anyway, this one good size. Jai took the advice of buyers and have prices for 44/46 XL size and it's going. Quality is of the ordinary spandex, but thick enough so I keep it and I recommend. But I will return to buy another legging Portuguese production which blew me away.</v>
      </c>
    </row>
    <row r="215">
      <c r="A215" s="1">
        <v>4.0</v>
      </c>
      <c r="B215" s="1" t="s">
        <v>216</v>
      </c>
      <c r="C215" t="str">
        <f>IFERROR(__xludf.DUMMYFUNCTION("GOOGLETRANSLATE(B215, ""fr"", ""en"")"),"Very well. Hello, want good chest for quite light sports (walking, soft gym, cycling, dance). Just a little loose on the side, but a small stitch and it's perfect.")</f>
        <v>Very well. Hello, want good chest for quite light sports (walking, soft gym, cycling, dance). Just a little loose on the side, but a small stitch and it's perfect.</v>
      </c>
    </row>
    <row r="216">
      <c r="A216" s="1">
        <v>4.0</v>
      </c>
      <c r="B216" s="1" t="s">
        <v>217</v>
      </c>
      <c r="C216" t="str">
        <f>IFERROR(__xludf.DUMMYFUNCTION("GOOGLETRANSLATE(B216, ""fr"", ""en"")"),"Excellent headphones Perfect synchronization, take good ears, within ultra fast delivery with premium quality product, but carry a bag (one provided is a charging box, it can be used as case but fragile), for wireless, it is easily lost.")</f>
        <v>Excellent headphones Perfect synchronization, take good ears, within ultra fast delivery with premium quality product, but carry a bag (one provided is a charging box, it can be used as case but fragile), for wireless, it is easily lost.</v>
      </c>
    </row>
    <row r="217">
      <c r="A217" s="1">
        <v>4.0</v>
      </c>
      <c r="B217" s="1" t="s">
        <v>218</v>
      </c>
      <c r="C217" t="str">
        <f>IFERROR(__xludf.DUMMYFUNCTION("GOOGLETRANSLATE(B217, ""fr"", ""en"")"),"very beautiful Beautiful bracelet all in a beautiful box")</f>
        <v>very beautiful Beautiful bracelet all in a beautiful box</v>
      </c>
    </row>
    <row r="218">
      <c r="A218" s="1">
        <v>4.0</v>
      </c>
      <c r="B218" s="1" t="s">
        <v>219</v>
      </c>
      <c r="C218" t="str">
        <f>IFERROR(__xludf.DUMMYFUNCTION("GOOGLETRANSLATE(B218, ""fr"", ""en"")"),"Do not reduce reflux My son usually uses biserons Advent and he GERD, the pediatrician asked us to try mam brand empire but it's reflux, I think it's because of the flow 2, I'll buy separately pacifier flow 1 mam to try.")</f>
        <v>Do not reduce reflux My son usually uses biserons Advent and he GERD, the pediatrician asked us to try mam brand empire but it's reflux, I think it's because of the flow 2, I'll buy separately pacifier flow 1 mam to try.</v>
      </c>
    </row>
    <row r="219">
      <c r="A219" s="1">
        <v>5.0</v>
      </c>
      <c r="B219" s="1" t="s">
        <v>220</v>
      </c>
      <c r="C219" t="str">
        <f>IFERROR(__xludf.DUMMYFUNCTION("GOOGLETRANSLATE(B219, ""fr"", ""en"")"),"Good quality conforms to the size Trousers for city and sport well")</f>
        <v>Good quality conforms to the size Trousers for city and sport well</v>
      </c>
    </row>
    <row r="220">
      <c r="A220" s="1">
        <v>5.0</v>
      </c>
      <c r="B220" s="1" t="s">
        <v>221</v>
      </c>
      <c r="C220" t="str">
        <f>IFERROR(__xludf.DUMMYFUNCTION("GOOGLETRANSLATE(B220, ""fr"", ""en"")"),"quality flexible cable and flexible cable of good quality, conductor and insulator. The identification is well marked. Is working fine. Coil well conditioned.")</f>
        <v>quality flexible cable and flexible cable of good quality, conductor and insulator. The identification is well marked. Is working fine. Coil well conditioned.</v>
      </c>
    </row>
    <row r="221">
      <c r="A221" s="1">
        <v>5.0</v>
      </c>
      <c r="B221" s="1" t="s">
        <v>222</v>
      </c>
      <c r="C221" t="str">
        <f>IFERROR(__xludf.DUMMYFUNCTION("GOOGLETRANSLATE(B221, ""fr"", ""en"")"),"Perfect. Use for animals, produced in line with our expectation.")</f>
        <v>Perfect. Use for animals, produced in line with our expectation.</v>
      </c>
    </row>
    <row r="222">
      <c r="A222" s="1">
        <v>5.0</v>
      </c>
      <c r="B222" s="1" t="s">
        <v>223</v>
      </c>
      <c r="C222" t="str">
        <f>IFERROR(__xludf.DUMMYFUNCTION("GOOGLETRANSLATE(B222, ""fr"", ""en"")"),"Good morning beautiful satchel solid quality product neither too large nor too small. Perfect to accommodate my iphone and my cable portfolio with small battery 7500ma énergier brand purchased on amazon.")</f>
        <v>Good morning beautiful satchel solid quality product neither too large nor too small. Perfect to accommodate my iphone and my cable portfolio with small battery 7500ma énergier brand purchased on amazon.</v>
      </c>
    </row>
    <row r="223">
      <c r="A223" s="1">
        <v>5.0</v>
      </c>
      <c r="B223" s="1" t="s">
        <v>224</v>
      </c>
      <c r="C223" t="str">
        <f>IFERROR(__xludf.DUMMYFUNCTION("GOOGLETRANSLATE(B223, ""fr"", ""en"")"),"Great ! Very good value for money. Waterproof without problems for 1 month For courch. Cool ! This changes other. I love the good side Vintage")</f>
        <v>Great ! Very good value for money. Waterproof without problems for 1 month For courch. Cool ! This changes other. I love the good side Vintage</v>
      </c>
    </row>
    <row r="224">
      <c r="A224" s="1">
        <v>5.0</v>
      </c>
      <c r="B224" s="1" t="s">
        <v>225</v>
      </c>
      <c r="C224" t="str">
        <f>IFERROR(__xludf.DUMMYFUNCTION("GOOGLETRANSLATE(B224, ""fr"", ""en"")"),"Strap It looks solid, supplied with small tools! This is obviously more convenient. But considering the price, pleasant surprise. Quick delivery.")</f>
        <v>Strap It looks solid, supplied with small tools! This is obviously more convenient. But considering the price, pleasant surprise. Quick delivery.</v>
      </c>
    </row>
    <row r="225">
      <c r="A225" s="1">
        <v>5.0</v>
      </c>
      <c r="B225" s="1" t="s">
        <v>226</v>
      </c>
      <c r="C225" t="str">
        <f>IFERROR(__xludf.DUMMYFUNCTION("GOOGLETRANSLATE(B225, ""fr"", ""en"")"),"Perfect They are perfect. I used to write on labels for the jars of home baby. I was not sure it works but all is well. It takes a little time for it to dry before putting fingers above not clear. After they fade very easily with a little water (so perfec"&amp;"t when I rinse the potty writing hand along 😉)")</f>
        <v>Perfect They are perfect. I used to write on labels for the jars of home baby. I was not sure it works but all is well. It takes a little time for it to dry before putting fingers above not clear. After they fade very easily with a little water (so perfect when I rinse the potty writing hand along 😉)</v>
      </c>
    </row>
    <row r="226">
      <c r="A226" s="1">
        <v>5.0</v>
      </c>
      <c r="B226" s="1" t="s">
        <v>227</v>
      </c>
      <c r="C226" t="str">
        <f>IFERROR(__xludf.DUMMYFUNCTION("GOOGLETRANSLATE(B226, ""fr"", ""en"")"),"pretty shiny bracelets. I received two beautiful bracelets with 2 pockets for storage. These are two color bracelet bright silver. One has beads to son, and can be adjusted to 3 different screens. The second is decorated with multiple cores, each on a dif"&amp;"ferent length of thread. They are pretty, light and make their effect.")</f>
        <v>pretty shiny bracelets. I received two beautiful bracelets with 2 pockets for storage. These are two color bracelet bright silver. One has beads to son, and can be adjusted to 3 different screens. The second is decorated with multiple cores, each on a different length of thread. They are pretty, light and make their effect.</v>
      </c>
    </row>
    <row r="227">
      <c r="A227" s="1">
        <v>5.0</v>
      </c>
      <c r="B227" s="1" t="s">
        <v>228</v>
      </c>
      <c r="C227" t="str">
        <f>IFERROR(__xludf.DUMMYFUNCTION("GOOGLETRANSLATE(B227, ""fr"", ""en"")"),"Does its job, aesthetic and correct price is doing its job, aesthetic, accurate and fair price: it is the third that I buy in 15 years: after 6 to 7 years the increase in number resets, regardless of the battery has been changed or not ...")</f>
        <v>Does its job, aesthetic and correct price is doing its job, aesthetic, accurate and fair price: it is the third that I buy in 15 years: after 6 to 7 years the increase in number resets, regardless of the battery has been changed or not ...</v>
      </c>
    </row>
    <row r="228">
      <c r="A228" s="1">
        <v>5.0</v>
      </c>
      <c r="B228" s="1" t="s">
        <v>229</v>
      </c>
      <c r="C228" t="str">
        <f>IFERROR(__xludf.DUMMYFUNCTION("GOOGLETRANSLATE(B228, ""fr"", ""en"")"),"Casio Watches Collection casio watch good quality for now all works well, the bracelet is of good quality for the moment no problem at this level, the mechanism works well, the dial for the date turns well enough conform to my expectations .")</f>
        <v>Casio Watches Collection casio watch good quality for now all works well, the bracelet is of good quality for the moment no problem at this level, the mechanism works well, the dial for the date turns well enough conform to my expectations .</v>
      </c>
    </row>
    <row r="229">
      <c r="A229" s="1">
        <v>5.0</v>
      </c>
      <c r="B229" s="1" t="s">
        <v>230</v>
      </c>
      <c r="C229" t="str">
        <f>IFERROR(__xludf.DUMMYFUNCTION("GOOGLETRANSLATE(B229, ""fr"", ""en"")"),"I have the perfect buy for my daughter for college 5th, perfect, strong, great high quality and c is a eastpak my daughter is excited, the price is affordable given the brand I highly recommend, thank you amazon")</f>
        <v>I have the perfect buy for my daughter for college 5th, perfect, strong, great high quality and c is a eastpak my daughter is excited, the price is affordable given the brand I highly recommend, thank you amazon</v>
      </c>
    </row>
    <row r="230">
      <c r="A230" s="1">
        <v>5.0</v>
      </c>
      <c r="B230" s="1" t="s">
        <v>231</v>
      </c>
      <c r="C230" t="str">
        <f>IFERROR(__xludf.DUMMYFUNCTION("GOOGLETRANSLATE(B230, ""fr"", ""en"")"),"Perfect Perfect for my 9 year old son. It will keep until high school !!!")</f>
        <v>Perfect Perfect for my 9 year old son. It will keep until high school !!!</v>
      </c>
    </row>
    <row r="231">
      <c r="A231" s="1">
        <v>5.0</v>
      </c>
      <c r="B231" s="1" t="s">
        <v>232</v>
      </c>
      <c r="C231" t="str">
        <f>IFERROR(__xludf.DUMMYFUNCTION("GOOGLETRANSLATE(B231, ""fr"", ""en"")"),"Top Perfect great product I recommend to 200/100 thank you")</f>
        <v>Top Perfect great product I recommend to 200/100 thank you</v>
      </c>
    </row>
    <row r="232">
      <c r="A232" s="1">
        <v>5.0</v>
      </c>
      <c r="B232" s="1" t="s">
        <v>233</v>
      </c>
      <c r="C232" t="str">
        <f>IFERROR(__xludf.DUMMYFUNCTION("GOOGLETRANSLATE(B232, ""fr"", ""en"")"),"Good Good material")</f>
        <v>Good Good material</v>
      </c>
    </row>
    <row r="233">
      <c r="A233" s="1">
        <v>5.0</v>
      </c>
      <c r="B233" s="1" t="s">
        <v>234</v>
      </c>
      <c r="C233" t="str">
        <f>IFERROR(__xludf.DUMMYFUNCTION("GOOGLETRANSLATE(B233, ""fr"", ""en"")"),"VERY SATISFIED Beautiful pocket watch retro, convenient as attached. Good value for money.")</f>
        <v>VERY SATISFIED Beautiful pocket watch retro, convenient as attached. Good value for money.</v>
      </c>
    </row>
    <row r="234">
      <c r="A234" s="1">
        <v>2.0</v>
      </c>
      <c r="B234" s="1" t="s">
        <v>235</v>
      </c>
      <c r="C234" t="str">
        <f>IFERROR(__xludf.DUMMYFUNCTION("GOOGLETRANSLATE(B234, ""fr"", ""en"")"),"Not comfortable I'm not a small size but the headphones are all ear (probably to have a ""noise canceling"") creating an effect ""air call"" in the ear that made me very désagrable headache bad because beside the quality is there")</f>
        <v>Not comfortable I'm not a small size but the headphones are all ear (probably to have a "noise canceling") creating an effect "air call" in the ear that made me very désagrable headache bad because beside the quality is there</v>
      </c>
    </row>
    <row r="235">
      <c r="A235" s="1">
        <v>1.0</v>
      </c>
      <c r="B235" s="1" t="s">
        <v>236</v>
      </c>
      <c r="C235" t="str">
        <f>IFERROR(__xludf.DUMMYFUNCTION("GOOGLETRANSLATE(B235, ""fr"", ""en"")"),"False False Stan Smith Stan Smith ..... Thanks amazon The photos are amazing !!!!")</f>
        <v>False False Stan Smith Stan Smith ..... Thanks amazon The photos are amazing !!!!</v>
      </c>
    </row>
    <row r="236">
      <c r="A236" s="1">
        <v>1.0</v>
      </c>
      <c r="B236" s="1" t="s">
        <v>237</v>
      </c>
      <c r="C236" t="str">
        <f>IFERROR(__xludf.DUMMYFUNCTION("GOOGLETRANSLATE(B236, ""fr"", ""en"")"),"My obsolescence too fast 1 teapot Riviera worked 1 year, the second 3 months!")</f>
        <v>My obsolescence too fast 1 teapot Riviera worked 1 year, the second 3 months!</v>
      </c>
    </row>
    <row r="237">
      <c r="A237" s="1">
        <v>3.0</v>
      </c>
      <c r="B237" s="1" t="s">
        <v>238</v>
      </c>
      <c r="C237" t="str">
        <f>IFERROR(__xludf.DUMMYFUNCTION("GOOGLETRANSLATE(B237, ""fr"", ""en"")"),"Caution Bracelet size. Impec for my boyfriend but white does not admit my grip. otherwise pretty")</f>
        <v>Caution Bracelet size. Impec for my boyfriend but white does not admit my grip. otherwise pretty</v>
      </c>
    </row>
    <row r="238">
      <c r="A238" s="1">
        <v>4.0</v>
      </c>
      <c r="B238" s="1" t="s">
        <v>239</v>
      </c>
      <c r="C238" t="str">
        <f>IFERROR(__xludf.DUMMYFUNCTION("GOOGLETRANSLATE(B238, ""fr"", ""en"")"),"This great product filled fully its function no defects to report, more it seems to me that this is the only brand that sells this type of product.")</f>
        <v>This great product filled fully its function no defects to report, more it seems to me that this is the only brand that sells this type of product.</v>
      </c>
    </row>
    <row r="239">
      <c r="A239" s="1">
        <v>4.0</v>
      </c>
      <c r="B239" s="1" t="s">
        <v>240</v>
      </c>
      <c r="C239" t="str">
        <f>IFERROR(__xludf.DUMMYFUNCTION("GOOGLETRANSLATE(B239, ""fr"", ""en"")"),"Good quality is perfect, my man is really happy and good quality")</f>
        <v>Good quality is perfect, my man is really happy and good quality</v>
      </c>
    </row>
    <row r="240">
      <c r="A240" s="1">
        <v>4.0</v>
      </c>
      <c r="B240" s="1" t="s">
        <v>241</v>
      </c>
      <c r="C240" t="str">
        <f>IFERROR(__xludf.DUMMYFUNCTION("GOOGLETRANSLATE(B240, ""fr"", ""en"")"),"Satisfied with the product bag is bulky; I put the wallet, the card holder, the wallet, the Swiss knife. Lack of 2 mm in height to introduce the checkbook easily but returned safely. Can be worn on the front.")</f>
        <v>Satisfied with the product bag is bulky; I put the wallet, the card holder, the wallet, the Swiss knife. Lack of 2 mm in height to introduce the checkbook easily but returned safely. Can be worn on the front.</v>
      </c>
    </row>
    <row r="241">
      <c r="A241" s="1">
        <v>4.0</v>
      </c>
      <c r="B241" s="1" t="s">
        <v>242</v>
      </c>
      <c r="C241" t="str">
        <f>IFERROR(__xludf.DUMMYFUNCTION("GOOGLETRANSLATE(B241, ""fr"", ""en"")"),"well pretty much happened and over time, it is still in good condition despite daily use, the only concern was the chain that is broken very quickly even without force, if the pendant is good.")</f>
        <v>well pretty much happened and over time, it is still in good condition despite daily use, the only concern was the chain that is broken very quickly even without force, if the pendant is good.</v>
      </c>
    </row>
    <row r="242">
      <c r="A242" s="1">
        <v>5.0</v>
      </c>
      <c r="B242" s="1" t="s">
        <v>243</v>
      </c>
      <c r="C242" t="str">
        <f>IFERROR(__xludf.DUMMYFUNCTION("GOOGLETRANSLATE(B242, ""fr"", ""en"")"),"I just love it !!!! I am a follower of the collection if I could buy all of them I would. Ma.fille .. love it! the mistress too. .. what a pleasure to see my 6 year old daughter reading in bed at night! I just love it !!!")</f>
        <v>I just love it !!!! I am a follower of the collection if I could buy all of them I would. Ma.fille .. love it! the mistress too. .. what a pleasure to see my 6 year old daughter reading in bed at night! I just love it !!!</v>
      </c>
    </row>
    <row r="243">
      <c r="A243" s="1">
        <v>5.0</v>
      </c>
      <c r="B243" s="1" t="s">
        <v>244</v>
      </c>
      <c r="C243" t="str">
        <f>IFERROR(__xludf.DUMMYFUNCTION("GOOGLETRANSLATE(B243, ""fr"", ""en"")"),"Comfort for the sport I used it for a workout rather directed cardio / Bodybuilding, and the tissue neat. Tend to sweat a lot, I was afraid that the material does not hold. But suddenly, not at all! The integrated pocket is quite handy (even though I do n"&amp;"ot have it used), I can put my laptop (One Plus 5T = screen of 6in). Next step: the running!")</f>
        <v>Comfort for the sport I used it for a workout rather directed cardio / Bodybuilding, and the tissue neat. Tend to sweat a lot, I was afraid that the material does not hold. But suddenly, not at all! The integrated pocket is quite handy (even though I do not have it used), I can put my laptop (One Plus 5T = screen of 6in). Next step: the running!</v>
      </c>
    </row>
    <row r="244">
      <c r="A244" s="1">
        <v>5.0</v>
      </c>
      <c r="B244" s="1" t="s">
        <v>245</v>
      </c>
      <c r="C244" t="str">
        <f>IFERROR(__xludf.DUMMYFUNCTION("GOOGLETRANSLATE(B244, ""fr"", ""en"")"),"Top Done very well work, tough and size very well.")</f>
        <v>Top Done very well work, tough and size very well.</v>
      </c>
    </row>
    <row r="245">
      <c r="A245" s="1">
        <v>5.0</v>
      </c>
      <c r="B245" s="1" t="s">
        <v>246</v>
      </c>
      <c r="C245" t="str">
        <f>IFERROR(__xludf.DUMMYFUNCTION("GOOGLETRANSLATE(B245, ""fr"", ""en"")"),"Superb watch Very nice watch, high quality product. Beautiful finishes Perfect! And its price more than correct! I recommend this product.")</f>
        <v>Superb watch Very nice watch, high quality product. Beautiful finishes Perfect! And its price more than correct! I recommend this product.</v>
      </c>
    </row>
    <row r="246">
      <c r="A246" s="1">
        <v>5.0</v>
      </c>
      <c r="B246" s="1" t="s">
        <v>247</v>
      </c>
      <c r="C246" t="str">
        <f>IFERROR(__xludf.DUMMYFUNCTION("GOOGLETRANSLATE(B246, ""fr"", ""en"")"),"Relieve fatigue and ease of use It was very cozy after receiving the trial. quality product, very friendly seller and very agréable.Ce product works great. It is very painful to go to work one day, it is particularly suitable. It also can keep the tempera"&amp;"ture for men, women and children. To recommend.")</f>
        <v>Relieve fatigue and ease of use It was very cozy after receiving the trial. quality product, very friendly seller and very agréable.Ce product works great. It is very painful to go to work one day, it is particularly suitable. It also can keep the temperature for men, women and children. To recommend.</v>
      </c>
    </row>
    <row r="247">
      <c r="A247" s="1">
        <v>5.0</v>
      </c>
      <c r="B247" s="1" t="s">
        <v>248</v>
      </c>
      <c r="C247" t="str">
        <f>IFERROR(__xludf.DUMMYFUNCTION("GOOGLETRANSLATE(B247, ""fr"", ""en"")"),"A classic and comfortable moccasin this model is not likely to be disappointed. Well made, it can be worn both with jeans with a dressier pants. The indicated size corresponds to the actual size. Although it is more fun to walk with all leather shoes, do "&amp;"not delay to put a shoe rubber to a shoemaker otherwise it may damage the seam of the sole. It would be a shame because this model is designed to make use.")</f>
        <v>A classic and comfortable moccasin this model is not likely to be disappointed. Well made, it can be worn both with jeans with a dressier pants. The indicated size corresponds to the actual size. Although it is more fun to walk with all leather shoes, do not delay to put a shoe rubber to a shoemaker otherwise it may damage the seam of the sole. It would be a shame because this model is designed to make use.</v>
      </c>
    </row>
    <row r="248">
      <c r="A248" s="1">
        <v>5.0</v>
      </c>
      <c r="B248" s="1" t="s">
        <v>249</v>
      </c>
      <c r="C248" t="str">
        <f>IFERROR(__xludf.DUMMYFUNCTION("GOOGLETRANSLATE(B248, ""fr"", ""en"")"),"I love dint of seeing everywhere finally cracked;) I do not want to put too much ... it is reasonable! but suddenly I was afraid of the quality ... no regrets: these headphones are great! the box can store and load, although they hold a charge, the sound "&amp;"is top notch. Go for it")</f>
        <v>I love dint of seeing everywhere finally cracked;) I do not want to put too much ... it is reasonable! but suddenly I was afraid of the quality ... no regrets: these headphones are great! the box can store and load, although they hold a charge, the sound is top notch. Go for it</v>
      </c>
    </row>
    <row r="249">
      <c r="A249" s="1">
        <v>5.0</v>
      </c>
      <c r="B249" s="1" t="s">
        <v>250</v>
      </c>
      <c r="C249" t="str">
        <f>IFERROR(__xludf.DUMMYFUNCTION("GOOGLETRANSLATE(B249, ""fr"", ""en"")"),"Men's pants Beautiful trousers for comfortable work")</f>
        <v>Men's pants Beautiful trousers for comfortable work</v>
      </c>
    </row>
    <row r="250">
      <c r="A250" s="1">
        <v>5.0</v>
      </c>
      <c r="B250" s="1" t="s">
        <v>251</v>
      </c>
      <c r="C250" t="str">
        <f>IFERROR(__xludf.DUMMYFUNCTION("GOOGLETRANSLATE(B250, ""fr"", ""en"")"),"Jacket good Jacket, I'm not disappointed with my purchase I recommend it and in no time I think redeem")</f>
        <v>Jacket good Jacket, I'm not disappointed with my purchase I recommend it and in no time I think redeem</v>
      </c>
    </row>
    <row r="251">
      <c r="A251" s="1">
        <v>5.0</v>
      </c>
      <c r="B251" s="1" t="s">
        <v>252</v>
      </c>
      <c r="C251" t="str">
        <f>IFERROR(__xludf.DUMMYFUNCTION("GOOGLETRANSLATE(B251, ""fr"", ""en"")"),"A beautiful leather, comfortable shoes The general appearance is good. The leather is beautiful with nice effects. The shoes are comfortable and can be worn all year round, neither too hot nor too little. The size is consistent with what I'm used to. Perh"&amp;"aps if one has a little foot end a size smaller can be justified. In my hand no worries. Note that the Leather talks to retain its color, its brilliance and matter. There are many products for this and it is not binding ... Once or twice a month a little "&amp;"fat and it is generally sufficient. I maintain and jackets and shoes for years and the leather does not tend to crack excessively. Having said that he lives and that's normal. Satisfied anyway!")</f>
        <v>A beautiful leather, comfortable shoes The general appearance is good. The leather is beautiful with nice effects. The shoes are comfortable and can be worn all year round, neither too hot nor too little. The size is consistent with what I'm used to. Perhaps if one has a little foot end a size smaller can be justified. In my hand no worries. Note that the Leather talks to retain its color, its brilliance and matter. There are many products for this and it is not binding ... Once or twice a month a little fat and it is generally sufficient. I maintain and jackets and shoes for years and the leather does not tend to crack excessively. Having said that he lives and that's normal. Satisfied anyway!</v>
      </c>
    </row>
    <row r="252">
      <c r="A252" s="1">
        <v>5.0</v>
      </c>
      <c r="B252" s="1" t="s">
        <v>253</v>
      </c>
      <c r="C252" t="str">
        <f>IFERROR(__xludf.DUMMYFUNCTION("GOOGLETRANSLATE(B252, ""fr"", ""en"")"),"Very Good Very good simulator of dawn and dusk. You can adjust the amount. It is very easy to use. The alarm function is easy to adjust can be regulated maximum light and the time at which it starts lighting (30, 25, 20 or 15 minutes) finally a sweet melo"&amp;"dy will wake you up at the desired time. My husband being more sensitive to light wakes me by light and by the melody. It is a gentle awakening that awaits. I got it on sale on Amazon. I do not regret my purchase.")</f>
        <v>Very Good Very good simulator of dawn and dusk. You can adjust the amount. It is very easy to use. The alarm function is easy to adjust can be regulated maximum light and the time at which it starts lighting (30, 25, 20 or 15 minutes) finally a sweet melody will wake you up at the desired time. My husband being more sensitive to light wakes me by light and by the melody. It is a gentle awakening that awaits. I got it on sale on Amazon. I do not regret my purchase.</v>
      </c>
    </row>
    <row r="253">
      <c r="A253" s="1">
        <v>5.0</v>
      </c>
      <c r="B253" s="1" t="s">
        <v>254</v>
      </c>
      <c r="C253" t="str">
        <f>IFERROR(__xludf.DUMMYFUNCTION("GOOGLETRANSLATE(B253, ""fr"", ""en"")"),"extra for curly hair I tried this oil after reading rave reviews. Personally, I find it good for the skin but no more, for against the curly hair leave-in or bath oil is wonderful.")</f>
        <v>extra for curly hair I tried this oil after reading rave reviews. Personally, I find it good for the skin but no more, for against the curly hair leave-in or bath oil is wonderful.</v>
      </c>
    </row>
    <row r="254">
      <c r="A254" s="1">
        <v>5.0</v>
      </c>
      <c r="B254" s="1" t="s">
        <v>255</v>
      </c>
      <c r="C254" t="str">
        <f>IFERROR(__xludf.DUMMYFUNCTION("GOOGLETRANSLATE(B254, ""fr"", ""en"")"),"Top Shop to offer. This jewel is just top.")</f>
        <v>Top Shop to offer. This jewel is just top.</v>
      </c>
    </row>
    <row r="255">
      <c r="A255" s="1">
        <v>5.0</v>
      </c>
      <c r="B255" s="1" t="s">
        <v>256</v>
      </c>
      <c r="C255" t="str">
        <f>IFERROR(__xludf.DUMMYFUNCTION("GOOGLETRANSLATE(B255, ""fr"", ""en"")"),"New ear thermometer I have an old model of Braun ear thermometer for 12 years (he walks toujous elsewhere, and many served!). I love this new model, because in addition to the reliability and its ease of use ""ancestor"", it is very light! This is rather "&amp;"surprising when held in hand, you'd preque a toy. Another highlight is the snapshot of the temperature display when the former put still about 2-3 seconds. Small - He works with a button battery (which also helps low weight), but it is a battery model fou"&amp;"nd easily anywhere. The battery compartment is secure, the children will not be able to open, which was not the case for the former. It comes with a package of ear tips spare.")</f>
        <v>New ear thermometer I have an old model of Braun ear thermometer for 12 years (he walks toujous elsewhere, and many served!). I love this new model, because in addition to the reliability and its ease of use "ancestor", it is very light! This is rather surprising when held in hand, you'd preque a toy. Another highlight is the snapshot of the temperature display when the former put still about 2-3 seconds. Small - He works with a button battery (which also helps low weight), but it is a battery model found easily anywhere. The battery compartment is secure, the children will not be able to open, which was not the case for the former. It comes with a package of ear tips spare.</v>
      </c>
    </row>
    <row r="256">
      <c r="A256" s="1">
        <v>5.0</v>
      </c>
      <c r="B256" s="1" t="s">
        <v>257</v>
      </c>
      <c r="C256" t="str">
        <f>IFERROR(__xludf.DUMMYFUNCTION("GOOGLETRANSLATE(B256, ""fr"", ""en"")"),"very high quality finishes very neat, very good quality, to see in time.")</f>
        <v>very high quality finishes very neat, very good quality, to see in time.</v>
      </c>
    </row>
    <row r="257">
      <c r="A257" s="1">
        <v>2.0</v>
      </c>
      <c r="B257" s="1" t="s">
        <v>258</v>
      </c>
      <c r="C257" t="str">
        <f>IFERROR(__xludf.DUMMYFUNCTION("GOOGLETRANSLATE(B257, ""fr"", ""en"")"),"Truly a small bracelet bracelet small for a man, my husband has difficulty closed")</f>
        <v>Truly a small bracelet bracelet small for a man, my husband has difficulty closed</v>
      </c>
    </row>
    <row r="258">
      <c r="A258" s="1">
        <v>1.0</v>
      </c>
      <c r="B258" s="1" t="s">
        <v>259</v>
      </c>
      <c r="C258" t="str">
        <f>IFERROR(__xludf.DUMMYFUNCTION("GOOGLETRANSLATE(B258, ""fr"", ""en"")"),"Its more than disappointing morning for 59 € I expected anyway much better, especially when reading tests at various sites The sound is metallic, smothered, distant, short nonexistent audio spectrum, even adjusting my equalizer on the chain or on the PC, "&amp;"there is no realistic medium Also once connected to the PC sends parasites while my PC gear is new and delightfully mounted on the stereo not stray, but still sad I good audio wonder how many were paid journalists who tested for daring to say that the aud"&amp;"io was excellent Even my mobile spectrum headphones cheap (Xiaomi Red 7) are much better and yet it is the low-end short immediate dismissal very disappointed from Amazon and opinions here and elsewhere; to believe that people are all deaf ^^ Ps: I have n"&amp;"ot spoken of the production but it is the same, cheap full and as already stated in an opinion that plastic is a plastic sound of year 50 of moves that, then I dare not even imagine walking out with long course ^^")</f>
        <v>Its more than disappointing morning for 59 € I expected anyway much better, especially when reading tests at various sites The sound is metallic, smothered, distant, short nonexistent audio spectrum, even adjusting my equalizer on the chain or on the PC, there is no realistic medium Also once connected to the PC sends parasites while my PC gear is new and delightfully mounted on the stereo not stray, but still sad I good audio wonder how many were paid journalists who tested for daring to say that the audio was excellent Even my mobile spectrum headphones cheap (Xiaomi Red 7) are much better and yet it is the low-end short immediate dismissal very disappointed from Amazon and opinions here and elsewhere; to believe that people are all deaf ^^ Ps: I have not spoken of the production but it is the same, cheap full and as already stated in an opinion that plastic is a plastic sound of year 50 of moves that, then I dare not even imagine walking out with long course ^^</v>
      </c>
    </row>
    <row r="259">
      <c r="A259" s="1">
        <v>3.0</v>
      </c>
      <c r="B259" s="1" t="s">
        <v>260</v>
      </c>
      <c r="C259" t="str">
        <f>IFERROR(__xludf.DUMMYFUNCTION("GOOGLETRANSLATE(B259, ""fr"", ""en"")"),"Disappointed The product is not uninteresting but for a size 34/36, the shorts are too big and must lie down to keep the electrodes in place. For 38, I think it's good. Attention take care gel patches that stick around and therefore deteriorate. disappoin"&amp;"ted ☹️")</f>
        <v>Disappointed The product is not uninteresting but for a size 34/36, the shorts are too big and must lie down to keep the electrodes in place. For 38, I think it's good. Attention take care gel patches that stick around and therefore deteriorate. disappointed ☹️</v>
      </c>
    </row>
    <row r="260">
      <c r="A260" s="1">
        <v>3.0</v>
      </c>
      <c r="B260" s="1" t="s">
        <v>261</v>
      </c>
      <c r="C260" t="str">
        <f>IFERROR(__xludf.DUMMYFUNCTION("GOOGLETRANSLATE(B260, ""fr"", ""en"")"),"Nice but not the solid bralecets are pretty, but they have blackened a little bear them. A bangle broke quickly. A little disappointed")</f>
        <v>Nice but not the solid bralecets are pretty, but they have blackened a little bear them. A bangle broke quickly. A little disappointed</v>
      </c>
    </row>
    <row r="261">
      <c r="A261" s="1">
        <v>4.0</v>
      </c>
      <c r="B261" s="1" t="s">
        <v>262</v>
      </c>
      <c r="C261" t="str">
        <f>IFERROR(__xludf.DUMMYFUNCTION("GOOGLETRANSLATE(B261, ""fr"", ""en"")"),"Doing its job. Good quality cable made its job, great value, perfect if you have a good system of standard quality. For the audiophile high-end hardware, to optimize the yield and quality of the sound, it will opt for cables at least ten times the price.")</f>
        <v>Doing its job. Good quality cable made its job, great value, perfect if you have a good system of standard quality. For the audiophile high-end hardware, to optimize the yield and quality of the sound, it will opt for cables at least ten times the price.</v>
      </c>
    </row>
    <row r="262">
      <c r="A262" s="1">
        <v>4.0</v>
      </c>
      <c r="B262" s="1" t="s">
        <v>263</v>
      </c>
      <c r="C262" t="str">
        <f>IFERROR(__xludf.DUMMYFUNCTION("GOOGLETRANSLATE(B262, ""fr"", ""en"")"),"nice smell sweet, only problem, it does not remove the strong smell of sweat (sports type) otherwise it removes odors correctly")</f>
        <v>nice smell sweet, only problem, it does not remove the strong smell of sweat (sports type) otherwise it removes odors correctly</v>
      </c>
    </row>
    <row r="263">
      <c r="A263" s="1">
        <v>4.0</v>
      </c>
      <c r="B263" s="1" t="s">
        <v>264</v>
      </c>
      <c r="C263" t="str">
        <f>IFERROR(__xludf.DUMMYFUNCTION("GOOGLETRANSLATE(B263, ""fr"", ""en"")"),"mild and comfortable good value for money.")</f>
        <v>mild and comfortable good value for money.</v>
      </c>
    </row>
    <row r="264">
      <c r="A264" s="1">
        <v>4.0</v>
      </c>
      <c r="B264" s="1" t="s">
        <v>265</v>
      </c>
      <c r="C264" t="str">
        <f>IFERROR(__xludf.DUMMYFUNCTION("GOOGLETRANSLATE(B264, ""fr"", ""en"")"),"Product conforms to the description I just received them yesterday but it works very well with natural Advent bottle you just read the product description they mention the ref of the bottle to go with this product, pr strength I do not know but it worked "&amp;"nickel air")</f>
        <v>Product conforms to the description I just received them yesterday but it works very well with natural Advent bottle you just read the product description they mention the ref of the bottle to go with this product, pr strength I do not know but it worked nickel air</v>
      </c>
    </row>
    <row r="265">
      <c r="A265" s="1">
        <v>4.0</v>
      </c>
      <c r="B265" s="1" t="s">
        <v>266</v>
      </c>
      <c r="C265" t="str">
        <f>IFERROR(__xludf.DUMMYFUNCTION("GOOGLETRANSLATE(B265, ""fr"", ""en"")"),"Good quality inks and Text printing pictures")</f>
        <v>Good quality inks and Text printing pictures</v>
      </c>
    </row>
    <row r="266">
      <c r="A266" s="1">
        <v>5.0</v>
      </c>
      <c r="B266" s="1" t="s">
        <v>267</v>
      </c>
      <c r="C266" t="str">
        <f>IFERROR(__xludf.DUMMYFUNCTION("GOOGLETRANSLATE(B266, ""fr"", ""en"")"),"Beautiful shoes sneakers Very pretty solid and well hold the feet. Excellent value. I recommend.")</f>
        <v>Beautiful shoes sneakers Very pretty solid and well hold the feet. Excellent value. I recommend.</v>
      </c>
    </row>
    <row r="267">
      <c r="A267" s="1">
        <v>5.0</v>
      </c>
      <c r="B267" s="1" t="s">
        <v>268</v>
      </c>
      <c r="C267" t="str">
        <f>IFERROR(__xludf.DUMMYFUNCTION("GOOGLETRANSLATE(B267, ""fr"", ""en"")"),"hoist chain. Hoist a fair price. Maneuverability, weight, strength, nothing to say I am satisfied. To help me in the dismantling and assembly of a car engine.")</f>
        <v>hoist chain. Hoist a fair price. Maneuverability, weight, strength, nothing to say I am satisfied. To help me in the dismantling and assembly of a car engine.</v>
      </c>
    </row>
    <row r="268">
      <c r="A268" s="1">
        <v>5.0</v>
      </c>
      <c r="B268" s="1" t="s">
        <v>269</v>
      </c>
      <c r="C268" t="str">
        <f>IFERROR(__xludf.DUMMYFUNCTION("GOOGLETRANSLATE(B268, ""fr"", ""en"")"),"Victoria I am very delighted! Size as planned!")</f>
        <v>Victoria I am very delighted! Size as planned!</v>
      </c>
    </row>
    <row r="269">
      <c r="A269" s="1">
        <v>5.0</v>
      </c>
      <c r="B269" s="1" t="s">
        <v>270</v>
      </c>
      <c r="C269" t="str">
        <f>IFERROR(__xludf.DUMMYFUNCTION("GOOGLETRANSLATE(B269, ""fr"", ""en"")"),"These shoes are real shoes! My mother had an identical pair, but in black. She now has the sensitive feet, so she liked his pair of shoes she was wearing the same threadbare (outsole ravaged). Having bought in a market, it has failed to find the same. I f"&amp;"ound the same reference over the net. And she loves to the point of hardly leave. Only downside, the color. She would have preferred black, but because of the coupon, she opted for Navy (27 € less). Normally it takes 40, but with one foot slightly larger,"&amp;" she preferred this time from 41 and she does not regret that choice. Since then she threw her first pair dilapidated.")</f>
        <v>These shoes are real shoes! My mother had an identical pair, but in black. She now has the sensitive feet, so she liked his pair of shoes she was wearing the same threadbare (outsole ravaged). Having bought in a market, it has failed to find the same. I found the same reference over the net. And she loves to the point of hardly leave. Only downside, the color. She would have preferred black, but because of the coupon, she opted for Navy (27 € less). Normally it takes 40, but with one foot slightly larger, she preferred this time from 41 and she does not regret that choice. Since then she threw her first pair dilapidated.</v>
      </c>
    </row>
    <row r="270">
      <c r="A270" s="1">
        <v>5.0</v>
      </c>
      <c r="B270" s="1" t="s">
        <v>271</v>
      </c>
      <c r="C270" t="str">
        <f>IFERROR(__xludf.DUMMYFUNCTION("GOOGLETRANSLATE(B270, ""fr"", ""en"")"),"This super efficient radically more efficient product supermarket insecticides. no unpleasant odor, but better still leave a few hours)")</f>
        <v>This super efficient radically more efficient product supermarket insecticides. no unpleasant odor, but better still leave a few hours)</v>
      </c>
    </row>
    <row r="271">
      <c r="A271" s="1">
        <v>5.0</v>
      </c>
      <c r="B271" s="1" t="s">
        <v>272</v>
      </c>
      <c r="C271" t="str">
        <f>IFERROR(__xludf.DUMMYFUNCTION("GOOGLETRANSLATE(B271, ""fr"", ""en"")"),"Sports Watch Article of quality, I regret to have bought this article. resistant watch. Article advise")</f>
        <v>Sports Watch Article of quality, I regret to have bought this article. resistant watch. Article advise</v>
      </c>
    </row>
    <row r="272">
      <c r="A272" s="1">
        <v>5.0</v>
      </c>
      <c r="B272" s="1" t="s">
        <v>273</v>
      </c>
      <c r="C272" t="str">
        <f>IFERROR(__xludf.DUMMYFUNCTION("GOOGLETRANSLATE(B272, ""fr"", ""en"")"),"Ras Perfect nickel packing")</f>
        <v>Ras Perfect nickel packing</v>
      </c>
    </row>
    <row r="273">
      <c r="A273" s="1">
        <v>5.0</v>
      </c>
      <c r="B273" s="1" t="s">
        <v>274</v>
      </c>
      <c r="C273" t="str">
        <f>IFERROR(__xludf.DUMMYFUNCTION("GOOGLETRANSLATE(B273, ""fr"", ""en"")"),"Well designed and effective to relieve pain. I bought this rug acupuncture to relieve neck pain and lower back. Quickly delivered, it is consistent with its description on the website. Manufacturing is correct and it is lavable.Douloureux at first, after "&amp;"a few days, my pain has subsided. In the end I am satisfied with this article.")</f>
        <v>Well designed and effective to relieve pain. I bought this rug acupuncture to relieve neck pain and lower back. Quickly delivered, it is consistent with its description on the website. Manufacturing is correct and it is lavable.Douloureux at first, after a few days, my pain has subsided. In the end I am satisfied with this article.</v>
      </c>
    </row>
    <row r="274">
      <c r="A274" s="1">
        <v>5.0</v>
      </c>
      <c r="B274" s="1" t="s">
        <v>275</v>
      </c>
      <c r="C274" t="str">
        <f>IFERROR(__xludf.DUMMYFUNCTION("GOOGLETRANSLATE(B274, ""fr"", ""en"")"),"Very nice product Very nice product with the light patterns that look good")</f>
        <v>Very nice product Very nice product with the light patterns that look good</v>
      </c>
    </row>
    <row r="275">
      <c r="A275" s="1">
        <v>5.0</v>
      </c>
      <c r="B275" s="1" t="s">
        <v>276</v>
      </c>
      <c r="C275" t="str">
        <f>IFERROR(__xludf.DUMMYFUNCTION("GOOGLETRANSLATE(B275, ""fr"", ""en"")"),"Ice Watch - SI.BK.U.S.09 - Mixed Watch - Analogue Quartz - Black Dial -... One of my children is very happy, and that's Swatch - the group specializes in movement.")</f>
        <v>Ice Watch - SI.BK.U.S.09 - Mixed Watch - Analogue Quartz - Black Dial -... One of my children is very happy, and that's Swatch - the group specializes in movement.</v>
      </c>
    </row>
    <row r="276">
      <c r="A276" s="1">
        <v>5.0</v>
      </c>
      <c r="B276" s="1" t="s">
        <v>277</v>
      </c>
      <c r="C276" t="str">
        <f>IFERROR(__xludf.DUMMYFUNCTION("GOOGLETRANSLATE(B276, ""fr"", ""en"")"),"thank you very much thank you")</f>
        <v>thank you very much thank you</v>
      </c>
    </row>
    <row r="277">
      <c r="A277" s="1">
        <v>5.0</v>
      </c>
      <c r="B277" s="1" t="s">
        <v>278</v>
      </c>
      <c r="C277" t="str">
        <f>IFERROR(__xludf.DUMMYFUNCTION("GOOGLETRANSLATE(B277, ""fr"", ""en"")"),"Pretty necklace of real amber Very nice necklace. Beautiful color. At the height of my expectations ... I put it in my little girl is perfect it has only 6 months! No danger to children the schoolboy is solid and the plastic clasp. Good value for money. I"&amp;" recommend 👍")</f>
        <v>Pretty necklace of real amber Very nice necklace. Beautiful color. At the height of my expectations ... I put it in my little girl is perfect it has only 6 months! No danger to children the schoolboy is solid and the plastic clasp. Good value for money. I recommend 👍</v>
      </c>
    </row>
    <row r="278">
      <c r="A278" s="1">
        <v>5.0</v>
      </c>
      <c r="B278" s="1" t="s">
        <v>279</v>
      </c>
      <c r="C278" t="str">
        <f>IFERROR(__xludf.DUMMYFUNCTION("GOOGLETRANSLATE(B278, ""fr"", ""en"")"),"Excellent with children, but also for fun to reread aloud to share, transmit Beautiful!")</f>
        <v>Excellent with children, but also for fun to reread aloud to share, transmit Beautiful!</v>
      </c>
    </row>
    <row r="279">
      <c r="A279" s="1">
        <v>5.0</v>
      </c>
      <c r="B279" s="1" t="s">
        <v>280</v>
      </c>
      <c r="C279" t="str">
        <f>IFERROR(__xludf.DUMMYFUNCTION("GOOGLETRANSLATE(B279, ""fr"", ""en"")"),"Super This book is very well done. I love it There are several themes: nature, animals, earth ... and many small issues and many pictures I recommend")</f>
        <v>Super This book is very well done. I love it There are several themes: nature, animals, earth ... and many small issues and many pictures I recommend</v>
      </c>
    </row>
    <row r="280">
      <c r="A280" s="1">
        <v>5.0</v>
      </c>
      <c r="B280" s="1" t="s">
        <v>281</v>
      </c>
      <c r="C280" t="str">
        <f>IFERROR(__xludf.DUMMYFUNCTION("GOOGLETRANSLATE(B280, ""fr"", ""en"")"),"Super My daughter loves these stories. Every evening she reads one, answered the questions that lie at the end of the book and discuss with his mom.")</f>
        <v>Super My daughter loves these stories. Every evening she reads one, answered the questions that lie at the end of the book and discuss with his mom.</v>
      </c>
    </row>
    <row r="281">
      <c r="A281" s="1">
        <v>2.0</v>
      </c>
      <c r="B281" s="1" t="s">
        <v>282</v>
      </c>
      <c r="C281" t="str">
        <f>IFERROR(__xludf.DUMMYFUNCTION("GOOGLETRANSLATE(B281, ""fr"", ""en"")"),"It is a too small toy it is difficult to note certain things unless abbreviate words. Ideal for a special but not a pro !!!")</f>
        <v>It is a too small toy it is difficult to note certain things unless abbreviate words. Ideal for a special but not a pro !!!</v>
      </c>
    </row>
    <row r="282">
      <c r="A282" s="1">
        <v>1.0</v>
      </c>
      <c r="B282" s="1" t="s">
        <v>283</v>
      </c>
      <c r="C282" t="str">
        <f>IFERROR(__xludf.DUMMYFUNCTION("GOOGLETRANSLATE(B282, ""fr"", ""en"")"),"Safety shoes much too large to time Roger hand against the wrong shoe size, shoe size indicated on the package was good from 38 but the shoes too large normal on the tongue of the shoe size 39 said so back.")</f>
        <v>Safety shoes much too large to time Roger hand against the wrong shoe size, shoe size indicated on the package was good from 38 but the shoes too large normal on the tongue of the shoe size 39 said so back.</v>
      </c>
    </row>
    <row r="283">
      <c r="A283" s="1">
        <v>1.0</v>
      </c>
      <c r="B283" s="1" t="s">
        <v>284</v>
      </c>
      <c r="C283" t="str">
        <f>IFERROR(__xludf.DUMMYFUNCTION("GOOGLETRANSLATE(B283, ""fr"", ""en"")"),"Wrong down the line The good impression did not last, nice to unpack after it goes bad: The buttons move in the same direction all those who should not The connection was made quickly (good) but was lost just as quickly: a first notification received on t"&amp;"he connection is lost and the helmet buggy. And impossible to restore co, turn off the headset. In short it was due to wait until the batteries are empty, to recharge the headset to make another attempt which gave the same result. End of the subject retur"&amp;"ns to Amazon (Service still top) and I resumed in true elsewhere helmet")</f>
        <v>Wrong down the line The good impression did not last, nice to unpack after it goes bad: The buttons move in the same direction all those who should not The connection was made quickly (good) but was lost just as quickly: a first notification received on the connection is lost and the helmet buggy. And impossible to restore co, turn off the headset. In short it was due to wait until the batteries are empty, to recharge the headset to make another attempt which gave the same result. End of the subject returns to Amazon (Service still top) and I resumed in true elsewhere helmet</v>
      </c>
    </row>
    <row r="284">
      <c r="A284" s="1">
        <v>3.0</v>
      </c>
      <c r="B284" s="1" t="s">
        <v>285</v>
      </c>
      <c r="C284" t="str">
        <f>IFERROR(__xludf.DUMMYFUNCTION("GOOGLETRANSLATE(B284, ""fr"", ""en"")"),"not too bad to avoid for large chest. The fabric is so thin that it does not want enormously chest during sports. So I use that for abdo glutes course :-)")</f>
        <v>not too bad to avoid for large chest. The fabric is so thin that it does not want enormously chest during sports. So I use that for abdo glutes course :-)</v>
      </c>
    </row>
    <row r="285">
      <c r="A285" s="1">
        <v>3.0</v>
      </c>
      <c r="B285" s="1" t="s">
        <v>286</v>
      </c>
      <c r="C285" t="str">
        <f>IFERROR(__xludf.DUMMYFUNCTION("GOOGLETRANSLATE(B285, ""fr"", ""en"")"),"Simple, cheap and works correctly Sure, these are not big brand headphones, so they are a bit fragile and I doubt their strength over time, however, to use a classic they will go very well. Used with an android smartphone, HP PC and PS4 gamepad.")</f>
        <v>Simple, cheap and works correctly Sure, these are not big brand headphones, so they are a bit fragile and I doubt their strength over time, however, to use a classic they will go very well. Used with an android smartphone, HP PC and PS4 gamepad.</v>
      </c>
    </row>
    <row r="286">
      <c r="A286" s="1">
        <v>4.0</v>
      </c>
      <c r="B286" s="1" t="s">
        <v>287</v>
      </c>
      <c r="C286" t="str">
        <f>IFERROR(__xludf.DUMMYFUNCTION("GOOGLETRANSLATE(B286, ""fr"", ""en"")"),"Very good but with one caveat The scalable system is well done (it turns into a little pot once removed inside). The spout is efficient, no need to shake for ages and look in all directions to recover the bottom, plus the ""plug"" is fixed (no need to uns"&amp;"crew the one hand, do not train anywhere, not fall down, do not remain stranded among friends) and has a system that prevents it from closing, so we can do almost everything with one hand. Question capacity, it can take up to 8 scoops of milk compartment "&amp;"but it is a bit limited. The big downside is that there are only 3 compartments, so it is more aimed at the greatest who already have their rate of 4 meals / day or the occasional output.")</f>
        <v>Very good but with one caveat The scalable system is well done (it turns into a little pot once removed inside). The spout is efficient, no need to shake for ages and look in all directions to recover the bottom, plus the "plug" is fixed (no need to unscrew the one hand, do not train anywhere, not fall down, do not remain stranded among friends) and has a system that prevents it from closing, so we can do almost everything with one hand. Question capacity, it can take up to 8 scoops of milk compartment but it is a bit limited. The big downside is that there are only 3 compartments, so it is more aimed at the greatest who already have their rate of 4 meals / day or the occasional output.</v>
      </c>
    </row>
    <row r="287">
      <c r="A287" s="1">
        <v>4.0</v>
      </c>
      <c r="B287" s="1" t="s">
        <v>288</v>
      </c>
      <c r="C287" t="str">
        <f>IFERROR(__xludf.DUMMYFUNCTION("GOOGLETRANSLATE(B287, ""fr"", ""en"")"),"Take a size smaller Owls shoes, according to the photo / description")</f>
        <v>Take a size smaller Owls shoes, according to the photo / description</v>
      </c>
    </row>
    <row r="288">
      <c r="A288" s="1">
        <v>4.0</v>
      </c>
      <c r="B288" s="1" t="s">
        <v>289</v>
      </c>
      <c r="C288" t="str">
        <f>IFERROR(__xludf.DUMMYFUNCTION("GOOGLETRANSLATE(B288, ""fr"", ""en"")"),"Practice a little expensive for the quality of the product, the edges below the eyes is sore but refreshes tired eyes.")</f>
        <v>Practice a little expensive for the quality of the product, the edges below the eyes is sore but refreshes tired eyes.</v>
      </c>
    </row>
    <row r="289">
      <c r="A289" s="1">
        <v>4.0</v>
      </c>
      <c r="B289" s="1" t="s">
        <v>290</v>
      </c>
      <c r="C289" t="str">
        <f>IFERROR(__xludf.DUMMYFUNCTION("GOOGLETRANSLATE(B289, ""fr"", ""en"")"),"Content happy for this bottle, especially its glass material. The plastic parts are BPA-free and S which is good too.")</f>
        <v>Content happy for this bottle, especially its glass material. The plastic parts are BPA-free and S which is good too.</v>
      </c>
    </row>
    <row r="290">
      <c r="A290" s="1">
        <v>5.0</v>
      </c>
      <c r="B290" s="1" t="s">
        <v>291</v>
      </c>
      <c r="C290" t="str">
        <f>IFERROR(__xludf.DUMMYFUNCTION("GOOGLETRANSLATE(B290, ""fr"", ""en"")"),"Very good for small Suitable for children 6 years old, she is very happy.")</f>
        <v>Very good for small Suitable for children 6 years old, she is very happy.</v>
      </c>
    </row>
    <row r="291">
      <c r="A291" s="1">
        <v>5.0</v>
      </c>
      <c r="B291" s="1" t="s">
        <v>292</v>
      </c>
      <c r="C291" t="str">
        <f>IFERROR(__xludf.DUMMYFUNCTION("GOOGLETRANSLATE(B291, ""fr"", ""en"")"),"A very good product The kettle is sober and simple to use. As metal must be careful not to get burned by touching parody.")</f>
        <v>A very good product The kettle is sober and simple to use. As metal must be careful not to get burned by touching parody.</v>
      </c>
    </row>
    <row r="292">
      <c r="A292" s="1">
        <v>5.0</v>
      </c>
      <c r="B292" s="1" t="s">
        <v>293</v>
      </c>
      <c r="C292" t="str">
        <f>IFERROR(__xludf.DUMMYFUNCTION("GOOGLETRANSLATE(B292, ""fr"", ""en"")"),"Excellent Top")</f>
        <v>Excellent Top</v>
      </c>
    </row>
    <row r="293">
      <c r="A293" s="1">
        <v>5.0</v>
      </c>
      <c r="B293" s="1" t="s">
        <v>294</v>
      </c>
      <c r="C293" t="str">
        <f>IFERROR(__xludf.DUMMYFUNCTION("GOOGLETRANSLATE(B293, ""fr"", ""en"")"),"Kettle Kettle good but I only use the water from the carafe brita not to damage it. It is very stylish and tea lovers, this is great")</f>
        <v>Kettle Kettle good but I only use the water from the carafe brita not to damage it. It is very stylish and tea lovers, this is great</v>
      </c>
    </row>
    <row r="294">
      <c r="A294" s="1">
        <v>5.0</v>
      </c>
      <c r="B294" s="1" t="s">
        <v>295</v>
      </c>
      <c r="C294" t="str">
        <f>IFERROR(__xludf.DUMMYFUNCTION("GOOGLETRANSLATE(B294, ""fr"", ""en"")"),"Sweet nice Very good product, the delivery was very fast, heating pad as soon as I put it on it heats up very quickly, and the texture is super soft and comfortable.")</f>
        <v>Sweet nice Very good product, the delivery was very fast, heating pad as soon as I put it on it heats up very quickly, and the texture is super soft and comfortable.</v>
      </c>
    </row>
    <row r="295">
      <c r="A295" s="1">
        <v>5.0</v>
      </c>
      <c r="B295" s="1" t="s">
        <v>296</v>
      </c>
      <c r="C295" t="str">
        <f>IFERROR(__xludf.DUMMYFUNCTION("GOOGLETRANSLATE(B295, ""fr"", ""en"")"),"Perfect product that fulfills its promises. thin wafers that stick well and which are not seen in the photos pasted in my album.")</f>
        <v>Perfect product that fulfills its promises. thin wafers that stick well and which are not seen in the photos pasted in my album.</v>
      </c>
    </row>
    <row r="296">
      <c r="A296" s="1">
        <v>5.0</v>
      </c>
      <c r="B296" s="1" t="s">
        <v>297</v>
      </c>
      <c r="C296" t="str">
        <f>IFERROR(__xludf.DUMMYFUNCTION("GOOGLETRANSLATE(B296, ""fr"", ""en"")"),"single clingfilm, effective, and very convenient to use, I highly recommend this purchase, always useful in a kitchen. I will be ordering again this section as needed.")</f>
        <v>single clingfilm, effective, and very convenient to use, I highly recommend this purchase, always useful in a kitchen. I will be ordering again this section as needed.</v>
      </c>
    </row>
    <row r="297">
      <c r="A297" s="1">
        <v>5.0</v>
      </c>
      <c r="B297" s="1" t="s">
        <v>298</v>
      </c>
      <c r="C297" t="str">
        <f>IFERROR(__xludf.DUMMYFUNCTION("GOOGLETRANSLATE(B297, ""fr"", ""en"")"),"All beautifully crafted &lt;div id = ""video-block-RFJ66N8WAW54W"" class = ""a-section-spacing-small in-spacing-top mini video-block""&gt; &lt;/ div&gt; &lt;input type = ""hidden"" name = """" value = ""https://images-eu.ssl-images-amazon.com/images/I/D1HpX8NFu2S.mp4"" "&amp;"class = ""video-url""&gt; &lt;input type = ""hidden"" name = """" value = ""https://images-eu.ssl-images-amazon.com/images/I/91mn7KA3egS.png"" class = ""video-slate-img-url""&gt; &amp; nbsp; Set Neewer, NW800 microphone, pop filter anti and suspension arms. The microp"&amp;"hone beautiful, black and gold, I could see smaller, but that's fine as it is. The arm is metal chisel as advertised in the description. The support spider microphone is very effective. The anti pop filter deserved to have Neewer inscription in the center"&amp;", but that's just a detail. Unfortunately in my microphone does not work on the laptop, even with an external sound card, voice is almost inaudible. On a desktop PC I do not know. Buying phantom power is a must. On this site I saw a complete set with the "&amp;"power supply, suspension arms, microwave, etc ... The set is beautifully crafted. Maximum Score.")</f>
        <v>All beautifully crafted &lt;div id = "video-block-RFJ66N8WAW54W" class = "a-section-spacing-small in-spacing-top mini video-block"&gt; &lt;/ div&gt; &lt;input type = "hidden" name = "" value = "https://images-eu.ssl-images-amazon.com/images/I/D1HpX8NFu2S.mp4" class = "video-url"&gt; &lt;input type = "hidden" name = "" value = "https://images-eu.ssl-images-amazon.com/images/I/91mn7KA3egS.png" class = "video-slate-img-url"&gt; &amp; nbsp; Set Neewer, NW800 microphone, pop filter anti and suspension arms. The microphone beautiful, black and gold, I could see smaller, but that's fine as it is. The arm is metal chisel as advertised in the description. The support spider microphone is very effective. The anti pop filter deserved to have Neewer inscription in the center, but that's just a detail. Unfortunately in my microphone does not work on the laptop, even with an external sound card, voice is almost inaudible. On a desktop PC I do not know. Buying phantom power is a must. On this site I saw a complete set with the power supply, suspension arms, microwave, etc ... The set is beautifully crafted. Maximum Score.</v>
      </c>
    </row>
    <row r="298">
      <c r="A298" s="1">
        <v>5.0</v>
      </c>
      <c r="B298" s="1" t="s">
        <v>299</v>
      </c>
      <c r="C298" t="str">
        <f>IFERROR(__xludf.DUMMYFUNCTION("GOOGLETRANSLATE(B298, ""fr"", ""en"")"),"Although I do not take more than that. Very good value for money")</f>
        <v>Although I do not take more than that. Very good value for money</v>
      </c>
    </row>
    <row r="299">
      <c r="A299" s="1">
        <v>5.0</v>
      </c>
      <c r="B299" s="1" t="s">
        <v>300</v>
      </c>
      <c r="C299" t="str">
        <f>IFERROR(__xludf.DUMMYFUNCTION("GOOGLETRANSLATE(B299, ""fr"", ""en"")"),"Perfect This is perfect I travel frequently and multiple pockets are handy")</f>
        <v>Perfect This is perfect I travel frequently and multiple pockets are handy</v>
      </c>
    </row>
    <row r="300">
      <c r="A300" s="1">
        <v>5.0</v>
      </c>
      <c r="B300" s="1" t="s">
        <v>301</v>
      </c>
      <c r="C300" t="str">
        <f>IFERROR(__xludf.DUMMYFUNCTION("GOOGLETRANSLATE(B300, ""fr"", ""en"")"),"Too top I not expecting much, quality of sound ""good"" ergonomics ""ok"" very lightweight, battery life ""excellent"" I recommend eyes closed (had other great helmets more expensive brand) namely: forced to reposition the headset while listening time fol"&amp;"lowing your activity (but valid criticism for other neckband headsets)")</f>
        <v>Too top I not expecting much, quality of sound "good" ergonomics "ok" very lightweight, battery life "excellent" I recommend eyes closed (had other great helmets more expensive brand) namely: forced to reposition the headset while listening time following your activity (but valid criticism for other neckband headsets)</v>
      </c>
    </row>
    <row r="301">
      <c r="A301" s="1">
        <v>5.0</v>
      </c>
      <c r="B301" s="1" t="s">
        <v>302</v>
      </c>
      <c r="C301" t="str">
        <f>IFERROR(__xludf.DUMMYFUNCTION("GOOGLETRANSLATE(B301, ""fr"", ""en"")"),"pleasant odor product too liquid attention to the spout. very pleasant smell. Was not able to test its effectiveness long enough to give an opinion on its effectiveness.")</f>
        <v>pleasant odor product too liquid attention to the spout. very pleasant smell. Was not able to test its effectiveness long enough to give an opinion on its effectiveness.</v>
      </c>
    </row>
    <row r="302">
      <c r="A302" s="1">
        <v>5.0</v>
      </c>
      <c r="B302" s="1" t="s">
        <v>303</v>
      </c>
      <c r="C302" t="str">
        <f>IFERROR(__xludf.DUMMYFUNCTION("GOOGLETRANSLATE(B302, ""fr"", ""en"")"),"Very nice Very nice necklace. Bebe carries from birth (except at night), it now has 5 months and RAS. The quality seems to appointment")</f>
        <v>Very nice Very nice necklace. Bebe carries from birth (except at night), it now has 5 months and RAS. The quality seems to appointment</v>
      </c>
    </row>
    <row r="303">
      <c r="A303" s="1">
        <v>5.0</v>
      </c>
      <c r="B303" s="1" t="s">
        <v>304</v>
      </c>
      <c r="C303" t="str">
        <f>IFERROR(__xludf.DUMMYFUNCTION("GOOGLETRANSLATE(B303, ""fr"", ""en"")"),"Good Good Product")</f>
        <v>Good Good Product</v>
      </c>
    </row>
    <row r="304">
      <c r="A304" s="1">
        <v>5.0</v>
      </c>
      <c r="B304" s="1" t="s">
        <v>305</v>
      </c>
      <c r="C304" t="str">
        <f>IFERROR(__xludf.DUMMYFUNCTION("GOOGLETRANSLATE(B304, ""fr"", ""en"")"),"hugo boss orange shows very beautiful watch")</f>
        <v>hugo boss orange shows very beautiful watch</v>
      </c>
    </row>
    <row r="305">
      <c r="A305" s="1">
        <v>2.0</v>
      </c>
      <c r="B305" s="1" t="s">
        <v>306</v>
      </c>
      <c r="C305" t="str">
        <f>IFERROR(__xludf.DUMMYFUNCTION("GOOGLETRANSLATE(B305, ""fr"", ""en"")"),"solid but too big massage balls Product is of good design, solid, robust and works very well. Unfortunately the massage balls are too big and hurt. Yet I appreciate the deep massages ... I returned the unit.")</f>
        <v>solid but too big massage balls Product is of good design, solid, robust and works very well. Unfortunately the massage balls are too big and hurt. Yet I appreciate the deep massages ... I returned the unit.</v>
      </c>
    </row>
    <row r="306">
      <c r="A306" s="1">
        <v>1.0</v>
      </c>
      <c r="B306" s="1" t="s">
        <v>307</v>
      </c>
      <c r="C306" t="str">
        <f>IFERROR(__xludf.DUMMYFUNCTION("GOOGLETRANSLATE(B306, ""fr"", ""en"")"),"instruction in English When I managed to get a leaflet in French, I'll tell you what I think of this watch. For the moment I have no opinion.Et I can not seem to find instructions. The watch is waiting like me")</f>
        <v>instruction in English When I managed to get a leaflet in French, I'll tell you what I think of this watch. For the moment I have no opinion.Et I can not seem to find instructions. The watch is waiting like me</v>
      </c>
    </row>
    <row r="307">
      <c r="A307" s="1">
        <v>1.0</v>
      </c>
      <c r="B307" s="1" t="s">
        <v>308</v>
      </c>
      <c r="C307" t="str">
        <f>IFERROR(__xludf.DUMMYFUNCTION("GOOGLETRANSLATE(B307, ""fr"", ""en"")"),"wrist strap I thought it nice but not via the open and put to my disappointed handle")</f>
        <v>wrist strap I thought it nice but not via the open and put to my disappointed handle</v>
      </c>
    </row>
    <row r="308">
      <c r="A308" s="1">
        <v>3.0</v>
      </c>
      <c r="B308" s="1" t="s">
        <v>309</v>
      </c>
      <c r="C308" t="str">
        <f>IFERROR(__xludf.DUMMYFUNCTION("GOOGLETRANSLATE(B308, ""fr"", ""en"")"),"Cushion Cushion massaging ... fine ... but bad food .. returned sector.")</f>
        <v>Cushion Cushion massaging ... fine ... but bad food .. returned sector.</v>
      </c>
    </row>
    <row r="309">
      <c r="A309" s="1">
        <v>3.0</v>
      </c>
      <c r="B309" s="1" t="s">
        <v>310</v>
      </c>
      <c r="C309" t="str">
        <f>IFERROR(__xludf.DUMMYFUNCTION("GOOGLETRANSLATE(B309, ""fr"", ""en"")"),"Court Ordered size 40 when I make usually 36/38. Not too tight but I find it a bit too short and less beautiful than the picture. Made some ""pajamas"" as mentioned in another comment.")</f>
        <v>Court Ordered size 40 when I make usually 36/38. Not too tight but I find it a bit too short and less beautiful than the picture. Made some "pajamas" as mentioned in another comment.</v>
      </c>
    </row>
    <row r="310">
      <c r="A310" s="1">
        <v>4.0</v>
      </c>
      <c r="B310" s="1" t="s">
        <v>311</v>
      </c>
      <c r="C310" t="str">
        <f>IFERROR(__xludf.DUMMYFUNCTION("GOOGLETRANSLATE(B310, ""fr"", ""en"")"),"Its in both ear during calls. I use these devices primarily as handsfree during phone calls. Their main advantage to me is that we hear his correspondent in two atria during calls, which is not the case with most other kits Bluetooth headsets that you can"&amp;" find on the market. Light, good quality and have a good sound ... a good compromise to save the 80 euros price that separate them from that of headed model.")</f>
        <v>Its in both ear during calls. I use these devices primarily as handsfree during phone calls. Their main advantage to me is that we hear his correspondent in two atria during calls, which is not the case with most other kits Bluetooth headsets that you can find on the market. Light, good quality and have a good sound ... a good compromise to save the 80 euros price that separate them from that of headed model.</v>
      </c>
    </row>
    <row r="311">
      <c r="A311" s="1">
        <v>4.0</v>
      </c>
      <c r="B311" s="1" t="s">
        <v>312</v>
      </c>
      <c r="C311" t="str">
        <f>IFERROR(__xludf.DUMMYFUNCTION("GOOGLETRANSLATE(B311, ""fr"", ""en"")"),"Good product overall. Pretty very satisfactory Man carrying case. Good leather, nice design, multiple pockets. Very good value for money. Well, the product was not manufactured in Europe, but in China, but given the price, this is not surprising. I remove"&amp;"d one star for zip which hang slightly and I fear that over time it becomes problematical. Otherwise, I am very happy with this purchase. One worries but from the delivery so Amazon, the product was delivered to a neighbor of the 1st floor while we were p"&amp;"resent, and the 6th floor of or some misunderstanding.")</f>
        <v>Good product overall. Pretty very satisfactory Man carrying case. Good leather, nice design, multiple pockets. Very good value for money. Well, the product was not manufactured in Europe, but in China, but given the price, this is not surprising. I removed one star for zip which hang slightly and I fear that over time it becomes problematical. Otherwise, I am very happy with this purchase. One worries but from the delivery so Amazon, the product was delivered to a neighbor of the 1st floor while we were present, and the 6th floor of or some misunderstanding.</v>
      </c>
    </row>
    <row r="312">
      <c r="A312" s="1">
        <v>4.0</v>
      </c>
      <c r="B312" s="1" t="s">
        <v>313</v>
      </c>
      <c r="C312" t="str">
        <f>IFERROR(__xludf.DUMMYFUNCTION("GOOGLETRANSLATE(B312, ""fr"", ""en"")"),"very convenient right, despite the difference of those thicknesses supplied with the machine.")</f>
        <v>very convenient right, despite the difference of those thicknesses supplied with the machine.</v>
      </c>
    </row>
    <row r="313">
      <c r="A313" s="1">
        <v>4.0</v>
      </c>
      <c r="B313" s="1" t="s">
        <v>314</v>
      </c>
      <c r="C313" t="str">
        <f>IFERROR(__xludf.DUMMYFUNCTION("GOOGLETRANSLATE(B313, ""fr"", ""en"")"),"Good Good, fast delivery, a pity that there is no cover Supplied with to put in and to pause on the skin.")</f>
        <v>Good Good, fast delivery, a pity that there is no cover Supplied with to put in and to pause on the skin.</v>
      </c>
    </row>
    <row r="314">
      <c r="A314" s="1">
        <v>5.0</v>
      </c>
      <c r="B314" s="1" t="s">
        <v>315</v>
      </c>
      <c r="C314" t="str">
        <f>IFERROR(__xludf.DUMMYFUNCTION("GOOGLETRANSLATE(B314, ""fr"", ""en"")"),"Good product I was afraid to order by seeing the reviews on this product, but considering the price I did not hesitate and I do not regret buying my docs usually a specialty store, I can confirm that this is the same thing except the price cheaper here :)"&amp;"! Anyway personally I have no problem ... I am writing this review a year and a half after my purchase and as usual my docs are still in good condition (I usually 4 or 5 years with a pair ...) so I took two pair, a burgundy and black, but black pair was n"&amp;"arrower than the burgundy (it feels in the heel friction after Yow day) but in the early docs we know suffering almost all early haha")</f>
        <v>Good product I was afraid to order by seeing the reviews on this product, but considering the price I did not hesitate and I do not regret buying my docs usually a specialty store, I can confirm that this is the same thing except the price cheaper here :)! Anyway personally I have no problem ... I am writing this review a year and a half after my purchase and as usual my docs are still in good condition (I usually 4 or 5 years with a pair ...) so I took two pair, a burgundy and black, but black pair was narrower than the burgundy (it feels in the heel friction after Yow day) but in the early docs we know suffering almost all early haha</v>
      </c>
    </row>
    <row r="315">
      <c r="A315" s="1">
        <v>5.0</v>
      </c>
      <c r="B315" s="1" t="s">
        <v>316</v>
      </c>
      <c r="C315" t="str">
        <f>IFERROR(__xludf.DUMMYFUNCTION("GOOGLETRANSLATE(B315, ""fr"", ""en"")"),"only good ! For several time I order my cartridges. Really perfect down the line (except the last time the lazy delivery man did not open the mailbox and was thrown over the gate) It is not your fault but returned late at night without rain .... .which ma"&amp;"de me realize the quality and care of the packaging. delivery speed also good product and also duration. As Canon lords will allow me to use this brief ...... well ... and do not change")</f>
        <v>only good ! For several time I order my cartridges. Really perfect down the line (except the last time the lazy delivery man did not open the mailbox and was thrown over the gate) It is not your fault but returned late at night without rain .... .which made me realize the quality and care of the packaging. delivery speed also good product and also duration. As Canon lords will allow me to use this brief ...... well ... and do not change</v>
      </c>
    </row>
    <row r="316">
      <c r="A316" s="1">
        <v>5.0</v>
      </c>
      <c r="B316" s="1" t="s">
        <v>317</v>
      </c>
      <c r="C316" t="str">
        <f>IFERROR(__xludf.DUMMYFUNCTION("GOOGLETRANSLATE(B316, ""fr"", ""en"")"),"Tetine Nickel")</f>
        <v>Tetine Nickel</v>
      </c>
    </row>
    <row r="317">
      <c r="A317" s="1">
        <v>5.0</v>
      </c>
      <c r="B317" s="1" t="s">
        <v>318</v>
      </c>
      <c r="C317" t="str">
        <f>IFERROR(__xludf.DUMMYFUNCTION("GOOGLETRANSLATE(B317, ""fr"", ""en"")"),"This awakening awakening gentle light is perfect - easy to use, with a menu like on a mobile phone or other - the awakening is slow with light increases - you can adjust the light intensity from 1 to 20 that whether for awakening or falling asleep - you h"&amp;"ave the choice between 3 rings - the design of the device is superb - I also use it to bedside lamp without problems. I am under more attack in the morning by the sudden ringing of my alarm clock or laptop. I highly recommend it !")</f>
        <v>This awakening awakening gentle light is perfect - easy to use, with a menu like on a mobile phone or other - the awakening is slow with light increases - you can adjust the light intensity from 1 to 20 that whether for awakening or falling asleep - you have the choice between 3 rings - the design of the device is superb - I also use it to bedside lamp without problems. I am under more attack in the morning by the sudden ringing of my alarm clock or laptop. I highly recommend it !</v>
      </c>
    </row>
    <row r="318">
      <c r="A318" s="1">
        <v>5.0</v>
      </c>
      <c r="B318" s="1" t="s">
        <v>319</v>
      </c>
      <c r="C318" t="str">
        <f>IFERROR(__xludf.DUMMYFUNCTION("GOOGLETRANSLATE(B318, ""fr"", ""en"")"),"Net Home Products that I use to do my own laundry. Very good products. At recommended for people who do not want industrial products.")</f>
        <v>Net Home Products that I use to do my own laundry. Very good products. At recommended for people who do not want industrial products.</v>
      </c>
    </row>
    <row r="319">
      <c r="A319" s="1">
        <v>5.0</v>
      </c>
      <c r="B319" s="1" t="s">
        <v>320</v>
      </c>
      <c r="C319" t="str">
        <f>IFERROR(__xludf.DUMMYFUNCTION("GOOGLETRANSLATE(B319, ""fr"", ""en"")"),"Good watch Stylish, works very well")</f>
        <v>Good watch Stylish, works very well</v>
      </c>
    </row>
    <row r="320">
      <c r="A320" s="1">
        <v>5.0</v>
      </c>
      <c r="B320" s="1" t="s">
        <v>321</v>
      </c>
      <c r="C320" t="str">
        <f>IFERROR(__xludf.DUMMYFUNCTION("GOOGLETRANSLATE(B320, ""fr"", ""en"")"),"Although full of glue materials 😎")</f>
        <v>Although full of glue materials 😎</v>
      </c>
    </row>
    <row r="321">
      <c r="A321" s="1">
        <v>5.0</v>
      </c>
      <c r="B321" s="1" t="s">
        <v>322</v>
      </c>
      <c r="C321" t="str">
        <f>IFERROR(__xludf.DUMMYFUNCTION("GOOGLETRANSLATE(B321, ""fr"", ""en"")"),"It is perfect neoprene style material but all comfortable and soft, as expected size; the collar goes well and properly protects the neck. Really perfect!")</f>
        <v>It is perfect neoprene style material but all comfortable and soft, as expected size; the collar goes well and properly protects the neck. Really perfect!</v>
      </c>
    </row>
    <row r="322">
      <c r="A322" s="1">
        <v>5.0</v>
      </c>
      <c r="B322" s="1" t="s">
        <v>323</v>
      </c>
      <c r="C322" t="str">
        <f>IFERROR(__xludf.DUMMYFUNCTION("GOOGLETRANSLATE(B322, ""fr"", ""en"")"),"Satisfied. Good value for money After several months of use, I validate these headphones with a big V. The sound is nickel. Noise is reduced, almost but not completely camouflaged. The sound is powerful. not top tip for bass pro, but nickel for people una"&amp;"ccustomed to the technicality of a sound. Works as well with only two headphones. Rechargeable anywhere with housing. By cons, it does not stop that takes 3 hours max! Pity! Received quickly with Amazon Prime")</f>
        <v>Satisfied. Good value for money After several months of use, I validate these headphones with a big V. The sound is nickel. Noise is reduced, almost but not completely camouflaged. The sound is powerful. not top tip for bass pro, but nickel for people unaccustomed to the technicality of a sound. Works as well with only two headphones. Rechargeable anywhere with housing. By cons, it does not stop that takes 3 hours max! Pity! Received quickly with Amazon Prime</v>
      </c>
    </row>
    <row r="323">
      <c r="A323" s="1">
        <v>5.0</v>
      </c>
      <c r="B323" s="1" t="s">
        <v>324</v>
      </c>
      <c r="C323" t="str">
        <f>IFERROR(__xludf.DUMMYFUNCTION("GOOGLETRANSLATE(B323, ""fr"", ""en"")"),"very well very well")</f>
        <v>very well very well</v>
      </c>
    </row>
    <row r="324">
      <c r="A324" s="1">
        <v>5.0</v>
      </c>
      <c r="B324" s="1" t="s">
        <v>325</v>
      </c>
      <c r="C324" t="str">
        <f>IFERROR(__xludf.DUMMYFUNCTION("GOOGLETRANSLATE(B324, ""fr"", ""en"")"),"flaxseed pillow heat to relax. I let the 3 minutes in the microwave ... perfect to help fall asleep or relax. flax seed smell is very pleasant. To recommend")</f>
        <v>flaxseed pillow heat to relax. I let the 3 minutes in the microwave ... perfect to help fall asleep or relax. flax seed smell is very pleasant. To recommend</v>
      </c>
    </row>
    <row r="325">
      <c r="A325" s="1">
        <v>5.0</v>
      </c>
      <c r="B325" s="1" t="s">
        <v>326</v>
      </c>
      <c r="C325" t="str">
        <f>IFERROR(__xludf.DUMMYFUNCTION("GOOGLETRANSLATE(B325, ""fr"", ""en"")"),"R.A.D Great product !!! I'm too happy with my purchase! The idea of ​​the shape teat of the womb, it's perfect. It does not flow at all is vraimnt 👌👌 I recommend")</f>
        <v>R.A.D Great product !!! I'm too happy with my purchase! The idea of ​​the shape teat of the womb, it's perfect. It does not flow at all is vraimnt 👌👌 I recommend</v>
      </c>
    </row>
    <row r="326">
      <c r="A326" s="1">
        <v>5.0</v>
      </c>
      <c r="B326" s="1" t="s">
        <v>327</v>
      </c>
      <c r="C326" t="str">
        <f>IFERROR(__xludf.DUMMYFUNCTION("GOOGLETRANSLATE(B326, ""fr"", ""en"")"),"Top Very nice comfortable sneakers")</f>
        <v>Top Very nice comfortable sneakers</v>
      </c>
    </row>
    <row r="327">
      <c r="A327" s="1">
        <v>5.0</v>
      </c>
      <c r="B327" s="1" t="s">
        <v>328</v>
      </c>
      <c r="C327" t="str">
        <f>IFERROR(__xludf.DUMMYFUNCTION("GOOGLETRANSLATE(B327, ""fr"", ""en"")"),"Jabra Elite 65t I bought a pair of these headsets Wireless kills to replace Bluetooth headsets Samsung ""wired"". The configuratoin and apparaige was simple with my S8 +. The application, essential to fully enjoy the atria, is fairly comprehensive, offeri"&amp;"ng an equalizer, a Find function, etc ... We can also change the language of the atria in French. The atria are supplied with two pairs of fitting. This is important for reducing passive noise. There is a Wizard function either Google or Alexa. The right "&amp;"atrium is a multifunction key, allowing the break to launch the wizard, answer calls, .. The left atrium allows in turn to raise or lower the volume, skip to the next or previous track. The sound is clear, uninterrupted or Bluetooth signal loss. It must b"&amp;"e set via the application the equalizer to suit his tastes, because by default, the sound is pretty sad. There are presets, but you can also save their favorite equalizer.")</f>
        <v>Jabra Elite 65t I bought a pair of these headsets Wireless kills to replace Bluetooth headsets Samsung "wired". The configuratoin and apparaige was simple with my S8 +. The application, essential to fully enjoy the atria, is fairly comprehensive, offering an equalizer, a Find function, etc ... We can also change the language of the atria in French. The atria are supplied with two pairs of fitting. This is important for reducing passive noise. There is a Wizard function either Google or Alexa. The right atrium is a multifunction key, allowing the break to launch the wizard, answer calls, .. The left atrium allows in turn to raise or lower the volume, skip to the next or previous track. The sound is clear, uninterrupted or Bluetooth signal loss. It must be set via the application the equalizer to suit his tastes, because by default, the sound is pretty sad. There are presets, but you can also save their favorite equalizer.</v>
      </c>
    </row>
    <row r="328">
      <c r="A328" s="1">
        <v>5.0</v>
      </c>
      <c r="B328" s="1" t="s">
        <v>329</v>
      </c>
      <c r="C328" t="str">
        <f>IFERROR(__xludf.DUMMYFUNCTION("GOOGLETRANSLATE(B328, ""fr"", ""en"")"),"Nice and warm quickly I bought a long time ago not but my daughter my flies, because this coverage is so nice, she's pretty (2couleur), it is big, soft, and warm very quickly ..of the packaging is neat for a gift is ideal.")</f>
        <v>Nice and warm quickly I bought a long time ago not but my daughter my flies, because this coverage is so nice, she's pretty (2couleur), it is big, soft, and warm very quickly ..of the packaging is neat for a gift is ideal.</v>
      </c>
    </row>
    <row r="329">
      <c r="A329" s="1">
        <v>5.0</v>
      </c>
      <c r="B329" s="1" t="s">
        <v>330</v>
      </c>
      <c r="C329" t="str">
        <f>IFERROR(__xludf.DUMMYFUNCTION("GOOGLETRANSLATE(B329, ""fr"", ""en"")"),"Attractive! Very beautiful, eye-catching, I'm thrilled!")</f>
        <v>Attractive! Very beautiful, eye-catching, I'm thrilled!</v>
      </c>
    </row>
    <row r="330">
      <c r="A330" s="1">
        <v>2.0</v>
      </c>
      <c r="B330" s="1" t="s">
        <v>331</v>
      </c>
      <c r="C330" t="str">
        <f>IFERROR(__xludf.DUMMYFUNCTION("GOOGLETRANSLATE(B330, ""fr"", ""en"")"),"Scotch low-end price related am disappointed with this very low-end, yet it is a brand, scotch does not adhere properly and he frieze in the reel .This must be an old stock")</f>
        <v>Scotch low-end price related am disappointed with this very low-end, yet it is a brand, scotch does not adhere properly and he frieze in the reel .This must be an old stock</v>
      </c>
    </row>
    <row r="331">
      <c r="A331" s="1">
        <v>1.0</v>
      </c>
      <c r="B331" s="1" t="s">
        <v>332</v>
      </c>
      <c r="C331" t="str">
        <f>IFERROR(__xludf.DUMMYFUNCTION("GOOGLETRANSLATE(B331, ""fr"", ""en"")"),"j expects Same")</f>
        <v>j expects Same</v>
      </c>
    </row>
    <row r="332">
      <c r="A332" s="1">
        <v>1.0</v>
      </c>
      <c r="B332" s="1" t="s">
        <v>333</v>
      </c>
      <c r="C332" t="str">
        <f>IFERROR(__xludf.DUMMYFUNCTION("GOOGLETRANSLATE(B332, ""fr"", ""en"")"),"return small size")</f>
        <v>return small size</v>
      </c>
    </row>
    <row r="333">
      <c r="A333" s="1">
        <v>3.0</v>
      </c>
      <c r="B333" s="1" t="s">
        <v>334</v>
      </c>
      <c r="C333" t="str">
        <f>IFERROR(__xludf.DUMMYFUNCTION("GOOGLETRANSLATE(B333, ""fr"", ""en"")"),"Good model for the price Though a bit tight for my share, however at this price I think you can not expect perfection.")</f>
        <v>Good model for the price Though a bit tight for my share, however at this price I think you can not expect perfection.</v>
      </c>
    </row>
    <row r="334">
      <c r="A334" s="1">
        <v>4.0</v>
      </c>
      <c r="B334" s="1" t="s">
        <v>335</v>
      </c>
      <c r="C334" t="str">
        <f>IFERROR(__xludf.DUMMYFUNCTION("GOOGLETRANSLATE(B334, ""fr"", ""en"")"),"Ibiza HeadCart Cell and Black Diamond Done job and good value")</f>
        <v>Ibiza HeadCart Cell and Black Diamond Done job and good value</v>
      </c>
    </row>
    <row r="335">
      <c r="A335" s="1">
        <v>4.0</v>
      </c>
      <c r="B335" s="1" t="s">
        <v>336</v>
      </c>
      <c r="C335" t="str">
        <f>IFERROR(__xludf.DUMMYFUNCTION("GOOGLETRANSLATE(B335, ""fr"", ""en"")"),"hello beautiful thank you")</f>
        <v>hello beautiful thank you</v>
      </c>
    </row>
    <row r="336">
      <c r="A336" s="1">
        <v>4.0</v>
      </c>
      <c r="B336" s="1" t="s">
        <v>337</v>
      </c>
      <c r="C336" t="str">
        <f>IFERROR(__xludf.DUMMYFUNCTION("GOOGLETRANSLATE(B336, ""fr"", ""en"")"),"Tree of Life Pendant Beautiful pendant delivered on time and in a nice box with his cloth, tags for cleaning. The clasp me quite frail. We'll see in time. I'm happy with my purchase and I recommend to offer or indulge")</f>
        <v>Tree of Life Pendant Beautiful pendant delivered on time and in a nice box with his cloth, tags for cleaning. The clasp me quite frail. We'll see in time. I'm happy with my purchase and I recommend to offer or indulge</v>
      </c>
    </row>
    <row r="337">
      <c r="A337" s="1">
        <v>4.0</v>
      </c>
      <c r="B337" s="1" t="s">
        <v>338</v>
      </c>
      <c r="C337" t="str">
        <f>IFERROR(__xludf.DUMMYFUNCTION("GOOGLETRANSLATE(B337, ""fr"", ""en"")"),"Good value Overall, I am satisfied with these headphones brand Anker. They keep well, are light and the sound is good, although it lacks a little low but it has the merit of being clear and balanced. It's not worth a good Bluetooth headset as my marshall,"&amp;" more powerful and low but considering the size I am impressed. I tested the airpods, better equipped, certainly, but the sound of intra soundcore Liberty air makes it better. The battery life is good, about 4 hours max, 5h at 70% volume. The small box is"&amp;" convenient and compact. One star less because the left earpiece depends of law, that is not listening in mono on it and only the law takes calls. I had a discount of 30 €, leaving me the headphones to € 69, a bargain but I received the parcel with a dama"&amp;"ged box, tights that protects the headphones incorrectly positioned and some traces on the case charging, which make me think that I received the reconditioned instead of having nine. To see if they fit in the length but I recommend them.")</f>
        <v>Good value Overall, I am satisfied with these headphones brand Anker. They keep well, are light and the sound is good, although it lacks a little low but it has the merit of being clear and balanced. It's not worth a good Bluetooth headset as my marshall, more powerful and low but considering the size I am impressed. I tested the airpods, better equipped, certainly, but the sound of intra soundcore Liberty air makes it better. The battery life is good, about 4 hours max, 5h at 70% volume. The small box is convenient and compact. One star less because the left earpiece depends of law, that is not listening in mono on it and only the law takes calls. I had a discount of 30 €, leaving me the headphones to € 69, a bargain but I received the parcel with a damaged box, tights that protects the headphones incorrectly positioned and some traces on the case charging, which make me think that I received the reconditioned instead of having nine. To see if they fit in the length but I recommend them.</v>
      </c>
    </row>
    <row r="338">
      <c r="A338" s="1">
        <v>5.0</v>
      </c>
      <c r="B338" s="1" t="s">
        <v>339</v>
      </c>
      <c r="C338" t="str">
        <f>IFERROR(__xludf.DUMMYFUNCTION("GOOGLETRANSLATE(B338, ""fr"", ""en"")"),"Very good value for money Perfect and not expensive lot at all")</f>
        <v>Very good value for money Perfect and not expensive lot at all</v>
      </c>
    </row>
    <row r="339">
      <c r="A339" s="1">
        <v>5.0</v>
      </c>
      <c r="B339" s="1" t="s">
        <v>340</v>
      </c>
      <c r="C339" t="str">
        <f>IFERROR(__xludf.DUMMYFUNCTION("GOOGLETRANSLATE(B339, ""fr"", ""en"")"),"Super purchase Offered to my partner for his birthday, he loved it. Very good value for money. The watch is very beautiful and practical (pedometer, vibration if you receive a message, and has lots of features) it is simple to route through the applicatio"&amp;"n, everything is explained. I do not regret my purchase, it is more beautiful in real than in pictures!")</f>
        <v>Super purchase Offered to my partner for his birthday, he loved it. Very good value for money. The watch is very beautiful and practical (pedometer, vibration if you receive a message, and has lots of features) it is simple to route through the application, everything is explained. I do not regret my purchase, it is more beautiful in real than in pictures!</v>
      </c>
    </row>
    <row r="340">
      <c r="A340" s="1">
        <v>5.0</v>
      </c>
      <c r="B340" s="1" t="s">
        <v>341</v>
      </c>
      <c r="C340" t="str">
        <f>IFERROR(__xludf.DUMMYFUNCTION("GOOGLETRANSLATE(B340, ""fr"", ""en"")"),"Perfect ! I bought another jade roller just before I had to return because he broke directly by using it. This one and much prettier than the other, not cheap at all and do not break! After a week of use, I can already see the results on my skin (mixed ho"&amp;"rmonal and buttons). My skin less oily, scars fade buttons, my complexion is brighter and finally I say ""goodbye"" to my circles!")</f>
        <v>Perfect ! I bought another jade roller just before I had to return because he broke directly by using it. This one and much prettier than the other, not cheap at all and do not break! After a week of use, I can already see the results on my skin (mixed hormonal and buttons). My skin less oily, scars fade buttons, my complexion is brighter and finally I say "goodbye" to my circles!</v>
      </c>
    </row>
    <row r="341">
      <c r="A341" s="1">
        <v>5.0</v>
      </c>
      <c r="B341" s="1" t="s">
        <v>342</v>
      </c>
      <c r="C341" t="str">
        <f>IFERROR(__xludf.DUMMYFUNCTION("GOOGLETRANSLATE(B341, ""fr"", ""en"")"),"For babies greedy My baby 3 months drinks milk thickened and just went at doses of 210ml. He was previously on the speed teats 2, an average speed, but began to seriously deplete its bibi whose rate was not sufficient for his need. There is a 3rd gear for"&amp;" Closer to nature, called rapid, but from customer feedback speed, it does not bring a great change compared to the average speed, so I decided to directly test dummies where variable flow the baby itself manages the speed depending on the strength of its"&amp;" suction. In the case of my baby, it paid off. If the start was a bit hectic as it was pulling too hard on the nipple entry as if someone was mowing his bib, then it has settled. In fact, as soon as he realized that he was the master of the flow. It took "&amp;"him a week in which I withdrew him the bottle mouth, for his greatest frustration, exhorting less frenzy, or he had a blockage and spit milk more than he drank. Learn how to drink properly bibi is an apprenticeship as another! Anyway, I think the variable"&amp;" flow teats will accompany a while, adding to its Blédine bibi is expected soon. If you're used pacifiers Closer to Nature Tommee Tippee you will see little change on them that are distinguished only by an opening cross at the end of the nipple and a slig"&amp;"htly larger diameter, which me grows to say they are not suitable for small babies too. And like all the teats of the brand equipped with ventilation valve before each preparation, you have to think about pinching inside to make it operational, or risk se"&amp;"eing the nipple retraction underway of feed.")</f>
        <v>For babies greedy My baby 3 months drinks milk thickened and just went at doses of 210ml. He was previously on the speed teats 2, an average speed, but began to seriously deplete its bibi whose rate was not sufficient for his need. There is a 3rd gear for Closer to nature, called rapid, but from customer feedback speed, it does not bring a great change compared to the average speed, so I decided to directly test dummies where variable flow the baby itself manages the speed depending on the strength of its suction. In the case of my baby, it paid off. If the start was a bit hectic as it was pulling too hard on the nipple entry as if someone was mowing his bib, then it has settled. In fact, as soon as he realized that he was the master of the flow. It took him a week in which I withdrew him the bottle mouth, for his greatest frustration, exhorting less frenzy, or he had a blockage and spit milk more than he drank. Learn how to drink properly bibi is an apprenticeship as another! Anyway, I think the variable flow teats will accompany a while, adding to its Blédine bibi is expected soon. If you're used pacifiers Closer to Nature Tommee Tippee you will see little change on them that are distinguished only by an opening cross at the end of the nipple and a slightly larger diameter, which me grows to say they are not suitable for small babies too. And like all the teats of the brand equipped with ventilation valve before each preparation, you have to think about pinching inside to make it operational, or risk seeing the nipple retraction underway of feed.</v>
      </c>
    </row>
    <row r="342">
      <c r="A342" s="1">
        <v>5.0</v>
      </c>
      <c r="B342" s="1" t="s">
        <v>343</v>
      </c>
      <c r="C342" t="str">
        <f>IFERROR(__xludf.DUMMYFUNCTION("GOOGLETRANSLATE(B342, ""fr"", ""en"")"),"I love the top")</f>
        <v>I love the top</v>
      </c>
    </row>
    <row r="343">
      <c r="A343" s="1">
        <v>5.0</v>
      </c>
      <c r="B343" s="1" t="s">
        <v>344</v>
      </c>
      <c r="C343" t="str">
        <f>IFERROR(__xludf.DUMMYFUNCTION("GOOGLETRANSLATE(B343, ""fr"", ""en"")"),"For farms abdo I was not particularly convinced by the lap belt yet, the results are visible within the first week. The concept is well done and the results are there. The electrodes on the body have a strange feeling the first few uses but we made it. Th"&amp;"e instructions on the use of the belt could have been a little more explicit, however, everyone uses it as its physical, just do not be too demanding. I highly recommend it.")</f>
        <v>For farms abdo I was not particularly convinced by the lap belt yet, the results are visible within the first week. The concept is well done and the results are there. The electrodes on the body have a strange feeling the first few uses but we made it. The instructions on the use of the belt could have been a little more explicit, however, everyone uses it as its physical, just do not be too demanding. I highly recommend it.</v>
      </c>
    </row>
    <row r="344">
      <c r="A344" s="1">
        <v>5.0</v>
      </c>
      <c r="B344" s="1" t="s">
        <v>345</v>
      </c>
      <c r="C344" t="str">
        <f>IFERROR(__xludf.DUMMYFUNCTION("GOOGLETRANSLATE(B344, ""fr"", ""en"")"),"Excellent product I would highly recommend this product! I use it several hours a day for several months now, and I really felt the difference with a standard mouse pad or absence of mouse pad! Your wrist will go much better and you will not have any more"&amp;" wrong even after intensive use. The size of the mat is more than enough to go from one end to the other of the screen. The only small problem is that it gets dirty a little, but vacuuming and it's done!")</f>
        <v>Excellent product I would highly recommend this product! I use it several hours a day for several months now, and I really felt the difference with a standard mouse pad or absence of mouse pad! Your wrist will go much better and you will not have any more wrong even after intensive use. The size of the mat is more than enough to go from one end to the other of the screen. The only small problem is that it gets dirty a little, but vacuuming and it's done!</v>
      </c>
    </row>
    <row r="345">
      <c r="A345" s="1">
        <v>5.0</v>
      </c>
      <c r="B345" s="1" t="s">
        <v>346</v>
      </c>
      <c r="C345" t="str">
        <f>IFERROR(__xludf.DUMMYFUNCTION("GOOGLETRANSLATE(B345, ""fr"", ""en"")"),"Insulators and comfortable I was not sure what would be gained shape memory foam. The fact is that it adapts perfectly to the shape of the ear, allowing real comfort over time (my old headphones quickly ached) and a real insulation from the external envir"&amp;"onment. The sound is pretty good for small earphones but I can not perform accurate measurement. The bass is very present anyway (too much?). Thank you to report if my review was helpful to you!")</f>
        <v>Insulators and comfortable I was not sure what would be gained shape memory foam. The fact is that it adapts perfectly to the shape of the ear, allowing real comfort over time (my old headphones quickly ached) and a real insulation from the external environment. The sound is pretty good for small earphones but I can not perform accurate measurement. The bass is very present anyway (too much?). Thank you to report if my review was helpful to you!</v>
      </c>
    </row>
    <row r="346">
      <c r="A346" s="1">
        <v>5.0</v>
      </c>
      <c r="B346" s="1" t="s">
        <v>347</v>
      </c>
      <c r="C346" t="str">
        <f>IFERROR(__xludf.DUMMYFUNCTION("GOOGLETRANSLATE(B346, ""fr"", ""en"")"),"Trainers comfortable to wear all day it shoes a little big, but with a pair of sole is impeccable. So if you put a 38 ordered a 37.")</f>
        <v>Trainers comfortable to wear all day it shoes a little big, but with a pair of sole is impeccable. So if you put a 38 ordered a 37.</v>
      </c>
    </row>
    <row r="347">
      <c r="A347" s="1">
        <v>5.0</v>
      </c>
      <c r="B347" s="1" t="s">
        <v>348</v>
      </c>
      <c r="C347" t="str">
        <f>IFERROR(__xludf.DUMMYFUNCTION("GOOGLETRANSLATE(B347, ""fr"", ""en"")"),"Very good oil I appreciate this massage oil. The result is not sticky, the smell is natural is very pleasant. better than the creams that you can find for this kind of use. I highly recommend.")</f>
        <v>Very good oil I appreciate this massage oil. The result is not sticky, the smell is natural is very pleasant. better than the creams that you can find for this kind of use. I highly recommend.</v>
      </c>
    </row>
    <row r="348">
      <c r="A348" s="1">
        <v>5.0</v>
      </c>
      <c r="B348" s="1" t="s">
        <v>349</v>
      </c>
      <c r="C348" t="str">
        <f>IFERROR(__xludf.DUMMYFUNCTION("GOOGLETRANSLATE(B348, ""fr"", ""en"")"),"Simple little things to say: * This is a windshield * It is the right size * It does its job bonnette")</f>
        <v>Simple little things to say: * This is a windshield * It is the right size * It does its job bonnette</v>
      </c>
    </row>
    <row r="349">
      <c r="A349" s="1">
        <v>5.0</v>
      </c>
      <c r="B349" s="1" t="s">
        <v>350</v>
      </c>
      <c r="C349" t="str">
        <f>IFERROR(__xludf.DUMMYFUNCTION("GOOGLETRANSLATE(B349, ""fr"", ""en"")"),"Never disappointed at the top as always, very comfortable, thank you ever disappointed")</f>
        <v>Never disappointed at the top as always, very comfortable, thank you ever disappointed</v>
      </c>
    </row>
    <row r="350">
      <c r="A350" s="1">
        <v>5.0</v>
      </c>
      <c r="B350" s="1" t="s">
        <v>351</v>
      </c>
      <c r="C350" t="str">
        <f>IFERROR(__xludf.DUMMYFUNCTION("GOOGLETRANSLATE(B350, ""fr"", ""en"")"),"Excellent product water pumping was very busy, including with gravel, and the pump did an awesome job. Nothing to say (except the quack delivery, which has nothing to do with the quality of the product)")</f>
        <v>Excellent product water pumping was very busy, including with gravel, and the pump did an awesome job. Nothing to say (except the quack delivery, which has nothing to do with the quality of the product)</v>
      </c>
    </row>
    <row r="351">
      <c r="A351" s="1">
        <v>5.0</v>
      </c>
      <c r="B351" s="1" t="s">
        <v>352</v>
      </c>
      <c r="C351" t="str">
        <f>IFERROR(__xludf.DUMMYFUNCTION("GOOGLETRANSLATE(B351, ""fr"", ""en"")"),"excellent choice I wanted to buy a coffee maker easy job and does not require having to make use of cooking hobs, mine did not have the ideal size for small databases; I am very happy with this coffee")</f>
        <v>excellent choice I wanted to buy a coffee maker easy job and does not require having to make use of cooking hobs, mine did not have the ideal size for small databases; I am very happy with this coffee</v>
      </c>
    </row>
    <row r="352">
      <c r="A352" s="1">
        <v>5.0</v>
      </c>
      <c r="B352" s="1" t="s">
        <v>353</v>
      </c>
      <c r="C352" t="str">
        <f>IFERROR(__xludf.DUMMYFUNCTION("GOOGLETRANSLATE(B352, ""fr"", ""en"")"),"Complies with the photo Very good article")</f>
        <v>Complies with the photo Very good article</v>
      </c>
    </row>
    <row r="353">
      <c r="A353" s="1">
        <v>2.0</v>
      </c>
      <c r="B353" s="1" t="s">
        <v>354</v>
      </c>
      <c r="C353" t="str">
        <f>IFERROR(__xludf.DUMMYFUNCTION("GOOGLETRANSLATE(B353, ""fr"", ""en"")"),"It takes 4 hands No worries for receiving the package and when unpacking. By cons, you have four hands to handle easily transform this table to his liking and find it a comfortable base both on the ground on a bed The table for the mouse is too soft to as"&amp;"k her hand. In short, the product was not expected to RV. Back programmed to another product. On this point, Amazon has everything. Pleasantly surprised.")</f>
        <v>It takes 4 hands No worries for receiving the package and when unpacking. By cons, you have four hands to handle easily transform this table to his liking and find it a comfortable base both on the ground on a bed The table for the mouse is too soft to ask her hand. In short, the product was not expected to RV. Back programmed to another product. On this point, Amazon has everything. Pleasantly surprised.</v>
      </c>
    </row>
    <row r="354">
      <c r="A354" s="1">
        <v>1.0</v>
      </c>
      <c r="B354" s="1" t="s">
        <v>355</v>
      </c>
      <c r="C354" t="str">
        <f>IFERROR(__xludf.DUMMYFUNCTION("GOOGLETRANSLATE(B354, ""fr"", ""en"")"),"Do not heat I strongly regret my purchase. It does not heat at least not with the dose of water indicate. It is far from 90sec. Bib must be heated several times and suddenly, not practical I would not recommend it at all.")</f>
        <v>Do not heat I strongly regret my purchase. It does not heat at least not with the dose of water indicate. It is far from 90sec. Bib must be heated several times and suddenly, not practical I would not recommend it at all.</v>
      </c>
    </row>
    <row r="355">
      <c r="A355" s="1">
        <v>3.0</v>
      </c>
      <c r="B355" s="1" t="s">
        <v>356</v>
      </c>
      <c r="C355" t="str">
        <f>IFERROR(__xludf.DUMMYFUNCTION("GOOGLETRANSLATE(B355, ""fr"", ""en"")"),"not hurt my little sister has the uses and has the air of having less pain suddenly I'm happy with my purchase")</f>
        <v>not hurt my little sister has the uses and has the air of having less pain suddenly I'm happy with my purchase</v>
      </c>
    </row>
    <row r="356">
      <c r="A356" s="1">
        <v>3.0</v>
      </c>
      <c r="B356" s="1" t="s">
        <v>357</v>
      </c>
      <c r="C356" t="str">
        <f>IFERROR(__xludf.DUMMYFUNCTION("GOOGLETRANSLATE(B356, ""fr"", ""en"")"),"Sometimes he missed one does not need to buy the two cartridges (black and sink), because most often it's just black ink is finished, so as not to buy one. .. What makes a good quality / price ratio")</f>
        <v>Sometimes he missed one does not need to buy the two cartridges (black and sink), because most often it's just black ink is finished, so as not to buy one. .. What makes a good quality / price ratio</v>
      </c>
    </row>
    <row r="357">
      <c r="A357" s="1">
        <v>4.0</v>
      </c>
      <c r="B357" s="1" t="s">
        <v>358</v>
      </c>
      <c r="C357" t="str">
        <f>IFERROR(__xludf.DUMMYFUNCTION("GOOGLETRANSLATE(B357, ""fr"", ""en"")"),"Same size as expected in stores but the shoe box was a bit torn on corners damage. That is why 4 stars")</f>
        <v>Same size as expected in stores but the shoe box was a bit torn on corners damage. That is why 4 stars</v>
      </c>
    </row>
    <row r="358">
      <c r="A358" s="1">
        <v>4.0</v>
      </c>
      <c r="B358" s="1" t="s">
        <v>359</v>
      </c>
      <c r="C358" t="str">
        <f>IFERROR(__xludf.DUMMYFUNCTION("GOOGLETRANSLATE(B358, ""fr"", ""en"")"),"Very elegant and quiet Very nice elegant kettle heats quickly and silently. The only downside: the walls are hot, so be careful (children). Otherwise, it's perfect!")</f>
        <v>Very elegant and quiet Very nice elegant kettle heats quickly and silently. The only downside: the walls are hot, so be careful (children). Otherwise, it's perfect!</v>
      </c>
    </row>
    <row r="359">
      <c r="A359" s="1">
        <v>4.0</v>
      </c>
      <c r="B359" s="1" t="s">
        <v>360</v>
      </c>
      <c r="C359" t="str">
        <f>IFERROR(__xludf.DUMMYFUNCTION("GOOGLETRANSLATE(B359, ""fr"", ""en"")"),"it's expensive good product but pricey")</f>
        <v>it's expensive good product but pricey</v>
      </c>
    </row>
    <row r="360">
      <c r="A360" s="1">
        <v>4.0</v>
      </c>
      <c r="B360" s="1" t="s">
        <v>361</v>
      </c>
      <c r="C360" t="str">
        <f>IFERROR(__xludf.DUMMYFUNCTION("GOOGLETRANSLATE(B360, ""fr"", ""en"")"),"interesting! offered for a birthday, did much pleasure ...")</f>
        <v>interesting! offered for a birthday, did much pleasure ...</v>
      </c>
    </row>
    <row r="361">
      <c r="A361" s="1">
        <v>5.0</v>
      </c>
      <c r="B361" s="1" t="s">
        <v>362</v>
      </c>
      <c r="C361" t="str">
        <f>IFERROR(__xludf.DUMMYFUNCTION("GOOGLETRANSLATE(B361, ""fr"", ""en"")"),"has a")</f>
        <v>has a</v>
      </c>
    </row>
    <row r="362">
      <c r="A362" s="1">
        <v>5.0</v>
      </c>
      <c r="B362" s="1" t="s">
        <v>363</v>
      </c>
      <c r="C362" t="str">
        <f>IFERROR(__xludf.DUMMYFUNCTION("GOOGLETRANSLATE(B362, ""fr"", ""en"")"),"A little noise but still I find this handy vacuum cleaner. I recommend it.")</f>
        <v>A little noise but still I find this handy vacuum cleaner. I recommend it.</v>
      </c>
    </row>
    <row r="363">
      <c r="A363" s="1">
        <v>5.0</v>
      </c>
      <c r="B363" s="1" t="s">
        <v>364</v>
      </c>
      <c r="C363" t="str">
        <f>IFERROR(__xludf.DUMMYFUNCTION("GOOGLETRANSLATE(B363, ""fr"", ""en"")"),"Superb Hello, Product offered which was unanimous. Perfectly consistent with the description and photo. The typical clasp at Pandora is strong and heart-shaped (like we already had a charm). I would recommend this product.")</f>
        <v>Superb Hello, Product offered which was unanimous. Perfectly consistent with the description and photo. The typical clasp at Pandora is strong and heart-shaped (like we already had a charm). I would recommend this product.</v>
      </c>
    </row>
    <row r="364">
      <c r="A364" s="1">
        <v>5.0</v>
      </c>
      <c r="B364" s="1" t="s">
        <v>365</v>
      </c>
      <c r="C364" t="str">
        <f>IFERROR(__xludf.DUMMYFUNCTION("GOOGLETRANSLATE(B364, ""fr"", ""en"")"),"Perfect compresses different convenient sizes. Updates to the freezer are indispensable to me.")</f>
        <v>Perfect compresses different convenient sizes. Updates to the freezer are indispensable to me.</v>
      </c>
    </row>
    <row r="365">
      <c r="A365" s="1">
        <v>5.0</v>
      </c>
      <c r="B365" s="1" t="s">
        <v>366</v>
      </c>
      <c r="C365" t="str">
        <f>IFERROR(__xludf.DUMMYFUNCTION("GOOGLETRANSLATE(B365, ""fr"", ""en"")"),"Small words Pens chalk works well and easily erase with a damp sponge or chichon.")</f>
        <v>Small words Pens chalk works well and easily erase with a damp sponge or chichon.</v>
      </c>
    </row>
    <row r="366">
      <c r="A366" s="1">
        <v>5.0</v>
      </c>
      <c r="B366" s="1" t="s">
        <v>367</v>
      </c>
      <c r="C366" t="str">
        <f>IFERROR(__xludf.DUMMYFUNCTION("GOOGLETRANSLATE(B366, ""fr"", ""en"")"),"Awesome! Good size and good quality! Since the time I was dreaming! I enjoy the discount! I had them for 45 € instead of 60 €! I advise!")</f>
        <v>Awesome! Good size and good quality! Since the time I was dreaming! I enjoy the discount! I had them for 45 € instead of 60 €! I advise!</v>
      </c>
    </row>
    <row r="367">
      <c r="A367" s="1">
        <v>5.0</v>
      </c>
      <c r="B367" s="1" t="s">
        <v>368</v>
      </c>
      <c r="C367" t="str">
        <f>IFERROR(__xludf.DUMMYFUNCTION("GOOGLETRANSLATE(B367, ""fr"", ""en"")"),"Beautiful desk lamp modern design Beautiful desk lamp with modern design. The adjustable light intensity and temperature is a great advantage. At full power, lighting is important and well directed downwards without dazzling. I am very happy with this pur"&amp;"chase the justified price")</f>
        <v>Beautiful desk lamp modern design Beautiful desk lamp with modern design. The adjustable light intensity and temperature is a great advantage. At full power, lighting is important and well directed downwards without dazzling. I am very happy with this purchase the justified price</v>
      </c>
    </row>
    <row r="368">
      <c r="A368" s="1">
        <v>5.0</v>
      </c>
      <c r="B368" s="1" t="s">
        <v>369</v>
      </c>
      <c r="C368" t="str">
        <f>IFERROR(__xludf.DUMMYFUNCTION("GOOGLETRANSLATE(B368, ""fr"", ""en"")"),"Massage I have had my package. For now I have nothing to say it works well, and someone would say too that we haha ​​mass and makes me who has a sore neck 😁. Just a heavy can")</f>
        <v>Massage I have had my package. For now I have nothing to say it works well, and someone would say too that we haha ​​mass and makes me who has a sore neck 😁. Just a heavy can</v>
      </c>
    </row>
    <row r="369">
      <c r="A369" s="1">
        <v>5.0</v>
      </c>
      <c r="B369" s="1" t="s">
        <v>370</v>
      </c>
      <c r="C369" t="str">
        <f>IFERROR(__xludf.DUMMYFUNCTION("GOOGLETRANSLATE(B369, ""fr"", ""en"")"),"Price too high cable and solid, very good price and my expensive for a cable.")</f>
        <v>Price too high cable and solid, very good price and my expensive for a cable.</v>
      </c>
    </row>
    <row r="370">
      <c r="A370" s="1">
        <v>5.0</v>
      </c>
      <c r="B370" s="1" t="s">
        <v>371</v>
      </c>
      <c r="C370" t="str">
        <f>IFERROR(__xludf.DUMMYFUNCTION("GOOGLETRANSLATE(B370, ""fr"", ""en"")"),"Meets Watch description received in 2 days, very well protected and packed in a small case provided. The watch on and fits the description. It is not too big and is perfect for a little feminine wrist! I recommend!")</f>
        <v>Meets Watch description received in 2 days, very well protected and packed in a small case provided. The watch on and fits the description. It is not too big and is perfect for a little feminine wrist! I recommend!</v>
      </c>
    </row>
    <row r="371">
      <c r="A371" s="1">
        <v>5.0</v>
      </c>
      <c r="B371" s="1" t="s">
        <v>372</v>
      </c>
      <c r="C371" t="str">
        <f>IFERROR(__xludf.DUMMYFUNCTION("GOOGLETRANSLATE(B371, ""fr"", ""en"")"),"Super beautiful and comfortable shoes she likes much good size and comfortable")</f>
        <v>Super beautiful and comfortable shoes she likes much good size and comfortable</v>
      </c>
    </row>
    <row r="372">
      <c r="A372" s="1">
        <v>5.0</v>
      </c>
      <c r="B372" s="1" t="s">
        <v>373</v>
      </c>
      <c r="C372" t="str">
        <f>IFERROR(__xludf.DUMMYFUNCTION("GOOGLETRANSLATE(B372, ""fr"", ""en"")"),"To order without hesitation Value / price. Delivered on time")</f>
        <v>To order without hesitation Value / price. Delivered on time</v>
      </c>
    </row>
    <row r="373">
      <c r="A373" s="1">
        <v>5.0</v>
      </c>
      <c r="B373" s="1" t="s">
        <v>374</v>
      </c>
      <c r="C373" t="str">
        <f>IFERROR(__xludf.DUMMYFUNCTION("GOOGLETRANSLATE(B373, ""fr"", ""en"")"),"Warm and waterproof warm and waterproof comfortable shoes. I find the perfect price performance ratio. Shoes worn for a walk 8km in the rain, perfect result.")</f>
        <v>Warm and waterproof warm and waterproof comfortable shoes. I find the perfect price performance ratio. Shoes worn for a walk 8km in the rain, perfect result.</v>
      </c>
    </row>
    <row r="374">
      <c r="A374" s="1">
        <v>5.0</v>
      </c>
      <c r="B374" s="1" t="s">
        <v>375</v>
      </c>
      <c r="C374" t="str">
        <f>IFERROR(__xludf.DUMMYFUNCTION("GOOGLETRANSLATE(B374, ""fr"", ""en"")"),"Great price / quality ratio for actively canceling headphones I used this headset for almost 6 months almost every day before I'm offered the QC35 II. Obviously they are not comparable as their prices different helmet but remains one of the best quality /"&amp;" price I had. The greatest difference is the noise reduction but the rest is very good at both. It is really light and comfortable, the pillows are very good, comfortable from the first use, so they do not rely too strong you feel nothing on his head. I f"&amp;"ind the sound good, not great. The controls work well even after several months. Noise reduction provides more comfort but do not expect some extraordinary thing, especially if you have experienced the upscale Sony or Bose. No worries latency with my vide"&amp;"os or movies. The battery life is very good, I was loading once a week just for several hours each day of use. Some micro-cuts here and there but it is bluetooth, even on my QC35 it happens to me. In conclusion: great helmet for yourself or to offer if no"&amp;"ise reduction is not important, typically for a student who takes public transportation is fine because it is light and easily transportable.")</f>
        <v>Great price / quality ratio for actively canceling headphones I used this headset for almost 6 months almost every day before I'm offered the QC35 II. Obviously they are not comparable as their prices different helmet but remains one of the best quality / price I had. The greatest difference is the noise reduction but the rest is very good at both. It is really light and comfortable, the pillows are very good, comfortable from the first use, so they do not rely too strong you feel nothing on his head. I find the sound good, not great. The controls work well even after several months. Noise reduction provides more comfort but do not expect some extraordinary thing, especially if you have experienced the upscale Sony or Bose. No worries latency with my videos or movies. The battery life is very good, I was loading once a week just for several hours each day of use. Some micro-cuts here and there but it is bluetooth, even on my QC35 it happens to me. In conclusion: great helmet for yourself or to offer if noise reduction is not important, typically for a student who takes public transportation is fine because it is light and easily transportable.</v>
      </c>
    </row>
    <row r="375">
      <c r="A375" s="1">
        <v>5.0</v>
      </c>
      <c r="B375" s="1" t="s">
        <v>376</v>
      </c>
      <c r="C375" t="str">
        <f>IFERROR(__xludf.DUMMYFUNCTION("GOOGLETRANSLATE(B375, ""fr"", ""en"")"),"I have a satisfied user Exacompta agenda for 10 years, these refills are ideal to be able to continue using it every day to use my pro")</f>
        <v>I have a satisfied user Exacompta agenda for 10 years, these refills are ideal to be able to continue using it every day to use my pro</v>
      </c>
    </row>
    <row r="376">
      <c r="A376" s="1">
        <v>2.0</v>
      </c>
      <c r="B376" s="1" t="s">
        <v>377</v>
      </c>
      <c r="C376" t="str">
        <f>IFERROR(__xludf.DUMMYFUNCTION("GOOGLETRANSLATE(B376, ""fr"", ""en"")"),"Warning Includes: 2 bottles 260 ml (1 0-6m S &amp; amp; 1 bottle 0-6m M) This is false. There are two million within.")</f>
        <v>Warning Includes: 2 bottles 260 ml (1 0-6m S &amp; amp; 1 bottle 0-6m M) This is false. There are two million within.</v>
      </c>
    </row>
    <row r="377">
      <c r="A377" s="1">
        <v>1.0</v>
      </c>
      <c r="B377" s="1" t="s">
        <v>378</v>
      </c>
      <c r="C377" t="str">
        <f>IFERROR(__xludf.DUMMYFUNCTION("GOOGLETRANSLATE(B377, ""fr"", ""en"")"),"True big scam expert / Earpiece inadvisable - Please do not buy - Scam 1. It is not touch but with mechanical pushbutton click (horrible sensation in the ear) 2. Bluetooth with huge lag time latency, in fact if you're still it works but as soon as you mov"&amp;"e permanent disconnection, tested on all iOS environment, Android, Iphone X, Samsung S8 +, 9+, Asus Zen, Motorola one ... 3. Many more acute than serious 4. Battery discharges incredible speed that it be audio or video streaming 5. a listener does not wor"&amp;"k at all after going a month of use is going to tell a height hour a day about 6. to summarize NOT tO BUY, better put 10 euro more and get a better quality")</f>
        <v>True big scam expert / Earpiece inadvisable - Please do not buy - Scam 1. It is not touch but with mechanical pushbutton click (horrible sensation in the ear) 2. Bluetooth with huge lag time latency, in fact if you're still it works but as soon as you move permanent disconnection, tested on all iOS environment, Android, Iphone X, Samsung S8 +, 9+, Asus Zen, Motorola one ... 3. Many more acute than serious 4. Battery discharges incredible speed that it be audio or video streaming 5. a listener does not work at all after going a month of use is going to tell a height hour a day about 6. to summarize NOT tO BUY, better put 10 euro more and get a better quality</v>
      </c>
    </row>
    <row r="378">
      <c r="A378" s="1">
        <v>1.0</v>
      </c>
      <c r="B378" s="1" t="s">
        <v>379</v>
      </c>
      <c r="C378" t="str">
        <f>IFERROR(__xludf.DUMMYFUNCTION("GOOGLETRANSLATE(B378, ""fr"", ""en"")"),"The sound picks ever I put a zero Disappointed")</f>
        <v>The sound picks ever I put a zero Disappointed</v>
      </c>
    </row>
    <row r="379">
      <c r="A379" s="1">
        <v>3.0</v>
      </c>
      <c r="B379" s="1" t="s">
        <v>380</v>
      </c>
      <c r="C379" t="str">
        <f>IFERROR(__xludf.DUMMYFUNCTION("GOOGLETRANSLATE(B379, ""fr"", ""en"")"),"Bluetooth headset not so bad for the price but the manual in French is ridiculous power is translated into shoe ??? whatever!")</f>
        <v>Bluetooth headset not so bad for the price but the manual in French is ridiculous power is translated into shoe ??? whatever!</v>
      </c>
    </row>
    <row r="380">
      <c r="A380" s="1">
        <v>3.0</v>
      </c>
      <c r="B380" s="1" t="s">
        <v>381</v>
      </c>
      <c r="C380" t="str">
        <f>IFERROR(__xludf.DUMMYFUNCTION("GOOGLETRANSLATE(B380, ""fr"", ""en"")"),"Large Size - Not at all suited to Running. Article not suitable for the race (running) great size for my case, exchanged against 1 in size underneath. Comfortable enough. no ugly")</f>
        <v>Large Size - Not at all suited to Running. Article not suitable for the race (running) great size for my case, exchanged against 1 in size underneath. Comfortable enough. no ugly</v>
      </c>
    </row>
    <row r="381">
      <c r="A381" s="1">
        <v>4.0</v>
      </c>
      <c r="B381" s="1" t="s">
        <v>382</v>
      </c>
      <c r="C381" t="str">
        <f>IFERROR(__xludf.DUMMYFUNCTION("GOOGLETRANSLATE(B381, ""fr"", ""en"")"),"Pretty good sweater product that keeps you warm but be careful to take a size up. It's fairly small size")</f>
        <v>Pretty good sweater product that keeps you warm but be careful to take a size up. It's fairly small size</v>
      </c>
    </row>
    <row r="382">
      <c r="A382" s="1">
        <v>4.0</v>
      </c>
      <c r="B382" s="1" t="s">
        <v>383</v>
      </c>
      <c r="C382" t="str">
        <f>IFERROR(__xludf.DUMMYFUNCTION("GOOGLETRANSLATE(B382, ""fr"", ""en"")"),"Very good material but ... very good material but is not compatible with LifeFitness cardio machines (which detect all Bluetooths the room but not my headphones ...). Disappointing, but I will not return anyway because this is, again, very good material.")</f>
        <v>Very good material but ... very good material but is not compatible with LifeFitness cardio machines (which detect all Bluetooths the room but not my headphones ...). Disappointing, but I will not return anyway because this is, again, very good material.</v>
      </c>
    </row>
    <row r="383">
      <c r="A383" s="1">
        <v>4.0</v>
      </c>
      <c r="B383" s="1" t="s">
        <v>384</v>
      </c>
      <c r="C383" t="str">
        <f>IFERROR(__xludf.DUMMYFUNCTION("GOOGLETRANSLATE(B383, ""fr"", ""en"")"),"Good product. This brush cleans well the shoes although a bit pricey in my opinion. The grip is very good.")</f>
        <v>Good product. This brush cleans well the shoes although a bit pricey in my opinion. The grip is very good.</v>
      </c>
    </row>
    <row r="384">
      <c r="A384" s="1">
        <v>4.0</v>
      </c>
      <c r="B384" s="1" t="s">
        <v>385</v>
      </c>
      <c r="C384" t="str">
        <f>IFERROR(__xludf.DUMMYFUNCTION("GOOGLETRANSLATE(B384, ""fr"", ""en"")"),"Comfortable to wear Good support for sport")</f>
        <v>Comfortable to wear Good support for sport</v>
      </c>
    </row>
    <row r="385">
      <c r="A385" s="1">
        <v>5.0</v>
      </c>
      <c r="B385" s="1" t="s">
        <v>386</v>
      </c>
      <c r="C385" t="str">
        <f>IFERROR(__xludf.DUMMYFUNCTION("GOOGLETRANSLATE(B385, ""fr"", ""en"")"),"Very good quality It's just a wonder to have them underfoot, excellent performance. No sweat it.")</f>
        <v>Very good quality It's just a wonder to have them underfoot, excellent performance. No sweat it.</v>
      </c>
    </row>
    <row r="386">
      <c r="A386" s="1">
        <v>5.0</v>
      </c>
      <c r="B386" s="1" t="s">
        <v>387</v>
      </c>
      <c r="C386" t="str">
        <f>IFERROR(__xludf.DUMMYFUNCTION("GOOGLETRANSLATE(B386, ""fr"", ""en"")"),"Excellent product I just receive them. An incredible comfort. These slippers. This time I just order a second pair in case of shortage. They do a nice walk too. I recommend 100%")</f>
        <v>Excellent product I just receive them. An incredible comfort. These slippers. This time I just order a second pair in case of shortage. They do a nice walk too. I recommend 100%</v>
      </c>
    </row>
    <row r="387">
      <c r="A387" s="1">
        <v>5.0</v>
      </c>
      <c r="B387" s="1" t="s">
        <v>388</v>
      </c>
      <c r="C387" t="str">
        <f>IFERROR(__xludf.DUMMYFUNCTION("GOOGLETRANSLATE(B387, ""fr"", ""en"")"),"Good quality I use them for work that can be from 9 am daily and frankly with a pair of shoe because I have not tried it without, not nikel feet hurt, not heavy at least not too much. Very good value but not waterproof 😉")</f>
        <v>Good quality I use them for work that can be from 9 am daily and frankly with a pair of shoe because I have not tried it without, not nikel feet hurt, not heavy at least not too much. Very good value but not waterproof 😉</v>
      </c>
    </row>
    <row r="388">
      <c r="A388" s="1">
        <v>5.0</v>
      </c>
      <c r="B388" s="1" t="s">
        <v>389</v>
      </c>
      <c r="C388" t="str">
        <f>IFERROR(__xludf.DUMMYFUNCTION("GOOGLETRANSLATE(B388, ""fr"", ""en"")"),"Kettle Arendo article to my expectation. Good quality cold remaining wall, so no risk of burns. A thermostat to keep the water hot.")</f>
        <v>Kettle Arendo article to my expectation. Good quality cold remaining wall, so no risk of burns. A thermostat to keep the water hot.</v>
      </c>
    </row>
    <row r="389">
      <c r="A389" s="1">
        <v>5.0</v>
      </c>
      <c r="B389" s="1" t="s">
        <v>390</v>
      </c>
      <c r="C389" t="str">
        <f>IFERROR(__xludf.DUMMYFUNCTION("GOOGLETRANSLATE(B389, ""fr"", ""en"")"),"the indispensable. Here markers we use for years. We remain committed to this brand, never disappointed ... They do the job, ideals kindergarten to high school ... (and m ^ me away ...) Quality / Price impeccable.")</f>
        <v>the indispensable. Here markers we use for years. We remain committed to this brand, never disappointed ... They do the job, ideals kindergarten to high school ... (and m ^ me away ...) Quality / Price impeccable.</v>
      </c>
    </row>
    <row r="390">
      <c r="A390" s="1">
        <v>5.0</v>
      </c>
      <c r="B390" s="1" t="s">
        <v>391</v>
      </c>
      <c r="C390" t="str">
        <f>IFERROR(__xludf.DUMMYFUNCTION("GOOGLETRANSLATE(B390, ""fr"", ""en"")"),"Watch connected that does the job! Offered for Father's Day, this watch is very useful for the holder, which enables it to keep its number of steps daily to keep fit. The screen is easy to read, the touch is good and responsive. For the moment this produc"&amp;"t fulfills its functions!")</f>
        <v>Watch connected that does the job! Offered for Father's Day, this watch is very useful for the holder, which enables it to keep its number of steps daily to keep fit. The screen is easy to read, the touch is good and responsive. For the moment this product fulfills its functions!</v>
      </c>
    </row>
    <row r="391">
      <c r="A391" s="1">
        <v>5.0</v>
      </c>
      <c r="B391" s="1" t="s">
        <v>392</v>
      </c>
      <c r="C391" t="str">
        <f>IFERROR(__xludf.DUMMYFUNCTION("GOOGLETRANSLATE(B391, ""fr"", ""en"")"),"Super nice socks socks to wear from my son and snug .. They love the colors offered, it's young and modern. In short I recommend. Moreover, serious seller and super fast delivery")</f>
        <v>Super nice socks socks to wear from my son and snug .. They love the colors offered, it's young and modern. In short I recommend. Moreover, serious seller and super fast delivery</v>
      </c>
    </row>
    <row r="392">
      <c r="A392" s="1">
        <v>5.0</v>
      </c>
      <c r="B392" s="1" t="s">
        <v>393</v>
      </c>
      <c r="C392" t="str">
        <f>IFERROR(__xludf.DUMMYFUNCTION("GOOGLETRANSLATE(B392, ""fr"", ""en"")"),"SUPER AWESOME SECOND TIME IN ORDER THAT I SAY NOTHING NICE QUALITY ITEM SUPER COMFORTABLE SIZE MATCH NO PROBLEM Pourr THESE SHOES")</f>
        <v>SUPER AWESOME SECOND TIME IN ORDER THAT I SAY NOTHING NICE QUALITY ITEM SUPER COMFORTABLE SIZE MATCH NO PROBLEM Pourr THESE SHOES</v>
      </c>
    </row>
    <row r="393">
      <c r="A393" s="1">
        <v>5.0</v>
      </c>
      <c r="B393" s="1" t="s">
        <v>394</v>
      </c>
      <c r="C393" t="str">
        <f>IFERROR(__xludf.DUMMYFUNCTION("GOOGLETRANSLATE(B393, ""fr"", ""en"")"),"Perfect I loved these boxes, very convenient in a diaper bag, small openings allow to put the milk in the bottle very easily. I even use at home during the night when my little angel calls her bottle.")</f>
        <v>Perfect I loved these boxes, very convenient in a diaper bag, small openings allow to put the milk in the bottle very easily. I even use at home during the night when my little angel calls her bottle.</v>
      </c>
    </row>
    <row r="394">
      <c r="A394" s="1">
        <v>5.0</v>
      </c>
      <c r="B394" s="1" t="s">
        <v>395</v>
      </c>
      <c r="C394" t="str">
        <f>IFERROR(__xludf.DUMMYFUNCTION("GOOGLETRANSLATE(B394, ""fr"", ""en"")"),"excellent product they are perfect")</f>
        <v>excellent product they are perfect</v>
      </c>
    </row>
    <row r="395">
      <c r="A395" s="1">
        <v>5.0</v>
      </c>
      <c r="B395" s="1" t="s">
        <v>396</v>
      </c>
      <c r="C395" t="str">
        <f>IFERROR(__xludf.DUMMYFUNCTION("GOOGLETRANSLATE(B395, ""fr"", ""en"")"),"Gift cheap gift to offer to all those who like to tinker and write and use their notebook with a pen")</f>
        <v>Gift cheap gift to offer to all those who like to tinker and write and use their notebook with a pen</v>
      </c>
    </row>
    <row r="396">
      <c r="A396" s="1">
        <v>5.0</v>
      </c>
      <c r="B396" s="1" t="s">
        <v>397</v>
      </c>
      <c r="C396" t="str">
        <f>IFERROR(__xludf.DUMMYFUNCTION("GOOGLETRANSLATE(B396, ""fr"", ""en"")"),"I recommend very good product very light and comfortable shoes. Good grip on rocky and muddy terrain.")</f>
        <v>I recommend very good product very light and comfortable shoes. Good grip on rocky and muddy terrain.</v>
      </c>
    </row>
    <row r="397">
      <c r="A397" s="1">
        <v>5.0</v>
      </c>
      <c r="B397" s="1" t="s">
        <v>398</v>
      </c>
      <c r="C397" t="str">
        <f>IFERROR(__xludf.DUMMYFUNCTION("GOOGLETRANSLATE(B397, ""fr"", ""en"")"),"Okay I ordered these AVENT nipples to go with glass baby bottles I am always happy ...")</f>
        <v>Okay I ordered these AVENT nipples to go with glass baby bottles I am always happy ...</v>
      </c>
    </row>
    <row r="398">
      <c r="A398" s="1">
        <v>5.0</v>
      </c>
      <c r="B398" s="1" t="s">
        <v>399</v>
      </c>
      <c r="C398" t="str">
        <f>IFERROR(__xludf.DUMMYFUNCTION("GOOGLETRANSLATE(B398, ""fr"", ""en"")"),"beautiful it makes class, diamond shaped glass of the character gives him a luxurious very good value for money")</f>
        <v>beautiful it makes class, diamond shaped glass of the character gives him a luxurious very good value for money</v>
      </c>
    </row>
    <row r="399">
      <c r="A399" s="1">
        <v>5.0</v>
      </c>
      <c r="B399" s="1" t="s">
        <v>400</v>
      </c>
      <c r="C399" t="str">
        <f>IFERROR(__xludf.DUMMYFUNCTION("GOOGLETRANSLATE(B399, ""fr"", ""en"")"),"Converse brown leather In slightly greater then start with some waiting time she was perfectly I almost daily wearing Tip: waterproofed before using They are Top !!!!!!")</f>
        <v>Converse brown leather In slightly greater then start with some waiting time she was perfectly I almost daily wearing Tip: waterproofed before using They are Top !!!!!!</v>
      </c>
    </row>
    <row r="400">
      <c r="A400" s="1">
        <v>2.0</v>
      </c>
      <c r="B400" s="1" t="s">
        <v>401</v>
      </c>
      <c r="C400" t="str">
        <f>IFERROR(__xludf.DUMMYFUNCTION("GOOGLETRANSLATE(B400, ""fr"", ""en"")"),"Kickers Disappointed sole already taken off. I bought kikers because they are very good shoes at the base. It must be 3 weeks 1 month I the boards and they are already peeled.")</f>
        <v>Kickers Disappointed sole already taken off. I bought kikers because they are very good shoes at the base. It must be 3 weeks 1 month I the boards and they are already peeled.</v>
      </c>
    </row>
    <row r="401">
      <c r="A401" s="1">
        <v>1.0</v>
      </c>
      <c r="B401" s="1" t="s">
        <v>402</v>
      </c>
      <c r="C401" t="str">
        <f>IFERROR(__xludf.DUMMYFUNCTION("GOOGLETRANSLATE(B401, ""fr"", ""en"")"),"Very disappointed with my Nike air max I have owned a pair of Nike air max white top with a genuine leather. It was a great pleasure to comfort and cushioning. I've used both for sport and for walks. The sole was detached after 15 years of use and washing"&amp;" power. I wanted to repeat the experience with a new pair. What a disappointment: it leatherette hard very uncomfortable, amortized disappointing, very small size (I had to buy a size 44.5 feet to 43). I am very disappointed.")</f>
        <v>Very disappointed with my Nike air max I have owned a pair of Nike air max white top with a genuine leather. It was a great pleasure to comfort and cushioning. I've used both for sport and for walks. The sole was detached after 15 years of use and washing power. I wanted to repeat the experience with a new pair. What a disappointment: it leatherette hard very uncomfortable, amortized disappointing, very small size (I had to buy a size 44.5 feet to 43). I am very disappointed.</v>
      </c>
    </row>
    <row r="402">
      <c r="A402" s="1">
        <v>1.0</v>
      </c>
      <c r="B402" s="1" t="s">
        <v>403</v>
      </c>
      <c r="C402" t="str">
        <f>IFERROR(__xludf.DUMMYFUNCTION("GOOGLETRANSLATE(B402, ""fr"", ""en"")"),"Quality pressed corecte .... if the soles are not detached .... Edict: it was my opinion the first 3 weeks: ""Breathe quality, comfortable to wear if a bit heavy at the feet (normal since the hulls and reinforcements) remains to be seen holding in time, b"&amp;"ut it should be all good ""yes ..... bUT: it's not all good! with normal use, the sole was detached at the front AFTER A MONTH! Briefly, before taking water, really disappointed with what could have been good shoes ...")</f>
        <v>Quality pressed corecte .... if the soles are not detached .... Edict: it was my opinion the first 3 weeks: "Breathe quality, comfortable to wear if a bit heavy at the feet (normal since the hulls and reinforcements) remains to be seen holding in time, but it should be all good "yes ..... bUT: it's not all good! with normal use, the sole was detached at the front AFTER A MONTH! Briefly, before taking water, really disappointed with what could have been good shoes ...</v>
      </c>
    </row>
    <row r="403">
      <c r="A403" s="1">
        <v>3.0</v>
      </c>
      <c r="B403" s="1" t="s">
        <v>404</v>
      </c>
      <c r="C403" t="str">
        <f>IFERROR(__xludf.DUMMYFUNCTION("GOOGLETRANSLATE(B403, ""fr"", ""en"")"),"there for the price .. after the second time I wear it, closing the right pocket is already broken ...")</f>
        <v>there for the price .. after the second time I wear it, closing the right pocket is already broken ...</v>
      </c>
    </row>
    <row r="404">
      <c r="A404" s="1">
        <v>4.0</v>
      </c>
      <c r="B404" s="1" t="s">
        <v>405</v>
      </c>
      <c r="C404" t="str">
        <f>IFERROR(__xludf.DUMMYFUNCTION("GOOGLETRANSLATE(B404, ""fr"", ""en"")"),"Perfect but ... his helmet at unbeatable value for money. A building worthy of corsair is strong, sleek and with impeccable quality. Neither too low nor too acute, the sound is mastered that ca be music or gaming. The only problem but I am not alone in th"&amp;"is case is that it tightens the big heads. After an hour I started to have traces around my eyed and I must say it is not very pleasant although the pillows are very comfortable. For small heads go head down. The mini sound card of good quality USB allows"&amp;" to recognize the helmet with iCUE software and manage the settings of the headset. Operating Your presets are available for directly is really nice and well configured. The only regret is that I do not think the sound card takes time because it makes a b"&amp;"ig block that fits on a piece of wire braided even ... a little disappointing though. To conclude this is a very good headset from Corsair with a sober look, style and a impecc sound quality ... and faultless just for little heads!")</f>
        <v>Perfect but ... his helmet at unbeatable value for money. A building worthy of corsair is strong, sleek and with impeccable quality. Neither too low nor too acute, the sound is mastered that ca be music or gaming. The only problem but I am not alone in this case is that it tightens the big heads. After an hour I started to have traces around my eyed and I must say it is not very pleasant although the pillows are very comfortable. For small heads go head down. The mini sound card of good quality USB allows to recognize the helmet with iCUE software and manage the settings of the headset. Operating Your presets are available for directly is really nice and well configured. The only regret is that I do not think the sound card takes time because it makes a big block that fits on a piece of wire braided even ... a little disappointing though. To conclude this is a very good headset from Corsair with a sober look, style and a impecc sound quality ... and faultless just for little heads!</v>
      </c>
    </row>
    <row r="405">
      <c r="A405" s="1">
        <v>4.0</v>
      </c>
      <c r="B405" s="1" t="s">
        <v>406</v>
      </c>
      <c r="C405" t="str">
        <f>IFERROR(__xludf.DUMMYFUNCTION("GOOGLETRANSLATE(B405, ""fr"", ""en"")"),"Watch every day including DIY and diving Received on time and consistent with the description. metal box with instruction and integrated document Reading dice simple and easy screen Easy Settings make a slight effort is noted for detailed reading of the t"&amp;"ides because the display is a small but for s are made quickly Beautiful object !!")</f>
        <v>Watch every day including DIY and diving Received on time and consistent with the description. metal box with instruction and integrated document Reading dice simple and easy screen Easy Settings make a slight effort is noted for detailed reading of the tides because the display is a small but for s are made quickly Beautiful object !!</v>
      </c>
    </row>
    <row r="406">
      <c r="A406" s="1">
        <v>4.0</v>
      </c>
      <c r="B406" s="1" t="s">
        <v>407</v>
      </c>
      <c r="C406" t="str">
        <f>IFERROR(__xludf.DUMMYFUNCTION("GOOGLETRANSLATE(B406, ""fr"", ""en"")"),"Almost perfect Basketball very nice to wear with dress or John only downside sole in hand very quickly and for the price we will say they have done all summer")</f>
        <v>Almost perfect Basketball very nice to wear with dress or John only downside sole in hand very quickly and for the price we will say they have done all summer</v>
      </c>
    </row>
    <row r="407">
      <c r="A407" s="1">
        <v>4.0</v>
      </c>
      <c r="B407" s="1" t="s">
        <v>408</v>
      </c>
      <c r="C407" t="str">
        <f>IFERROR(__xludf.DUMMYFUNCTION("GOOGLETRANSLATE(B407, ""fr"", ""en"")"),"Nice model, well suited. They have arrived at the estimated time, I'm wearing them, so I hope they have the good quality.")</f>
        <v>Nice model, well suited. They have arrived at the estimated time, I'm wearing them, so I hope they have the good quality.</v>
      </c>
    </row>
    <row r="408">
      <c r="A408" s="1">
        <v>4.0</v>
      </c>
      <c r="B408" s="1" t="s">
        <v>409</v>
      </c>
      <c r="C408" t="str">
        <f>IFERROR(__xludf.DUMMYFUNCTION("GOOGLETRANSLATE(B408, ""fr"", ""en"")"),"Perfect Very comfortable thank you")</f>
        <v>Perfect Very comfortable thank you</v>
      </c>
    </row>
    <row r="409">
      <c r="A409" s="1">
        <v>5.0</v>
      </c>
      <c r="B409" s="1" t="s">
        <v>410</v>
      </c>
      <c r="C409" t="str">
        <f>IFERROR(__xludf.DUMMYFUNCTION("GOOGLETRANSLATE(B409, ""fr"", ""en"")"),"photo corners I'm glad these photo corners, they are plastic and very practical I am one of the people who print their photos and put them in an album, very helpful especially not need to run around to find")</f>
        <v>photo corners I'm glad these photo corners, they are plastic and very practical I am one of the people who print their photos and put them in an album, very helpful especially not need to run around to find</v>
      </c>
    </row>
    <row r="410">
      <c r="A410" s="1">
        <v>5.0</v>
      </c>
      <c r="B410" s="1" t="s">
        <v>411</v>
      </c>
      <c r="C410" t="str">
        <f>IFERROR(__xludf.DUMMYFUNCTION("GOOGLETRANSLATE(B410, ""fr"", ""en"")"),"very good support Perfect for any sports !! It holds very well, and easy cleaning. I really recommend. Level size as expected")</f>
        <v>very good support Perfect for any sports !! It holds very well, and easy cleaning. I really recommend. Level size as expected</v>
      </c>
    </row>
    <row r="411">
      <c r="A411" s="1">
        <v>5.0</v>
      </c>
      <c r="B411" s="1" t="s">
        <v>412</v>
      </c>
      <c r="C411" t="str">
        <f>IFERROR(__xludf.DUMMYFUNCTION("GOOGLETRANSLATE(B411, ""fr"", ""en"")"),"Quality Package received quickly, no introduction of product quality ""THE NORTH FACE"" is any good. I highly recommend.")</f>
        <v>Quality Package received quickly, no introduction of product quality "THE NORTH FACE" is any good. I highly recommend.</v>
      </c>
    </row>
    <row r="412">
      <c r="A412" s="1">
        <v>5.0</v>
      </c>
      <c r="B412" s="1" t="s">
        <v>413</v>
      </c>
      <c r="C412" t="str">
        <f>IFERROR(__xludf.DUMMYFUNCTION("GOOGLETRANSLATE(B412, ""fr"", ""en"")"),"Super Super")</f>
        <v>Super Super</v>
      </c>
    </row>
    <row r="413">
      <c r="A413" s="1">
        <v>5.0</v>
      </c>
      <c r="B413" s="1" t="s">
        <v>414</v>
      </c>
      <c r="C413" t="str">
        <f>IFERROR(__xludf.DUMMYFUNCTION("GOOGLETRANSLATE(B413, ""fr"", ""en"")"),"Basic, effective functional shoulder bag, with three pockets. Enough to put his papers, a thick wallet and a smartphone some other small business. The shoulder strap is adjustable in length. The aesthetics of this bag is simple and unobtrusive. The zipper"&amp;" seem robust. Nylon is very thick and should hold up well to wear.")</f>
        <v>Basic, effective functional shoulder bag, with three pockets. Enough to put his papers, a thick wallet and a smartphone some other small business. The shoulder strap is adjustable in length. The aesthetics of this bag is simple and unobtrusive. The zipper seem robust. Nylon is very thick and should hold up well to wear.</v>
      </c>
    </row>
    <row r="414">
      <c r="A414" s="1">
        <v>5.0</v>
      </c>
      <c r="B414" s="1" t="s">
        <v>415</v>
      </c>
      <c r="C414" t="str">
        <f>IFERROR(__xludf.DUMMYFUNCTION("GOOGLETRANSLATE(B414, ""fr"", ""en"")"),"Mandala coloring book time delivery My 7 year old daughter happy")</f>
        <v>Mandala coloring book time delivery My 7 year old daughter happy</v>
      </c>
    </row>
    <row r="415">
      <c r="A415" s="1">
        <v>5.0</v>
      </c>
      <c r="B415" s="1" t="s">
        <v>416</v>
      </c>
      <c r="C415" t="str">
        <f>IFERROR(__xludf.DUMMYFUNCTION("GOOGLETRANSLATE(B415, ""fr"", ""en"")"),"Useful and efficient! I really did not think that this microphone would meet all my requirements: especially considering the price ... And, ultimately, this microphone is perfect! It works both on my Nikon D7200 (for video shooting) on ​​my mixer as a wir"&amp;"eless microphone or even with the FM function on a Hi-Fi. It is really great! The quality is pretty good, and the microphone is easy to install. Note, however, it lacks a bit special a battery for the transmitter that I still have not bought. Therefore, f"&amp;"or this to work, I plug the transmitter via USB to my computer. There must also be planned to buy batteries for the microphone (standard battery). To avoid ""pop"", I advise you to buy an anti-pop windscreen because this mic seems sensitive to noise of th"&amp;"is type so if you use it outdoors, it will be essential for you! I confess to not having tested it on my iPhone, but I guess it also works under the setup, but at this point I really can not confirm it. Anyway, it works on SLR cameras, the mixers, compute"&amp;"rs: there is a supplied adapter to pass jack to minijack.")</f>
        <v>Useful and efficient! I really did not think that this microphone would meet all my requirements: especially considering the price ... And, ultimately, this microphone is perfect! It works both on my Nikon D7200 (for video shooting) on ​​my mixer as a wireless microphone or even with the FM function on a Hi-Fi. It is really great! The quality is pretty good, and the microphone is easy to install. Note, however, it lacks a bit special a battery for the transmitter that I still have not bought. Therefore, for this to work, I plug the transmitter via USB to my computer. There must also be planned to buy batteries for the microphone (standard battery). To avoid "pop", I advise you to buy an anti-pop windscreen because this mic seems sensitive to noise of this type so if you use it outdoors, it will be essential for you! I confess to not having tested it on my iPhone, but I guess it also works under the setup, but at this point I really can not confirm it. Anyway, it works on SLR cameras, the mixers, computers: there is a supplied adapter to pass jack to minijack.</v>
      </c>
    </row>
    <row r="416">
      <c r="A416" s="1">
        <v>5.0</v>
      </c>
      <c r="B416" s="1" t="s">
        <v>417</v>
      </c>
      <c r="C416" t="str">
        <f>IFERROR(__xludf.DUMMYFUNCTION("GOOGLETRANSLATE(B416, ""fr"", ""en"")"),"At the top Excellent product not sizzling volume asser very well suited for karaoke")</f>
        <v>At the top Excellent product not sizzling volume asser very well suited for karaoke</v>
      </c>
    </row>
    <row r="417">
      <c r="A417" s="1">
        <v>5.0</v>
      </c>
      <c r="B417" s="1" t="s">
        <v>418</v>
      </c>
      <c r="C417" t="str">
        <f>IFERROR(__xludf.DUMMYFUNCTION("GOOGLETRANSLATE(B417, ""fr"", ""en"")"),"excellent value for money Perfect !! Quick expedition. identical to the image. Quality fabric nice, real tall, does not fall, even during intensive courses. I took L 1m72, 64kg.")</f>
        <v>excellent value for money Perfect !! Quick expedition. identical to the image. Quality fabric nice, real tall, does not fall, even during intensive courses. I took L 1m72, 64kg.</v>
      </c>
    </row>
    <row r="418">
      <c r="A418" s="1">
        <v>5.0</v>
      </c>
      <c r="B418" s="1" t="s">
        <v>419</v>
      </c>
      <c r="C418" t="str">
        <f>IFERROR(__xludf.DUMMYFUNCTION("GOOGLETRANSLATE(B418, ""fr"", ""en"")"),"Good product I love the design, elegant with its effect jar candle, just at the sound of lapping water, not unpleasant, filled out its diffuser function, easy to use, no need for the user if one reads not English, because no French version. Perfectly repr"&amp;"oduces the scent of essential oils, + remote control, no need to move or to turn off the light or the broadcaster. Serves also mood lamp.")</f>
        <v>Good product I love the design, elegant with its effect jar candle, just at the sound of lapping water, not unpleasant, filled out its diffuser function, easy to use, no need for the user if one reads not English, because no French version. Perfectly reproduces the scent of essential oils, + remote control, no need to move or to turn off the light or the broadcaster. Serves also mood lamp.</v>
      </c>
    </row>
    <row r="419">
      <c r="A419" s="1">
        <v>5.0</v>
      </c>
      <c r="B419" s="1" t="s">
        <v>420</v>
      </c>
      <c r="C419" t="str">
        <f>IFERROR(__xludf.DUMMYFUNCTION("GOOGLETRANSLATE(B419, ""fr"", ""en"")"),"I recommend Amazing! I wear very often it is great 👍")</f>
        <v>I recommend Amazing! I wear very often it is great 👍</v>
      </c>
    </row>
    <row r="420">
      <c r="A420" s="1">
        <v>5.0</v>
      </c>
      <c r="B420" s="1" t="s">
        <v>421</v>
      </c>
      <c r="C420" t="str">
        <f>IFERROR(__xludf.DUMMYFUNCTION("GOOGLETRANSLATE(B420, ""fr"", ""en"")"),"pretty nice wristband bracelet, nice, fast delivery, good packaging bag, perfect wrist size not too big for a woman, elastic!")</f>
        <v>pretty nice wristband bracelet, nice, fast delivery, good packaging bag, perfect wrist size not too big for a woman, elastic!</v>
      </c>
    </row>
    <row r="421">
      <c r="A421" s="1">
        <v>5.0</v>
      </c>
      <c r="B421" s="1" t="s">
        <v>422</v>
      </c>
      <c r="C421" t="str">
        <f>IFERROR(__xludf.DUMMYFUNCTION("GOOGLETRANSLATE(B421, ""fr"", ""en"")"),"Ras Ras")</f>
        <v>Ras Ras</v>
      </c>
    </row>
    <row r="422">
      <c r="A422" s="1">
        <v>5.0</v>
      </c>
      <c r="B422" s="1" t="s">
        <v>423</v>
      </c>
      <c r="C422" t="str">
        <f>IFERROR(__xludf.DUMMYFUNCTION("GOOGLETRANSLATE(B422, ""fr"", ""en"")"),"top vintage wish!")</f>
        <v>top vintage wish!</v>
      </c>
    </row>
    <row r="423">
      <c r="A423" s="1">
        <v>5.0</v>
      </c>
      <c r="B423" s="1" t="s">
        <v>424</v>
      </c>
      <c r="C423" t="str">
        <f>IFERROR(__xludf.DUMMYFUNCTION("GOOGLETRANSLATE(B423, ""fr"", ""en"")"),"great product print live my family photos have never been easier")</f>
        <v>great product print live my family photos have never been easier</v>
      </c>
    </row>
    <row r="424">
      <c r="A424" s="1">
        <v>2.0</v>
      </c>
      <c r="B424" s="1" t="s">
        <v>425</v>
      </c>
      <c r="C424" t="str">
        <f>IFERROR(__xludf.DUMMYFUNCTION("GOOGLETRANSLATE(B424, ""fr"", ""en"")"),"The laces are not strong ... Disappointed in quality, when I tried the lace was literally broken in the hand. Item returned for refund, even want to try an exchange ...")</f>
        <v>The laces are not strong ... Disappointed in quality, when I tried the lace was literally broken in the hand. Item returned for refund, even want to try an exchange ...</v>
      </c>
    </row>
    <row r="425">
      <c r="A425" s="1">
        <v>1.0</v>
      </c>
      <c r="B425" s="1" t="s">
        <v>426</v>
      </c>
      <c r="C425" t="str">
        <f>IFERROR(__xludf.DUMMYFUNCTION("GOOGLETRANSLATE(B425, ""fr"", ""en"")"),"No top. The quality is not at the rendezvous. In less than one week one of the two rings bracelet s broke. Bought to replace my bracelet my LG Urban I do not think it will have the same lifetime (3 years)")</f>
        <v>No top. The quality is not at the rendezvous. In less than one week one of the two rings bracelet s broke. Bought to replace my bracelet my LG Urban I do not think it will have the same lifetime (3 years)</v>
      </c>
    </row>
    <row r="426">
      <c r="A426" s="1">
        <v>3.0</v>
      </c>
      <c r="B426" s="1" t="s">
        <v>427</v>
      </c>
      <c r="C426" t="str">
        <f>IFERROR(__xludf.DUMMYFUNCTION("GOOGLETRANSLATE(B426, ""fr"", ""en"")"),"Pity Pity the dress is too large ..")</f>
        <v>Pity Pity the dress is too large ..</v>
      </c>
    </row>
    <row r="427">
      <c r="A427" s="1">
        <v>3.0</v>
      </c>
      <c r="B427" s="1" t="s">
        <v>428</v>
      </c>
      <c r="C427" t="str">
        <f>IFERROR(__xludf.DUMMYFUNCTION("GOOGLETRANSLATE(B427, ""fr"", ""en"")"),"No best format bottle pretty but difficult to use for a young baby. Handles a bit small to catch the bottle and bottle measures on non-exhaustive er difficult to see.")</f>
        <v>No best format bottle pretty but difficult to use for a young baby. Handles a bit small to catch the bottle and bottle measures on non-exhaustive er difficult to see.</v>
      </c>
    </row>
    <row r="428">
      <c r="A428" s="1">
        <v>4.0</v>
      </c>
      <c r="B428" s="1" t="s">
        <v>429</v>
      </c>
      <c r="C428" t="str">
        <f>IFERROR(__xludf.DUMMYFUNCTION("GOOGLETRANSLATE(B428, ""fr"", ""en"")"),"I recommend good brand")</f>
        <v>I recommend good brand</v>
      </c>
    </row>
    <row r="429">
      <c r="A429" s="1">
        <v>4.0</v>
      </c>
      <c r="B429" s="1" t="s">
        <v>430</v>
      </c>
      <c r="C429" t="str">
        <f>IFERROR(__xludf.DUMMYFUNCTION("GOOGLETRANSLATE(B429, ""fr"", ""en"")"),"Conforms super, good quality small traces of glue damage at macaroon size a bit large but normal for converse")</f>
        <v>Conforms super, good quality small traces of glue damage at macaroon size a bit large but normal for converse</v>
      </c>
    </row>
    <row r="430">
      <c r="A430" s="1">
        <v>4.0</v>
      </c>
      <c r="B430" s="1" t="s">
        <v>431</v>
      </c>
      <c r="C430" t="str">
        <f>IFERROR(__xludf.DUMMYFUNCTION("GOOGLETRANSLATE(B430, ""fr"", ""en"")"),"Conforms flush right! large size")</f>
        <v>Conforms flush right! large size</v>
      </c>
    </row>
    <row r="431">
      <c r="A431" s="1">
        <v>4.0</v>
      </c>
      <c r="B431" s="1" t="s">
        <v>432</v>
      </c>
      <c r="C431" t="str">
        <f>IFERROR(__xludf.DUMMYFUNCTION("GOOGLETRANSLATE(B431, ""fr"", ""en"")"),"Yes clear. It is obviously not perfect but really good. I took too big for me and it's like I wanted to. I put the S (1m65 ~~ 65Kg) and I took in XL. Too obviously but that's what I wanted.")</f>
        <v>Yes clear. It is obviously not perfect but really good. I took too big for me and it's like I wanted to. I put the S (1m65 ~~ 65Kg) and I took in XL. Too obviously but that's what I wanted.</v>
      </c>
    </row>
    <row r="432">
      <c r="A432" s="1">
        <v>5.0</v>
      </c>
      <c r="B432" s="1" t="s">
        <v>433</v>
      </c>
      <c r="C432" t="str">
        <f>IFERROR(__xludf.DUMMYFUNCTION("GOOGLETRANSLATE(B432, ""fr"", ""en"")"),"They are very comfortable and really top € 24 with a reduction of € 2 they are really cheap")</f>
        <v>They are very comfortable and really top € 24 with a reduction of € 2 they are really cheap</v>
      </c>
    </row>
    <row r="433">
      <c r="A433" s="1">
        <v>5.0</v>
      </c>
      <c r="B433" s="1" t="s">
        <v>434</v>
      </c>
      <c r="C433" t="str">
        <f>IFERROR(__xludf.DUMMYFUNCTION("GOOGLETRANSLATE(B433, ""fr"", ""en"")"),"Same super-sized women that i man took the 42 and that is niquel")</f>
        <v>Same super-sized women that i man took the 42 and that is niquel</v>
      </c>
    </row>
    <row r="434">
      <c r="A434" s="1">
        <v>5.0</v>
      </c>
      <c r="B434" s="1" t="s">
        <v>435</v>
      </c>
      <c r="C434" t="str">
        <f>IFERROR(__xludf.DUMMYFUNCTION("GOOGLETRANSLATE(B434, ""fr"", ""en"")"),"No worries I received the product which was consistent with the description. The package was not damaged.")</f>
        <v>No worries I received the product which was consistent with the description. The package was not damaged.</v>
      </c>
    </row>
    <row r="435">
      <c r="A435" s="1">
        <v>5.0</v>
      </c>
      <c r="B435" s="1" t="s">
        <v>436</v>
      </c>
      <c r="C435" t="str">
        <f>IFERROR(__xludf.DUMMYFUNCTION("GOOGLETRANSLATE(B435, ""fr"", ""en"")"),"Pretty solid and very pretty.")</f>
        <v>Pretty solid and very pretty.</v>
      </c>
    </row>
    <row r="436">
      <c r="A436" s="1">
        <v>5.0</v>
      </c>
      <c r="B436" s="1" t="s">
        <v>437</v>
      </c>
      <c r="C436" t="str">
        <f>IFERROR(__xludf.DUMMYFUNCTION("GOOGLETRANSLATE(B436, ""fr"", ""en"")"),"Paper for a little girl This book was the subject of a Christmas present. Although it did not with me this child, I noticed that receipt she could start playing (this is only his first year of learning to read!) She seemed very happy and I find it very en"&amp;"couraging")</f>
        <v>Paper for a little girl This book was the subject of a Christmas present. Although it did not with me this child, I noticed that receipt she could start playing (this is only his first year of learning to read!) She seemed very happy and I find it very encouraging</v>
      </c>
    </row>
    <row r="437">
      <c r="A437" s="1">
        <v>5.0</v>
      </c>
      <c r="B437" s="1" t="s">
        <v>438</v>
      </c>
      <c r="C437" t="str">
        <f>IFERROR(__xludf.DUMMYFUNCTION("GOOGLETRANSLATE(B437, ""fr"", ""en"")"),"Perfect Perfect nothing to say")</f>
        <v>Perfect Perfect nothing to say</v>
      </c>
    </row>
    <row r="438">
      <c r="A438" s="1">
        <v>5.0</v>
      </c>
      <c r="B438" s="1" t="s">
        <v>439</v>
      </c>
      <c r="C438" t="str">
        <f>IFERROR(__xludf.DUMMYFUNCTION("GOOGLETRANSLATE(B438, ""fr"", ""en"")"),"Not disappointed Hello, A little early to tell if they are strong enough, at least they have not moved in the wash. They are comfortable, no problem at the seam is very fine. Not yet brought in heavy use (sport). I recommend this purchase.")</f>
        <v>Not disappointed Hello, A little early to tell if they are strong enough, at least they have not moved in the wash. They are comfortable, no problem at the seam is very fine. Not yet brought in heavy use (sport). I recommend this purchase.</v>
      </c>
    </row>
    <row r="439">
      <c r="A439" s="1">
        <v>5.0</v>
      </c>
      <c r="B439" s="1" t="s">
        <v>440</v>
      </c>
      <c r="C439" t="str">
        <f>IFERROR(__xludf.DUMMYFUNCTION("GOOGLETRANSLATE(B439, ""fr"", ""en"")"),"A good bit big")</f>
        <v>A good bit big</v>
      </c>
    </row>
    <row r="440">
      <c r="A440" s="1">
        <v>5.0</v>
      </c>
      <c r="B440" s="1" t="s">
        <v>441</v>
      </c>
      <c r="C440" t="str">
        <f>IFERROR(__xludf.DUMMYFUNCTION("GOOGLETRANSLATE(B440, ""fr"", ""en"")"),"Softly ... Quality lotus ... resistant and soft. Yes, I have a comment for toilet paper, but the butt of my children, it is priceless, plus it was cheaper online than the supermarket! In short, I recommend =)")</f>
        <v>Softly ... Quality lotus ... resistant and soft. Yes, I have a comment for toilet paper, but the butt of my children, it is priceless, plus it was cheaper online than the supermarket! In short, I recommend =)</v>
      </c>
    </row>
    <row r="441">
      <c r="A441" s="1">
        <v>5.0</v>
      </c>
      <c r="B441" s="1" t="s">
        <v>442</v>
      </c>
      <c r="C441" t="str">
        <f>IFERROR(__xludf.DUMMYFUNCTION("GOOGLETRANSLATE(B441, ""fr"", ""en"")"),"It has all of great! I bought this kettle for travel but from the welcome I had not yet had the opportunity to use it for that. By cons I have installed on my work plan and I use it every day. I find great. The fact that it is wireless is really a plus. I"&amp;" would buy and recommend it. I would have preferred no apparent resistance but it is still an excellent value.")</f>
        <v>It has all of great! I bought this kettle for travel but from the welcome I had not yet had the opportunity to use it for that. By cons I have installed on my work plan and I use it every day. I find great. The fact that it is wireless is really a plus. I would buy and recommend it. I would have preferred no apparent resistance but it is still an excellent value.</v>
      </c>
    </row>
    <row r="442">
      <c r="A442" s="1">
        <v>5.0</v>
      </c>
      <c r="B442" s="1" t="s">
        <v>443</v>
      </c>
      <c r="C442" t="str">
        <f>IFERROR(__xludf.DUMMYFUNCTION("GOOGLETRANSLATE(B442, ""fr"", ""en"")"),"Perfect ! Very pretty !")</f>
        <v>Perfect ! Very pretty !</v>
      </c>
    </row>
    <row r="443">
      <c r="A443" s="1">
        <v>5.0</v>
      </c>
      <c r="B443" s="1" t="s">
        <v>444</v>
      </c>
      <c r="C443" t="str">
        <f>IFERROR(__xludf.DUMMYFUNCTION("GOOGLETRANSLATE(B443, ""fr"", ""en"")"),"Although massage table received despite a long delivery")</f>
        <v>Although massage table received despite a long delivery</v>
      </c>
    </row>
    <row r="444">
      <c r="A444" s="1">
        <v>5.0</v>
      </c>
      <c r="B444" s="1" t="s">
        <v>445</v>
      </c>
      <c r="C444" t="str">
        <f>IFERROR(__xludf.DUMMYFUNCTION("GOOGLETRANSLATE(B444, ""fr"", ""en"")"),"Nikel Nickel are beautiful")</f>
        <v>Nikel Nickel are beautiful</v>
      </c>
    </row>
    <row r="445">
      <c r="A445" s="1">
        <v>5.0</v>
      </c>
      <c r="B445" s="1" t="s">
        <v>446</v>
      </c>
      <c r="C445" t="str">
        <f>IFERROR(__xludf.DUMMYFUNCTION("GOOGLETRANSLATE(B445, ""fr"", ""en"")"),"very satisfied friend Splendid")</f>
        <v>very satisfied friend Splendid</v>
      </c>
    </row>
    <row r="446">
      <c r="A446" s="1">
        <v>5.0</v>
      </c>
      <c r="B446" s="1" t="s">
        <v>447</v>
      </c>
      <c r="C446" t="str">
        <f>IFERROR(__xludf.DUMMYFUNCTION("GOOGLETRANSLATE(B446, ""fr"", ""en"")"),"Beautiful comfortable sneakers I took these shoes primarily for their beautiful blue color! I do not do sports with but being sensitive feet I like to have comfortable shoes to walk every day. I did some walks with my dog ​​in the field and they are just "&amp;"so comfortable! A real pleasure to feel good in his feet. I put on the 41 and I took size 41, and nothing to say the size is perfect! I even tried barefoot good comfort, well I would not do for kilometers without socks because I'm too prone to blisters so"&amp;" I do not take the risk. I find them really beautiful, I do not regret this purchase!")</f>
        <v>Beautiful comfortable sneakers I took these shoes primarily for their beautiful blue color! I do not do sports with but being sensitive feet I like to have comfortable shoes to walk every day. I did some walks with my dog ​​in the field and they are just so comfortable! A real pleasure to feel good in his feet. I put on the 41 and I took size 41, and nothing to say the size is perfect! I even tried barefoot good comfort, well I would not do for kilometers without socks because I'm too prone to blisters so I do not take the risk. I find them really beautiful, I do not regret this purchase!</v>
      </c>
    </row>
    <row r="447">
      <c r="A447" s="1">
        <v>2.0</v>
      </c>
      <c r="B447" s="1" t="s">
        <v>448</v>
      </c>
      <c r="C447" t="str">
        <f>IFERROR(__xludf.DUMMYFUNCTION("GOOGLETRANSLATE(B447, ""fr"", ""en"")"),"Disappointed! Perfect ! normal size! Except model error for the second time !!! Order the ""Vapor / Metal 869"" and get the ""Vapor / Metal"" Grrr ...")</f>
        <v>Disappointed! Perfect ! normal size! Except model error for the second time !!! Order the "Vapor / Metal 869" and get the "Vapor / Metal" Grrr ...</v>
      </c>
    </row>
    <row r="448">
      <c r="A448" s="1">
        <v>1.0</v>
      </c>
      <c r="B448" s="1" t="s">
        <v>449</v>
      </c>
      <c r="C448" t="str">
        <f>IFERROR(__xludf.DUMMYFUNCTION("GOOGLETRANSLATE(B448, ""fr"", ""en"")"),"?? I am disappointed shown does not match good quality ... the dial cased lour 1 use")</f>
        <v>?? I am disappointed shown does not match good quality ... the dial cased lour 1 use</v>
      </c>
    </row>
    <row r="449">
      <c r="A449" s="1">
        <v>1.0</v>
      </c>
      <c r="B449" s="1" t="s">
        <v>450</v>
      </c>
      <c r="C449" t="str">
        <f>IFERROR(__xludf.DUMMYFUNCTION("GOOGLETRANSLATE(B449, ""fr"", ""en"")"),"Counterfeit scam, disgusted after a delayed delivery three weeks I end up with counterfeit!")</f>
        <v>Counterfeit scam, disgusted after a delayed delivery three weeks I end up with counterfeit!</v>
      </c>
    </row>
    <row r="450">
      <c r="A450" s="1">
        <v>3.0</v>
      </c>
      <c r="B450" s="1" t="s">
        <v>451</v>
      </c>
      <c r="C450" t="str">
        <f>IFERROR(__xludf.DUMMYFUNCTION("GOOGLETRANSLATE(B450, ""fr"", ""en"")"),"A Playmobil shows !!! Very surprised by the size of this watch, it is quite small and luckily I have rather handles purposes because the strap is short !!! For the work it will do !!! Otherwise pretty disappointed packaging, the watch was running at the f"&amp;"inish (if it was in stock for 6 months, well the battery must be started not bad !!!) Regarding the sending by amazon, rather impecable since I received the parcel with 1 day in advance !!!")</f>
        <v>A Playmobil shows !!! Very surprised by the size of this watch, it is quite small and luckily I have rather handles purposes because the strap is short !!! For the work it will do !!! Otherwise pretty disappointed packaging, the watch was running at the finish (if it was in stock for 6 months, well the battery must be started not bad !!!) Regarding the sending by amazon, rather impecable since I received the parcel with 1 day in advance !!!</v>
      </c>
    </row>
    <row r="451">
      <c r="A451" s="1">
        <v>3.0</v>
      </c>
      <c r="B451" s="1" t="s">
        <v>452</v>
      </c>
      <c r="C451" t="str">
        <f>IFERROR(__xludf.DUMMYFUNCTION("GOOGLETRANSLATE(B451, ""fr"", ""en"")"),"Pity Blue is a little washed out. Too bad because they are great sneakers.")</f>
        <v>Pity Blue is a little washed out. Too bad because they are great sneakers.</v>
      </c>
    </row>
    <row r="452">
      <c r="A452" s="1">
        <v>4.0</v>
      </c>
      <c r="B452" s="1" t="s">
        <v>453</v>
      </c>
      <c r="C452" t="str">
        <f>IFERROR(__xludf.DUMMYFUNCTION("GOOGLETRANSLATE(B452, ""fr"", ""en"")"),"great product great look, great service. Altimeter and barometer especially tricky to adjust (difficulty in finding the right reference). Very light, it does not feel the wrist.")</f>
        <v>great product great look, great service. Altimeter and barometer especially tricky to adjust (difficulty in finding the right reference). Very light, it does not feel the wrist.</v>
      </c>
    </row>
    <row r="453">
      <c r="A453" s="1">
        <v>4.0</v>
      </c>
      <c r="B453" s="1" t="s">
        <v>454</v>
      </c>
      <c r="C453" t="str">
        <f>IFERROR(__xludf.DUMMYFUNCTION("GOOGLETRANSLATE(B453, ""fr"", ""en"")"),"tip top the sound is excellent especially low side, exterieusrs sounds parasites are very reduced headphones cover the ears (superb as ear flaps for winter) really excellent except popping sound; smarphone in my inside pocket of the jacket and microphone "&amp;"clippings that I turn my head and test different bluetooth microphone mute objects are presented and buttons to jump to the next song would be welcome because going through the augmention button sound for passser has next SiNiON not topa I do not regret b"&amp;"uying")</f>
        <v>tip top the sound is excellent especially low side, exterieusrs sounds parasites are very reduced headphones cover the ears (superb as ear flaps for winter) really excellent except popping sound; smarphone in my inside pocket of the jacket and microphone clippings that I turn my head and test different bluetooth microphone mute objects are presented and buttons to jump to the next song would be welcome because going through the augmention button sound for passser has next SiNiON not topa I do not regret buying</v>
      </c>
    </row>
    <row r="454">
      <c r="A454" s="1">
        <v>4.0</v>
      </c>
      <c r="B454" s="1" t="s">
        <v>455</v>
      </c>
      <c r="C454" t="str">
        <f>IFERROR(__xludf.DUMMYFUNCTION("GOOGLETRANSLATE(B454, ""fr"", ""en"")"),"Good sound and excellent noise reduction Bought to accompany my new smartphone without jack port, I took the opportunity to leap to the noise reduction (I'm the type to not listen hard and I do not like to hear noise over what I listen). Noise reduction i"&amp;"s very effective but I found the scan time of little short a time, simply stroll a bit in the house to start the walking mode flange noise reduction for not getting knocked into the street. Fortunately you can change reduction settings with the smartphone"&amp;" application. But in a ca domestic environment could remain minimization. At sound quality I won the treble and midrange and bass are defined herein without invasive beings. I listen to many different styles and everything goes fine (from reggae to jazz t"&amp;"o classical music, rock and electro music) Very easy to pair with a smartphone and easy to use. (I just understand how to use google assistant efficiently). Very good battery life, I have already put the helmet on the head advantageously replace earmuffs "&amp;"caps all night and I had largely enough to spend the whole day then. In short, it is expensive but it suits me very well. It comes with all the connectivity is going well and in a solid and compact case")</f>
        <v>Good sound and excellent noise reduction Bought to accompany my new smartphone without jack port, I took the opportunity to leap to the noise reduction (I'm the type to not listen hard and I do not like to hear noise over what I listen). Noise reduction is very effective but I found the scan time of little short a time, simply stroll a bit in the house to start the walking mode flange noise reduction for not getting knocked into the street. Fortunately you can change reduction settings with the smartphone application. But in a ca domestic environment could remain minimization. At sound quality I won the treble and midrange and bass are defined herein without invasive beings. I listen to many different styles and everything goes fine (from reggae to jazz to classical music, rock and electro music) Very easy to pair with a smartphone and easy to use. (I just understand how to use google assistant efficiently). Very good battery life, I have already put the helmet on the head advantageously replace earmuffs caps all night and I had largely enough to spend the whole day then. In short, it is expensive but it suits me very well. It comes with all the connectivity is going well and in a solid and compact case</v>
      </c>
    </row>
    <row r="455">
      <c r="A455" s="1">
        <v>4.0</v>
      </c>
      <c r="B455" s="1" t="s">
        <v>456</v>
      </c>
      <c r="C455" t="str">
        <f>IFERROR(__xludf.DUMMYFUNCTION("GOOGLETRANSLATE(B455, ""fr"", ""en"")"),"WELL Good quality")</f>
        <v>WELL Good quality</v>
      </c>
    </row>
    <row r="456">
      <c r="A456" s="1">
        <v>5.0</v>
      </c>
      <c r="B456" s="1" t="s">
        <v>457</v>
      </c>
      <c r="C456" t="str">
        <f>IFERROR(__xludf.DUMMYFUNCTION("GOOGLETRANSLATE(B456, ""fr"", ""en"")"),"They are perfect sublime. Size perfectly. Light and beautiful")</f>
        <v>They are perfect sublime. Size perfectly. Light and beautiful</v>
      </c>
    </row>
    <row r="457">
      <c r="A457" s="1">
        <v>5.0</v>
      </c>
      <c r="B457" s="1" t="s">
        <v>458</v>
      </c>
      <c r="C457" t="str">
        <f>IFERROR(__xludf.DUMMYFUNCTION("GOOGLETRANSLATE(B457, ""fr"", ""en"")"),"Effective Very Effective for me too")</f>
        <v>Effective Very Effective for me too</v>
      </c>
    </row>
    <row r="458">
      <c r="A458" s="1">
        <v>5.0</v>
      </c>
      <c r="B458" s="1" t="s">
        <v>459</v>
      </c>
      <c r="C458" t="str">
        <f>IFERROR(__xludf.DUMMYFUNCTION("GOOGLETRANSLATE(B458, ""fr"", ""en"")"),"Perfect The product was delivered as expected, it is consistent with the description and our expectations. I recommend it.")</f>
        <v>Perfect The product was delivered as expected, it is consistent with the description and our expectations. I recommend it.</v>
      </c>
    </row>
    <row r="459">
      <c r="A459" s="1">
        <v>5.0</v>
      </c>
      <c r="B459" s="1" t="s">
        <v>460</v>
      </c>
      <c r="C459" t="str">
        <f>IFERROR(__xludf.DUMMYFUNCTION("GOOGLETRANSLATE(B459, ""fr"", ""en"")"),"Magnificent clock This product is very light, and it is very utile.Il be used as an alarm clock and can change the couleur.C'est cool!")</f>
        <v>Magnificent clock This product is very light, and it is very utile.Il be used as an alarm clock and can change the couleur.C'est cool!</v>
      </c>
    </row>
    <row r="460">
      <c r="A460" s="1">
        <v>5.0</v>
      </c>
      <c r="B460" s="1" t="s">
        <v>461</v>
      </c>
      <c r="C460" t="str">
        <f>IFERROR(__xludf.DUMMYFUNCTION("GOOGLETRANSLATE(B460, ""fr"", ""en"")"),"Ideal product for a reasonable price ... Hello ... Just the perfect product for the gym. Easy to apairer my mid max3 and compatible with the watch mifit ... Excellent autonomy and recharges in its cradle! To recommend")</f>
        <v>Ideal product for a reasonable price ... Hello ... Just the perfect product for the gym. Easy to apairer my mid max3 and compatible with the watch mifit ... Excellent autonomy and recharges in its cradle! To recommend</v>
      </c>
    </row>
    <row r="461">
      <c r="A461" s="1">
        <v>5.0</v>
      </c>
      <c r="B461" s="1" t="s">
        <v>462</v>
      </c>
      <c r="C461" t="str">
        <f>IFERROR(__xludf.DUMMYFUNCTION("GOOGLETRANSLATE(B461, ""fr"", ""en"")"),"Very comfortable to wear I bought it after my old and dear headset (bluetooth) has stopped working and I'm very happy with my purchase. Noise reduction is a good thing to have when the sound is crystal clear to the ears. The main feature is that it comes "&amp;"with a built-in microphone so you can use it with your phone and other devices. It is very comfortable to wear on the ears and not very heavy. I will inform you later of sustainability")</f>
        <v>Very comfortable to wear I bought it after my old and dear headset (bluetooth) has stopped working and I'm very happy with my purchase. Noise reduction is a good thing to have when the sound is crystal clear to the ears. The main feature is that it comes with a built-in microphone so you can use it with your phone and other devices. It is very comfortable to wear on the ears and not very heavy. I will inform you later of sustainability</v>
      </c>
    </row>
    <row r="462">
      <c r="A462" s="1">
        <v>5.0</v>
      </c>
      <c r="B462" s="1" t="s">
        <v>463</v>
      </c>
      <c r="C462" t="str">
        <f>IFERROR(__xludf.DUMMYFUNCTION("GOOGLETRANSLATE(B462, ""fr"", ""en"")"),"Very good very good and very nice. I love the analog thermometer.")</f>
        <v>Very good very good and very nice. I love the analog thermometer.</v>
      </c>
    </row>
    <row r="463">
      <c r="A463" s="1">
        <v>5.0</v>
      </c>
      <c r="B463" s="1" t="s">
        <v>464</v>
      </c>
      <c r="C463" t="str">
        <f>IFERROR(__xludf.DUMMYFUNCTION("GOOGLETRANSLATE(B463, ""fr"", ""en"")"),"metallised pencils offer")</f>
        <v>metallised pencils offer</v>
      </c>
    </row>
    <row r="464">
      <c r="A464" s="1">
        <v>5.0</v>
      </c>
      <c r="B464" s="1" t="s">
        <v>465</v>
      </c>
      <c r="C464" t="str">
        <f>IFERROR(__xludf.DUMMYFUNCTION("GOOGLETRANSLATE(B464, ""fr"", ""en"")"),"Perfect top, shoes conform to the description, they are not counterfeit and carve perfectly I recommend fast delivery as usual;)")</f>
        <v>Perfect top, shoes conform to the description, they are not counterfeit and carve perfectly I recommend fast delivery as usual;)</v>
      </c>
    </row>
    <row r="465">
      <c r="A465" s="1">
        <v>5.0</v>
      </c>
      <c r="B465" s="1" t="s">
        <v>466</v>
      </c>
      <c r="C465" t="str">
        <f>IFERROR(__xludf.DUMMYFUNCTION("GOOGLETRANSLATE(B465, ""fr"", ""en"")"),"Very nice headband The headband is just like the picture and a perfect size. I recommend it to all those who want to wear it under a high open collar without having to expose the straps of her support.")</f>
        <v>Very nice headband The headband is just like the picture and a perfect size. I recommend it to all those who want to wear it under a high open collar without having to expose the straps of her support.</v>
      </c>
    </row>
    <row r="466">
      <c r="A466" s="1">
        <v>5.0</v>
      </c>
      <c r="B466" s="1" t="s">
        <v>467</v>
      </c>
      <c r="C466" t="str">
        <f>IFERROR(__xludf.DUMMYFUNCTION("GOOGLETRANSLATE(B466, ""fr"", ""en"")"),"Perfect! Command line with my expectations, I am very satisfied.")</f>
        <v>Perfect! Command line with my expectations, I am very satisfied.</v>
      </c>
    </row>
    <row r="467">
      <c r="A467" s="1">
        <v>5.0</v>
      </c>
      <c r="B467" s="1" t="s">
        <v>468</v>
      </c>
      <c r="C467" t="str">
        <f>IFERROR(__xludf.DUMMYFUNCTION("GOOGLETRANSLATE(B467, ""fr"", ""en"")"),"Is it worth the price? Yes quite Finder")</f>
        <v>Is it worth the price? Yes quite Finder</v>
      </c>
    </row>
    <row r="468">
      <c r="A468" s="1">
        <v>5.0</v>
      </c>
      <c r="B468" s="1" t="s">
        <v>469</v>
      </c>
      <c r="C468" t="str">
        <f>IFERROR(__xludf.DUMMYFUNCTION("GOOGLETRANSLATE(B468, ""fr"", ""en"")"),"Recommended Item received very quickly and conform to its description")</f>
        <v>Recommended Item received very quickly and conform to its description</v>
      </c>
    </row>
    <row r="469">
      <c r="A469" s="1">
        <v>5.0</v>
      </c>
      <c r="B469" s="1" t="s">
        <v>470</v>
      </c>
      <c r="C469" t="str">
        <f>IFERROR(__xludf.DUMMYFUNCTION("GOOGLETRANSLATE(B469, ""fr"", ""en"")"),"conform to the description very satisfied I use every day")</f>
        <v>conform to the description very satisfied I use every day</v>
      </c>
    </row>
    <row r="470">
      <c r="A470" s="1">
        <v>5.0</v>
      </c>
      <c r="B470" s="1" t="s">
        <v>471</v>
      </c>
      <c r="C470" t="str">
        <f>IFERROR(__xludf.DUMMYFUNCTION("GOOGLETRANSLATE(B470, ""fr"", ""en"")"),"Lightweight and effective great product Super hiking boots. No more big and heavy shoes! I took them 15 days in high altitude trekking in Peru they did the job perfectly!")</f>
        <v>Lightweight and effective great product Super hiking boots. No more big and heavy shoes! I took them 15 days in high altitude trekking in Peru they did the job perfectly!</v>
      </c>
    </row>
    <row r="471">
      <c r="A471" s="1">
        <v>2.0</v>
      </c>
      <c r="B471" s="1" t="s">
        <v>472</v>
      </c>
      <c r="C471" t="str">
        <f>IFERROR(__xludf.DUMMYFUNCTION("GOOGLETRANSLATE(B471, ""fr"", ""en"")"),"Sweat Puma Women No rating other than good to the touch but returned because too small, really small size so pay attention.")</f>
        <v>Sweat Puma Women No rating other than good to the touch but returned because too small, really small size so pay attention.</v>
      </c>
    </row>
    <row r="472">
      <c r="A472" s="1">
        <v>1.0</v>
      </c>
      <c r="B472" s="1" t="s">
        <v>473</v>
      </c>
      <c r="C472" t="str">
        <f>IFERROR(__xludf.DUMMYFUNCTION("GOOGLETRANSLATE(B472, ""fr"", ""en"")"),"Not happy She has not one and the lid does not close very unhappy ... It's a shame because the carafe and easily send descales with a water / vinegar / baking")</f>
        <v>Not happy She has not one and the lid does not close very unhappy ... It's a shame because the carafe and easily send descales with a water / vinegar / baking</v>
      </c>
    </row>
    <row r="473">
      <c r="A473" s="1">
        <v>1.0</v>
      </c>
      <c r="B473" s="1" t="s">
        <v>474</v>
      </c>
      <c r="C473" t="str">
        <f>IFERROR(__xludf.DUMMYFUNCTION("GOOGLETRANSLATE(B473, ""fr"", ""en"")"),"Size too big too Size")</f>
        <v>Size too big too Size</v>
      </c>
    </row>
    <row r="474">
      <c r="A474" s="1">
        <v>3.0</v>
      </c>
      <c r="B474" s="1" t="s">
        <v>475</v>
      </c>
      <c r="C474" t="str">
        <f>IFERROR(__xludf.DUMMYFUNCTION("GOOGLETRANSLATE(B474, ""fr"", ""en"")"),"Good filter but unstable bilayer The filter is effective and does what is asked, but the installation of this filter and capricious, flexible insufficiently resistant, as well as the attachment of the hose clamp tend not be stable.")</f>
        <v>Good filter but unstable bilayer The filter is effective and does what is asked, but the installation of this filter and capricious, flexible insufficiently resistant, as well as the attachment of the hose clamp tend not be stable.</v>
      </c>
    </row>
    <row r="475">
      <c r="A475" s="1">
        <v>3.0</v>
      </c>
      <c r="B475" s="1" t="s">
        <v>476</v>
      </c>
      <c r="C475" t="str">
        <f>IFERROR(__xludf.DUMMYFUNCTION("GOOGLETRANSLATE(B475, ""fr"", ""en"")"),"Very good quality / price The paper is thick enough, but unfortunately a little rough. Sorry to detail ... Lotus is still the master of the subject.")</f>
        <v>Very good quality / price The paper is thick enough, but unfortunately a little rough. Sorry to detail ... Lotus is still the master of the subject.</v>
      </c>
    </row>
    <row r="476">
      <c r="A476" s="1">
        <v>4.0</v>
      </c>
      <c r="B476" s="1" t="s">
        <v>477</v>
      </c>
      <c r="C476" t="str">
        <f>IFERROR(__xludf.DUMMYFUNCTION("GOOGLETRANSLATE(B476, ""fr"", ""en"")"),"It's the foot ! Good foot microphone for a semi pro use. Leger and effective.")</f>
        <v>It's the foot ! Good foot microphone for a semi pro use. Leger and effective.</v>
      </c>
    </row>
    <row r="477">
      <c r="A477" s="1">
        <v>4.0</v>
      </c>
      <c r="B477" s="1" t="s">
        <v>478</v>
      </c>
      <c r="C477" t="str">
        <f>IFERROR(__xludf.DUMMYFUNCTION("GOOGLETRANSLATE(B477, ""fr"", ""en"")"),"Too heavy Beautiful but too heavy")</f>
        <v>Too heavy Beautiful but too heavy</v>
      </c>
    </row>
    <row r="478">
      <c r="A478" s="1">
        <v>4.0</v>
      </c>
      <c r="B478" s="1" t="s">
        <v>479</v>
      </c>
      <c r="C478" t="str">
        <f>IFERROR(__xludf.DUMMYFUNCTION("GOOGLETRANSLATE(B478, ""fr"", ""en"")"),"Economic PH in this format 👍 Product consistent with the description and expectations. Take the one that printed ""little dog"" blue and not white. The first is more resistant and comes off better in dotted cutting.")</f>
        <v>Economic PH in this format 👍 Product consistent with the description and expectations. Take the one that printed "little dog" blue and not white. The first is more resistant and comes off better in dotted cutting.</v>
      </c>
    </row>
    <row r="479">
      <c r="A479" s="1">
        <v>4.0</v>
      </c>
      <c r="B479" s="1" t="s">
        <v>480</v>
      </c>
      <c r="C479" t="str">
        <f>IFERROR(__xludf.DUMMYFUNCTION("GOOGLETRANSLATE(B479, ""fr"", ""en"")"),"Girly Micro is very nice for a nine year old girl certainly this is not the high quality but the microphone does its effect")</f>
        <v>Girly Micro is very nice for a nine year old girl certainly this is not the high quality but the microphone does its effect</v>
      </c>
    </row>
    <row r="480">
      <c r="A480" s="1">
        <v>5.0</v>
      </c>
      <c r="B480" s="1" t="s">
        <v>481</v>
      </c>
      <c r="C480" t="str">
        <f>IFERROR(__xludf.DUMMYFUNCTION("GOOGLETRANSLATE(B480, ""fr"", ""en"")"),"Good gift idea Great gift idea pleased to offer I recommend")</f>
        <v>Good gift idea Great gift idea pleased to offer I recommend</v>
      </c>
    </row>
    <row r="481">
      <c r="A481" s="1">
        <v>5.0</v>
      </c>
      <c r="B481" s="1" t="s">
        <v>482</v>
      </c>
      <c r="C481" t="str">
        <f>IFERROR(__xludf.DUMMYFUNCTION("GOOGLETRANSLATE(B481, ""fr"", ""en"")"),"Sweaters Women Very nice product. I recommend")</f>
        <v>Sweaters Women Very nice product. I recommend</v>
      </c>
    </row>
    <row r="482">
      <c r="A482" s="1">
        <v>5.0</v>
      </c>
      <c r="B482" s="1" t="s">
        <v>483</v>
      </c>
      <c r="C482" t="str">
        <f>IFERROR(__xludf.DUMMYFUNCTION("GOOGLETRANSLATE(B482, ""fr"", ""en"")"),"Massage Cushion lovely massage cushion I use it every day since I've What addiction! It must be positioned so that the massaging balls do not do evil, then it is a real pleasure. The warmth is very noticeable and adds to the pleasure I use it mostly for b"&amp;"ack, neck and feet Very happy with this purchase!")</f>
        <v>Massage Cushion lovely massage cushion I use it every day since I've What addiction! It must be positioned so that the massaging balls do not do evil, then it is a real pleasure. The warmth is very noticeable and adds to the pleasure I use it mostly for back, neck and feet Very happy with this purchase!</v>
      </c>
    </row>
    <row r="483">
      <c r="A483" s="1">
        <v>5.0</v>
      </c>
      <c r="B483" s="1" t="s">
        <v>484</v>
      </c>
      <c r="C483" t="str">
        <f>IFERROR(__xludf.DUMMYFUNCTION("GOOGLETRANSLATE(B483, ""fr"", ""en"")"),"Multifunction alarm for a very affordable price Clock Radio comply with the description and my expectations. All I seek is united in this device. A simple but quality design. There is no stain on my nightstand. The brightness of the clock or time are easi"&amp;"ly adjusted and the colors are very appropriate. The sound is not correct, Other choices of sounds for the alarm would have been much came. Some sounds are again ... The light increases as the day As is very nice! The buttons are of good quality and easy "&amp;"to use. I recommend !")</f>
        <v>Multifunction alarm for a very affordable price Clock Radio comply with the description and my expectations. All I seek is united in this device. A simple but quality design. There is no stain on my nightstand. The brightness of the clock or time are easily adjusted and the colors are very appropriate. The sound is not correct, Other choices of sounds for the alarm would have been much came. Some sounds are again ... The light increases as the day As is very nice! The buttons are of good quality and easy to use. I recommend !</v>
      </c>
    </row>
    <row r="484">
      <c r="A484" s="1">
        <v>5.0</v>
      </c>
      <c r="B484" s="1" t="s">
        <v>485</v>
      </c>
      <c r="C484" t="str">
        <f>IFERROR(__xludf.DUMMYFUNCTION("GOOGLETRANSLATE(B484, ""fr"", ""en"")"),"Beautiful beautiful and powerful")</f>
        <v>Beautiful beautiful and powerful</v>
      </c>
    </row>
    <row r="485">
      <c r="A485" s="1">
        <v>5.0</v>
      </c>
      <c r="B485" s="1" t="s">
        <v>486</v>
      </c>
      <c r="C485" t="str">
        <f>IFERROR(__xludf.DUMMYFUNCTION("GOOGLETRANSLATE(B485, ""fr"", ""en"")"),"Perfect for powerful laminator These are sheets of good qualities. They are actually now screen printed to mark fellowes, back pockets. With a laminator low thickness, the brand is seen, and in places, the sheet comes off. I caught the blow by passing the"&amp;" sheets twice in the machine. Otherwise, with a laminator that laminates the 135 microns, I have not encountered any problems.")</f>
        <v>Perfect for powerful laminator These are sheets of good qualities. They are actually now screen printed to mark fellowes, back pockets. With a laminator low thickness, the brand is seen, and in places, the sheet comes off. I caught the blow by passing the sheets twice in the machine. Otherwise, with a laminator that laminates the 135 microns, I have not encountered any problems.</v>
      </c>
    </row>
    <row r="486">
      <c r="A486" s="1">
        <v>5.0</v>
      </c>
      <c r="B486" s="1" t="s">
        <v>487</v>
      </c>
      <c r="C486" t="str">
        <f>IFERROR(__xludf.DUMMYFUNCTION("GOOGLETRANSLATE(B486, ""fr"", ""en"")"),"Well Well ... In the announcement it is stated that 30 seconds Bibi is hot ... Kenéni ... It's sometimes much longer. Everything depends on water you put in the container.")</f>
        <v>Well Well ... In the announcement it is stated that 30 seconds Bibi is hot ... Kenéni ... It's sometimes much longer. Everything depends on water you put in the container.</v>
      </c>
    </row>
    <row r="487">
      <c r="A487" s="1">
        <v>5.0</v>
      </c>
      <c r="B487" s="1" t="s">
        <v>488</v>
      </c>
      <c r="C487" t="str">
        <f>IFERROR(__xludf.DUMMYFUNCTION("GOOGLETRANSLATE(B487, ""fr"", ""en"")"),"wonderful wonderful")</f>
        <v>wonderful wonderful</v>
      </c>
    </row>
    <row r="488">
      <c r="A488" s="1">
        <v>5.0</v>
      </c>
      <c r="B488" s="1" t="s">
        <v>489</v>
      </c>
      <c r="C488" t="str">
        <f>IFERROR(__xludf.DUMMYFUNCTION("GOOGLETRANSLATE(B488, ""fr"", ""en"")"),"👍👍 Genial Bottle top Brand Dodie genial")</f>
        <v>👍👍 Genial Bottle top Brand Dodie genial</v>
      </c>
    </row>
    <row r="489">
      <c r="A489" s="1">
        <v>5.0</v>
      </c>
      <c r="B489" s="1" t="s">
        <v>490</v>
      </c>
      <c r="C489" t="str">
        <f>IFERROR(__xludf.DUMMYFUNCTION("GOOGLETRANSLATE(B489, ""fr"", ""en"")"),"I adopt! For 20 balls ... frankly they are very good! Very satisfied with my purchase even though the brand is not known. No matter what style of music, the record is impressive. There are several caps for headphones to better fit the ear. I recommend it "&amp;"to those who hesitate!")</f>
        <v>I adopt! For 20 balls ... frankly they are very good! Very satisfied with my purchase even though the brand is not known. No matter what style of music, the record is impressive. There are several caps for headphones to better fit the ear. I recommend it to those who hesitate!</v>
      </c>
    </row>
    <row r="490">
      <c r="A490" s="1">
        <v>5.0</v>
      </c>
      <c r="B490" s="1" t="s">
        <v>491</v>
      </c>
      <c r="C490" t="str">
        <f>IFERROR(__xludf.DUMMYFUNCTION("GOOGLETRANSLATE(B490, ""fr"", ""en"")"),"efficient and cheap: p water bottle conforms to the description so, fast delivery. life to even but I use it for a month and it keeps very well the heat.")</f>
        <v>efficient and cheap: p water bottle conforms to the description so, fast delivery. life to even but I use it for a month and it keeps very well the heat.</v>
      </c>
    </row>
    <row r="491">
      <c r="A491" s="1">
        <v>5.0</v>
      </c>
      <c r="B491" s="1" t="s">
        <v>492</v>
      </c>
      <c r="C491" t="str">
        <f>IFERROR(__xludf.DUMMYFUNCTION("GOOGLETRANSLATE(B491, ""fr"", ""en"")"),"beautiful sweater beautiful product - color in my expectations - very good quality - perfect in size - fell perfect - very satisfied with this purchase -")</f>
        <v>beautiful sweater beautiful product - color in my expectations - very good quality - perfect in size - fell perfect - very satisfied with this purchase -</v>
      </c>
    </row>
    <row r="492">
      <c r="A492" s="1">
        <v>5.0</v>
      </c>
      <c r="B492" s="1" t="s">
        <v>493</v>
      </c>
      <c r="C492" t="str">
        <f>IFERROR(__xludf.DUMMYFUNCTION("GOOGLETRANSLATE(B492, ""fr"", ""en"")"),"Works great, but good very good cable for electric guitar, great length, solid as it should, but good")</f>
        <v>Works great, but good very good cable for electric guitar, great length, solid as it should, but good</v>
      </c>
    </row>
    <row r="493">
      <c r="A493" s="1">
        <v>5.0</v>
      </c>
      <c r="B493" s="1" t="s">
        <v>494</v>
      </c>
      <c r="C493" t="str">
        <f>IFERROR(__xludf.DUMMYFUNCTION("GOOGLETRANSLATE(B493, ""fr"", ""en"")"),"Impeccable! Impeccable, practical, solid. Nothing to say and received quickly.")</f>
        <v>Impeccable! Impeccable, practical, solid. Nothing to say and received quickly.</v>
      </c>
    </row>
    <row r="494">
      <c r="A494" s="1">
        <v>5.0</v>
      </c>
      <c r="B494" s="1" t="s">
        <v>495</v>
      </c>
      <c r="C494" t="str">
        <f>IFERROR(__xludf.DUMMYFUNCTION("GOOGLETRANSLATE(B494, ""fr"", ""en"")"),"Nickel The only pacifier that my son loves! Found by chance he passes easily from bottle to breast ... s more they fit on a lot of bottles 🍼")</f>
        <v>Nickel The only pacifier that my son loves! Found by chance he passes easily from bottle to breast ... s more they fit on a lot of bottles 🍼</v>
      </c>
    </row>
    <row r="495">
      <c r="A495" s="1">
        <v>2.0</v>
      </c>
      <c r="B495" s="1" t="s">
        <v>496</v>
      </c>
      <c r="C495" t="str">
        <f>IFERROR(__xludf.DUMMYFUNCTION("GOOGLETRANSLATE(B495, ""fr"", ""en"")"),"Good ... but not so new! Nice product, but as several comments: are they really &amp; nbsp; ""&amp; nbsp; new &amp; nbsp;""? The laces were damaged (cut in half, tearing ...)! The rest RAS, the pair of shoe is nickel! Just disappointed laces ...")</f>
        <v>Good ... but not so new! Nice product, but as several comments: are they really &amp; nbsp; "&amp; nbsp; new &amp; nbsp;"? The laces were damaged (cut in half, tearing ...)! The rest RAS, the pair of shoe is nickel! Just disappointed laces ...</v>
      </c>
    </row>
    <row r="496">
      <c r="A496" s="1">
        <v>1.0</v>
      </c>
      <c r="B496" s="1" t="s">
        <v>497</v>
      </c>
      <c r="C496" t="str">
        <f>IFERROR(__xludf.DUMMYFUNCTION("GOOGLETRANSLATE(B496, ""fr"", ""en"")"),"Disposable brush! 1 month of use, the too fine hairs form a big potato. It will not wash anything .... The idea is good though but the quality does not follow")</f>
        <v>Disposable brush! 1 month of use, the too fine hairs form a big potato. It will not wash anything .... The idea is good though but the quality does not follow</v>
      </c>
    </row>
    <row r="497">
      <c r="A497" s="1">
        <v>1.0</v>
      </c>
      <c r="B497" s="1" t="s">
        <v>498</v>
      </c>
      <c r="C497" t="str">
        <f>IFERROR(__xludf.DUMMYFUNCTION("GOOGLETRANSLATE(B497, ""fr"", ""en"")"),"run away ! Article improper disaster ...")</f>
        <v>run away ! Article improper disaster ...</v>
      </c>
    </row>
    <row r="498">
      <c r="A498" s="1">
        <v>3.0</v>
      </c>
      <c r="B498" s="1" t="s">
        <v>499</v>
      </c>
      <c r="C498" t="str">
        <f>IFERROR(__xludf.DUMMYFUNCTION("GOOGLETRANSLATE(B498, ""fr"", ""en"")"),"Good but quickly emptied Arrived on time as planned ... I find these great felt, I do a lot of drawings and watercolors and serve to rectify misses traces of a very white covering white and holding and it c is the TOP! No other brand has so much to me goo"&amp;"d points for the quality of the white, and I tried. But the water ... !!!!!! Makes you wonder if it's a bad batch not filled because the two I just tried have not taken a day and just for corrections yet ... What would have been if I had of making a compl"&amp;"ete drawing with ... Frankly, I'm disappointed for this because on my end, I has been unable to complete a commissioned work because of it.")</f>
        <v>Good but quickly emptied Arrived on time as planned ... I find these great felt, I do a lot of drawings and watercolors and serve to rectify misses traces of a very white covering white and holding and it c is the TOP! No other brand has so much to me good points for the quality of the white, and I tried. But the water ... !!!!!! Makes you wonder if it's a bad batch not filled because the two I just tried have not taken a day and just for corrections yet ... What would have been if I had of making a complete drawing with ... Frankly, I'm disappointed for this because on my end, I has been unable to complete a commissioned work because of it.</v>
      </c>
    </row>
    <row r="499">
      <c r="A499" s="1">
        <v>4.0</v>
      </c>
      <c r="B499" s="1" t="s">
        <v>500</v>
      </c>
      <c r="C499" t="str">
        <f>IFERROR(__xludf.DUMMYFUNCTION("GOOGLETRANSLATE(B499, ""fr"", ""en"")"),"Bottle Too good this bottle I love Good value I recommend")</f>
        <v>Bottle Too good this bottle I love Good value I recommend</v>
      </c>
    </row>
    <row r="500">
      <c r="A500" s="1">
        <v>4.0</v>
      </c>
      <c r="B500" s="1" t="s">
        <v>501</v>
      </c>
      <c r="C500" t="str">
        <f>IFERROR(__xludf.DUMMYFUNCTION("GOOGLETRANSLATE(B500, ""fr"", ""en"")"),"Porte Document The product corresponds to my research. Overall satisfied. The distribution of interior pockets might be easier and especially more suitable for storage and use of the content of the instruments of the user.")</f>
        <v>Porte Document The product corresponds to my research. Overall satisfied. The distribution of interior pockets might be easier and especially more suitable for storage and use of the content of the instruments of the user.</v>
      </c>
    </row>
    <row r="501">
      <c r="A501" s="1">
        <v>4.0</v>
      </c>
      <c r="B501" s="1" t="s">
        <v>502</v>
      </c>
      <c r="C501" t="str">
        <f>IFERROR(__xludf.DUMMYFUNCTION("GOOGLETRANSLATE(B501, ""fr"", ""en"")"),"absolute comfort! a very soft material so pleasant but not yet tested the rain and cold to follow!")</f>
        <v>absolute comfort! a very soft material so pleasant but not yet tested the rain and cold to follow!</v>
      </c>
    </row>
  </sheetData>
  <drawing r:id="rId1"/>
</worksheet>
</file>