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fr_to_translate_10" sheetId="1" r:id="rId3"/>
  </sheets>
  <definedNames/>
  <calcPr/>
</workbook>
</file>

<file path=xl/sharedStrings.xml><?xml version="1.0" encoding="utf-8"?>
<sst xmlns="http://schemas.openxmlformats.org/spreadsheetml/2006/main" count="1003" uniqueCount="998">
  <si>
    <t>labels</t>
  </si>
  <si>
    <t>text</t>
  </si>
  <si>
    <t>translation</t>
  </si>
  <si>
    <t>Très pratique Ces lingettes permettent de mélanger les vêtements de couleurs (même neufs,noirs, jaune pâle et rouge brillant) sans dégât pour les vêtements. Les couleurs atterrissent sur la lingette, qui devient grise. C'est rassurant quand on fait des lessives un peu vite, avec des mélanges de couleur. Je n'ai pas osé mélanger des couleurs vives ou noires avec du blanc, par contre, car ça me semble trop risqué. Cela permet quand même de gagner du temps et d'avoir moins de "catastrophes". Ce format (avec 16 lingettes pour 3.66 euros actuellement) est un peut trop petit à mon goût et n'offre pas le meilleur rapport qualité prix, je préfère les packs de 35 lingettes. Dans le même genre, il y aussi les lingettes anti décoloration vanish (sécables en 2) qui marchent très bien aussi, ou bien la lessive mir couleur "fini le tri".</t>
  </si>
  <si>
    <t>Peut mieux faire Tient du gadget. Certes la simulation du réveil par la lumière du jour est sympa. Cependant il n'est pas facilité pour autant. Le chant des oiseaux en guise d'alarme est par contre agréable... En points négatifs, pas de pile en cas de coupure de courant, obligation de remettre la sonnerie tous les soirs, boutons situés en périphériques peu ergonomiques et attention lors de leur utilisation car l'appareil est peu stable. Des efforts d'optimisation à faire au niveau du fournisseur... En résumé je pense que si c'était à refaire je n'effectuerai pas cet achat compte tenu de tous ces éléments.</t>
  </si>
  <si>
    <t>Top Taille grand mais à ce prix sera top pour le printemps ou la rentrée .. Vraiment pas chèr en solde 17euros contre 40 euros en magasin</t>
  </si>
  <si>
    <t>Barcelet Très joli petit bracelet en argent constitué de 3 rangs et orné de petites boules certies de zirconium. Le bracelet à l'air assez solide et de bonne qualité. Je pense qu'il va faire son petit effet!!</t>
  </si>
  <si>
    <t>belle prestation bonjour merci pour votre envoi, qui correspond en tout point a mes attentes, super qualité, très joli bijou tout est arrivé en temps et heure prévue, je recommande votre site a mes amies, marie</t>
  </si>
  <si>
    <t>excellent trop marrant j'ai acheté ce produit pour l'anniversaire . il focntionne tres tres bien . les enfanst et les grands jouent avec ... je l'ai ensuite connecté à ma barre de son bluetooth sans problème. je recommande ça égaye bien et c'est pas cher</t>
  </si>
  <si>
    <t>Excellente qualite Parfait pour prendre le train. Format leger et bcp de  rangement possible</t>
  </si>
  <si>
    <t>Amazon RAS</t>
  </si>
  <si>
    <t>Ras Bien</t>
  </si>
  <si>
    <t>Parfait Envoie rapide. Chaussures livrées avec leur petit sac Bensimon habituel, parfait pour le transport.</t>
  </si>
  <si>
    <t>👍 👍très confortable</t>
  </si>
  <si>
    <t>Rien a dire parfait Rien a dire a part parfaite elle sont trop belle et la pointure est nikel j’ai pris la même pointure que les autres baskets elles sont arrivée asser rapidement dans un état impeccable chaussure aucun défaut et boîte arriver entière et parfaite chausse qui arrive pas partout car j’ai déjà reçu des boite déchirée pour des commande faites en ligne ici rien à dire je recommande sans aucun soucis</t>
  </si>
  <si>
    <t>De bonne qualité Chemisier agréable à porter, fin et léger. Idéal pour la mi-saison ou même l’été.  Belle couleur, ne s’abime pas au lavage. Pour le prix, je suis satisfaite !</t>
  </si>
  <si>
    <t>génial Pour une angoissée comme moi de l'étouffement, c'est parfait, mon bébé peut goûter à tout sans que je sois inquiétée !</t>
  </si>
  <si>
    <t>Très bien De bonne qualité, les fibres sont suffisamment denses pour être confortable et ne pas faire de faux plis, la chaussette se fait discrète lors de la pratique du sport et réponds à toutes mes attentes</t>
  </si>
  <si>
    <t>chaussette bonjour,j'adore ni trop petite ni trop grande elles sont parfaite pour la mi saison..et les couleurs sont belles ..je les recommande</t>
  </si>
  <si>
    <t>Très bon rapport qualité prix Beau packaging, bonne qualité</t>
  </si>
  <si>
    <t>Je recommande Biberon top</t>
  </si>
  <si>
    <t>Son faible, étouffé Ces écouteurs sont franchement décents. Pratiques et faciles à utiliser, la petite boite pour les recharger est sympa. Le seul soucis concerne leur fonction principale : le son. - Très faible, et ça ne vient pas de mon téléphone par exemple, parce qu'avec une autre paire filaire, je peux monter jusqu'à me faire mal. Donc pendant un effort physique avec le bruit ambiant, on distingue à peine la mélodie des musiques. Je comptais même les utiliser pour jouer de la batterie sur fond sonore, je peux oublier. - En intérieur ou dans les transports en commun par exemple, ça pourrait suffire. Mais la précision du son n'est pas excellente. Même en configurant un peu les aigus/graves sur mon téléphone, le son reste fade et étouffé. Grosse déception du coup. Je les utiliserai pas souvent. Heureusement que je les eu pour une dizaine d'euros.</t>
  </si>
  <si>
    <t>Moitié prix des autres mais ne fonctionne qu'à moitié Un seul écouteur fonctionne sur les deux malgré de nombreux essais sur différent appareils. Je déconseille vivement vivement ce produit.</t>
  </si>
  <si>
    <t>Je déconseille Très déçu par l'état dans lequel arrive le micro, le câble présente des faux contacts. A ce prix, il vaut mieux fuir, totalement insatisfait de ma commande tandis que beaucoup d'avis étaient positifs. J'ai retourné mon micro.</t>
  </si>
  <si>
    <t>Rigolo mais peu pratique Bien original mais le bonhomme ne tient pas sur place. C'est à dire qu'il faut le tenir dans une main et tirer le Scotch avec une autre. À chaque fois qu'on touche accidentellement le bonhomme se casse la gueule. J'ai donné ce cadeau à un de mes collègues de bureau avant de quitter l'entreprise,  je trouve que c'est rigolo mais en fin de compte peu pratique</t>
  </si>
  <si>
    <t>Pas assez puissant Bon produit malgré une faible puissance même dans une petite pièce. Je vous conseil de prendre plus puissant.</t>
  </si>
  <si>
    <t>Bouilloire compact mais bruyante Petite bouilloire pratique avec son bec verseur en metal. Le niveau de bruit produit par une si petite bouilloire est élevé.</t>
  </si>
  <si>
    <t>Tré bon achat, comme toujours avec TBS Confortable, joli coloris (j'ai acheté les grises). Bonne hauteur de talons. J'achète régulièrement cette marque qui me déçoit très rarement Un plus : ces chaussures sont fabriquées en France. Attention taille petit. Grâce aux commentaires lus sur le site j'ai heureusement pris du 38 (alors que ma pointure est 37)</t>
  </si>
  <si>
    <t>Très bon savon Après avoir testé plusieurs savon détachant, celui-là est top. Il dure longtemps.</t>
  </si>
  <si>
    <t>Cadran un peu confus, sinon parfaite Ayant fini par renoncer à ma "vielle" Junghans Mega Solar Ceramic (une panne tous les 4 ans, à 200€ la réparation, j'en ai eu marre), j'ai acquis il y a quelque jour cette Casio. Premières impression:  Par rapport à la Junghans, le design me plaît moins car le cadran est un peu confus. Je trouve le "6" coupé en bas du cadran assez moche. Le fond bleu-gris-foncé est assez esthétique, mais il n'améliore pas la lisibilité (manque de contraste).  Par contre, les plus sont nombreux par rapport à ma Junghans: - on peut voir si (et quand) la montre a recu le signal radio (essayez donc de savoir si une Junghans est synchrone ou pas...) - il y a un mode d'emploi (je n'ai jamais trouvé comment régler ma Junghans après que le mouvement ait été changé...), mais malheureusement il est imprimé dans un format peu pratique (PDF disponible sur internet) - quelques fonctionalités qui peuvent être utiles de temps à autre (alarme, compte à rebours, autres fuseaux horaires, etc.) - on connaît l'état de charge de l'accumulateur et on peut remplacer ce dernier si nécessaire sans envoyer la montre au Japon... - X fois moins cher  En conclusion: pas aussi extraordinaire et belle que ma Junghans, mais oh combien mieux conçue et pratique!</t>
  </si>
  <si>
    <t>Très bon produit Casque acheter pour ma copine, très bon casque qualité audio rien à redire, bonne tenue sur la tête, elle l'utilise pour faire du sport en salle, je recommande ce produit a tout personne voulant un casque sans fil.</t>
  </si>
  <si>
    <t>Je recommande Très belle chaussure Taille juste Attention c'est chaussures sont pas faite pour de gros pieds Très confortable</t>
  </si>
  <si>
    <t>Parfait Fait son travail. Très mignon.</t>
  </si>
  <si>
    <t>Très bien Ces tétines sont destinés aux bébé à partir de 3 mois. Parfaitement adaptés aux biberons de la même  marque, elles sont faciles à utiliser et à nettoyer.</t>
  </si>
  <si>
    <t>Classique.. Le classique Doc Martens.... Taille impeccable, livraison rapide... Bref rien à dire en fait !</t>
  </si>
  <si>
    <t>Très bien Très bon produits.livraison rapide.j en suis très satisfait.emballage bien conçu je ne regrette pas ce choix je le conseille merci</t>
  </si>
  <si>
    <t>Sami et Julie Parfait pour l’apprentissage de la lecture</t>
  </si>
  <si>
    <t>bon La bouilloire a été reçue, le style était très bon, l'eau était très rapide et le son était petit.</t>
  </si>
  <si>
    <t>LACOSTE Super produit, très beau, de belle qualité conforme au descriptif. Trop petit. J'ai commandé en échange la taille au-dessus et aujourd'hui lundi j'ai renvoyé ce jour lundi de la Poste l'article qui était trop petit</t>
  </si>
  <si>
    <t>prix très intéressant utilisation d'impression intensive et les cartouches d'origine ne tiennent pas longtemps et détectent trop rapidement une cartouche vide alors qu'elle ne l'est pas. je viens de recevoir cet envoi que je vais tester mais le prix est très bien, la qualité d'impression me convient parfaitement, je verrai sur la durée ....à suivre - envoi très rapide, bien emballé, je recommande</t>
  </si>
  <si>
    <t>Meraki jogging Tissu couleur taille r.a.s.</t>
  </si>
  <si>
    <t>Excellent Ma copine en fut ravie. Super cadeau</t>
  </si>
  <si>
    <t>Très confortable On peut les mettre avec un pantalon q avec un jean ou un survêtement</t>
  </si>
  <si>
    <t>Toute une histoire d’amour J’adore...</t>
  </si>
  <si>
    <t>la qualité Reçue en temps et en heure, merci, je la porte tous les jours, jusque là  zéro défaut, on verra au fil du temps.  Petite astuce:faites un point de couture ( solide) sur le retour de la ceinture, car la boucle glisse un peu. A part ce détail , nickel, rapport qualité prix : pour moi 10/10</t>
  </si>
  <si>
    <t>Décevant.. Modèle aléatoire donc pas le choix des couleurs, et pour le prix pas de petits goupillons pour laver les tétines de biberon.. Un peu décevant..</t>
  </si>
  <si>
    <t>Une honte Tout est mauvais dans ce produit. Même les informations mensongères nous faisant croire que l'on fait une affaire. Je me suis fait piéger. Sitôt installé, sitôt remballé et renvoyé. La qualité d'image est d'une médiocrité affligeante. C'est n'importe quoi. Je mets 1 étoile parce-qu'on ne peut pas mettre moins.</t>
  </si>
  <si>
    <t>Trop cher pour une mauvaise qualité !! Un prix scandaleux pour la qualité du produit ... j ai acheté ce produit face à tous les commentaires ...et bien très très déçue!! Presque 100 euros pour une résistance dans un plastique de mauvaise qualité c est aberrant ... le produit fait Cheap ... pour le prix d une cafetière solide vous avez un morceau de plastique !! passez votre chemin un bon vieux biberon en verre au bain marie sera plus efficace !!</t>
  </si>
  <si>
    <t>Beau design vintage, attention à la batterie juste ! J'ai offert cette montre à mon homme au Noël 2018 et c'est de loin la plus jolie des montres connectées toute marque confondue quand on aime justement des design vintage. Le métal du bracelet est solide et la couleur en gris sidérale est juste très classe. Coté personnalisation du cadran, c'est cool aussi, tous ces choix de design avec animations. Et si on touche un peu la programmation, on peut faire un cadran soi-même.  Et c'est complètement compatible Android pour recevoir ET répondre aux sms. (à condition de ne pas avoir de gros doigts hein sinon c'est un peu galère) (Donc oubliez Apple si vous comptiez les synchroniser, vous ne pourrez que lire vos sms, pas y répondre. C'est pour qu'Apple puisse vous vendre que ses exclusives iWatch :) )  Un point juste regrettable, la montre aurait pu être au top si elle avait un peu plus d'autonomie. Désactivez le wifi, le gps et le bluetooth pour garder le maximum de batterie dans la journée. Le bracelet est aussi un peu trop grand, donc il faut faire sauter quelques maillons pour ne pas qu'elle glisse du poignet...  J'espère que Fossil travaillera davantage sur la question batterie, c'est le seul gros point noir de sa gamme. Il manque juste ça pour le perfect !</t>
  </si>
  <si>
    <t>Lourde Je met que 3 étoiles pour le poids de la bague, très lourdes à porter à la longue. Sinon elle est très jolie.</t>
  </si>
  <si>
    <t>Génial comme d'habitude Je suis très contente de mon achat j'ai eu peur lorsque je les ai reçue car j'ai découvert qu'il étaient en plastique et non en silicone comme il y a quelques années mais franchement après 3 mois d'utilisation je peux vous dire que finalement c'est mieux que ceux en silicone car ils ne tâche pas, sont facile à essuyer et à installer dans la bague du biberon...bref que des qualités encore et toujours pour Avent qui nous comble nous les mamans avec leurs supers produits!! (non je ne reçois pas de cadeaux de la part d'Avent je dis juste la vérité!! lol) Je recommande</t>
  </si>
  <si>
    <t>très bien très confortable, livraison très rapide je recommande le produit cela fait 1 mois bientôt que je les porte tous les jours elles ne bougent pas.</t>
  </si>
  <si>
    <t>Robuste mais sans rétro-éclairage Montre robuste, utile et à la mode. Il ne manque que le rétro-éclairage pour être parfaite.</t>
  </si>
  <si>
    <t>Petit livre sympa Petit livre sympa pour débuter l'apprentissage de la lecture je mets 4 étoiles car pour tout début il aurait été bien de mettre les petits ponts sous les syllabes</t>
  </si>
  <si>
    <t>parfaity dommage que ces cartouches soient aussi chères ou alors en fonction de la conSommation Canon pourrait faire un effort, plutôt accorder une remise suivant les quantités consommées. A méditer</t>
  </si>
  <si>
    <t>Robuste et fonctionnel C'est mon sac du quotidien depuis plusieurs mois, et je peux vous dire qu'il ne bouge pas ! Je ne l'ai jamais lavé et pourtant il parait toujours neuf, et franchement il subis au quotidien ! Il y a une pochette intérieure, bien pratique pour les papier du véhicule (que l'on ne sort que très rarement), par contre la pochette avant est mal accessible donc elle ne me sert pas. Eastpak c'est indestructible, et comme raconte la rumeur, c'est garantie à vie :)</t>
  </si>
  <si>
    <t>bien Bien</t>
  </si>
  <si>
    <t>pochette plastication rapport qualité prix très intéressant vu que j' ai acheter l' appareil en même temps j' ai pu faire un essais directement une dizaines de feuille et le résultat est impeccable je recommande ce produit</t>
  </si>
  <si>
    <t>Super Très belle facture, bon produit et bon rapport qualité prix. Je recommande</t>
  </si>
  <si>
    <t>parfait très bonne qualité Parfait la taille est bonne, la poche extérieure peut contenir mon galaxy S8. La qualité de finition est impecable. très bonne sacoche ,pas trop grand pas trop petit.</t>
  </si>
  <si>
    <t>boucles de reve belle paire de boucles d oreille très belle finition dans un bel emballage on a l'impression d'un achat haut de gamme car le détail des finitionsau niveau des pierres est parfait</t>
  </si>
  <si>
    <t>Superbe micro Rien à dire , juste génial . Encore un micro que j’offre à un anniversaire , et je ne suis pas déçu du tout . Le son est nickel , l’appareillahe Bluetooth se fait facilement .</t>
  </si>
  <si>
    <t>Très bon produit Ces écouteurs sont vraiment super, je les utilise depuis déjà 2 semaines (presque 1h par jour) et la batterie tiens encore. Très ergonomique, ils tiennent parfaitement dans mes oreilles, la qualité du son est plus qu’acceptable ! Les écouteurs sont tactiles et on une multitude d’option grâce à une système de tap sur l’écouteur  (c’est un coup de main à prendre)</t>
  </si>
  <si>
    <t>Robuste et facile à installer Le support est robuste et supporte facilement le poids de 2 écrans. L'installation est facile, il faut compter 15 minutes pour mettre en place le support et les 2 écrans. Il faut bien choisir l’emplacement du pied, car il est difficile de le bouger après montage. Les clips pour passer les câbles permettent de réaliser un montage propre. A l'usage, il faut passer un peu de temps pour bien régler ses écrans, mais le confort est vraiment mieux qu'avec 2 moniteurs sur pied classique. En plus ça libère l'espace sur le bureau et on gagne en luminosité sur le poste de travail.</t>
  </si>
  <si>
    <t>Merci Bien reçu et sucette solide MAM conserve bien sa réputation. Coloris ALEATOIRE signifie que vous obtiendrez des coloris ALEATOIRE.</t>
  </si>
  <si>
    <t>Superbe le rendu Mon mari les adore de plus tres belle basket elle son fine et legere nikel  et elle son original moi aussi j adore</t>
  </si>
  <si>
    <t>Excellent Magnifique</t>
  </si>
  <si>
    <t>Hp la méga qualité Je n'achéte que du hp et pas des génériques qui durent moins longtemps,  car moins chers. Non… hp c'est le mieux et ça dure longtemps… je n'imprime pas tous les jours non plus mais c'est vraiment adapté à mon imprimante et pas de soucis. Superbe qualité des cartouches d'encre..prix pas donnés,  mais on n'a rien sans rien. je prèfère amplement la qualité à la quantité.(c'est comme pour les patisseries..) donc hp j'adore,  je recommande.</t>
  </si>
  <si>
    <t>Un kit parfait pour bien débuter ! Ce kit de la marqie Tommee est parfait pour bien débuter dès la naissance d'un bébé. Il contient 1 biberon de 150 ml avec une tétine 0+ (naissance), 2 biberons de 250ml avec des tetines 0+ (naissance) et deux tétines 3m+ (à partir de 3 mois), ainsi qu'une brosse de nettoyage pour les biberons et les tétines et avec enfin ... une tétine à sucer.  Il contient l'essentiel pour commencer et les tétines sont adaptées à la transition du sein vers les biberons selon la méthode utilisée par la maman. Produits fabriqués en Allemagne et au Maroc avec des matériaux sans aucun BPA.</t>
  </si>
  <si>
    <t>très déçu Très déçu, la montre ne marche plus juste un an après son achat. Impossible de joindre le fabriquant (Festina) pour savoir si je dois acheter une nouvelle pile ou pas. Et encore pire, le fait de changer la pile n'assure plus l'étanchéité ! donc juste un an après son achat la montre n'a plus ses valeurs techniques !</t>
  </si>
  <si>
    <t>Écran tactile défectueux 2 jours que j'ai cette montre et l'écran tactile ne répond plus du tout. Extrêmement déçue</t>
  </si>
  <si>
    <t>Mauvais achat. Il a fonctionné seulement une semaine,il ne fonctionne plus.</t>
  </si>
  <si>
    <t>montre cool mais la lumière est vraiment naze la montre est cool et fonctionne bien mais la lumière est vraiment naze impossibilité de voir l'heure en pleine nuit</t>
  </si>
  <si>
    <t>sennheiser pas cher Pas Cher qualité senheiser de plie petite housse</t>
  </si>
  <si>
    <t>Bien Pas habituée par rapport à l'ancien!!!! Mais ça viendra.</t>
  </si>
  <si>
    <t>Très bien pour le prix Bouloche assez vite de l'extérieur... mais super doux dedans même après 6 mois.</t>
  </si>
  <si>
    <t>Très bonne qualité prix Course en montagne et balade</t>
  </si>
  <si>
    <t>Beau produit Belle boucles d oreilles chic je recommande l achat</t>
  </si>
  <si>
    <t>Parfait Je m'en suis servis pour coller un isolant sur la porte d'entrée et impeccable A voir avec le temps si l'adhérence est toujours bonne</t>
  </si>
  <si>
    <t>Bon rapport qualité prix Ras</t>
  </si>
  <si>
    <t>2 achetés, l'un ne fonctionne pas en bluetooth. J'avais acheté ce casque pour moi-même et en était très satisfait. J'ai voulu acheter le même en cadeau à ma compagne. La fonction bluetooth ne fonctionne tout simplement pas, avec son téléphone comme avec n'importe lequel, et même en utilisation filaire celui-ci fait un grésillement constant. Malheureusement la boîte a été jetée suite à l'achat, donc j'imagine pas de retour possible...  Edit : Amazon me propose de remplacer le produit défectueux, donc rien à dire, très bon casque !</t>
  </si>
  <si>
    <t>Très bien Bon</t>
  </si>
  <si>
    <t>À utiliser au calme et non pendant les transports Le son limité est un plus pour les jeunes oreilles mais lors des voyages en voiture mes enfants n'entendent quasiment rien donc très gênant pour les long trajets. À utiliser de préférence au calme. Les casques s'emboîtent bien entre eux, pas de perte de son lorsqu'ils sont branchés ensemble. Les couleurs sont très jolies et ils sont solides</t>
  </si>
  <si>
    <t>bonne qualité Je suis très satisfait de ce produit,Parfait pour la taille,tissus agréable au toucher,je le recommande.</t>
  </si>
  <si>
    <t>Le top Juste parfait. Le seul petit problème vient du fait que le produit est 100e moins cher sur d autres sites...je n avais pas fait attention...après,  la qualité du produit fait passer la pilule...</t>
  </si>
  <si>
    <t>Fan des petite poule Je commence la collection des petites poules (après avoir lu les aventures de Pitikok) Ces livres sont étudiés en classe : vocabulaire riche et beaucoup d'humour à la maison, on est fan !</t>
  </si>
  <si>
    <t>Sacs de charbon de qualité &lt;div id="video-block-R1CKN4GXW9JZPN" class="a-section a-spacing-small a-spacing-top-mini video-block"&gt;&lt;/div&gt;&lt;input type="hidden" name="" value="https://images-eu.ssl-images-amazon.com/images/I/91Hemf+RU8S.mp4" class="video-url"&gt;&lt;input type="hidden" name="" value="https://images-eu.ssl-images-amazon.com/images/I/91toDpMmuuS.png" class="video-slate-img-url"&gt;&amp;nbsp;4 sacs de charbon à entreposer dans vos placard ou pièces petites Ils diffusent une odeur pure et désinfectante, et purifient l'air</t>
  </si>
  <si>
    <t>SUPER BOUILLOIRE DE BONNE QUALITE JOLIE DESIGN PRATIQUE ET FACILE D UTILISATION RAVIE DE MON ACHAT.</t>
  </si>
  <si>
    <t>Mon fils est ravi Mon fils les trouve très stylées et adore les porter, il les trouve légères, souples et très agréables à porter!!!! Il chausse du 43, j'ai pris sa pointure habituelle et aucun soucis elles lui conviennent parfaitement.</t>
  </si>
  <si>
    <t>Très content. Une montre pour la plage, l’âge avance et le bras n’est plus assez long j’ai donc opté pour cette montre avec un gros affichage, l’option boussole n’est pas très convaincante mais à ce prix je l’ai pas acheté pour ça. Cette montre présente bien et ne fait pas toque.</t>
  </si>
  <si>
    <t>au top alors je trouve ces écouteurs au top,un bon son par contre il faut adapter les différentes taille de caoutchouc a la grosseur de  ses oreilles pour pouvoir profiter du meilleur son. très joli design avec le joli petit sac que j’apprécie pour le transport ,on peut mettre les caoutchouc de rechange,le câblé de charge et bien sur le boitier avec les écouteurs.</t>
  </si>
  <si>
    <t>Parfait pour le sport Casque parfait pour le footing, une fois en place il ne bouge absolument pas, en revanche comme toujours, pour les porteurs de lunettes, attention si vos branches sont trop épaisses, une gêne arrive vite au niveau de l'oreille et du crâne en contact avec les branches.  Côté son, ont est sur du bon mais pas excellent, les basses et aiguës manques légèrement de profondeur, la faute peut-être à une réduction du bruit un poil en dessous du modèle plus haut de gamme de la marque, néanmoins pour l'usage sportif au quel je le réserve, il est très très largement au dessus de mes standard.  Au final, il récolte la note maximale pour mon usage, adjoint à ça une charge totale réalisé en 2h et on obtient un excellent produit</t>
  </si>
  <si>
    <t>fonctionne parfaitement mais.... Fait son travail, mais souffrede graves problèmes de conception : INUTILEMENT BRUYANT - Chaque appui sur un bouton provoque un BIIIIP assourdissant - Impossible de l'éteindre, on subit donc une "alarme" une heure après, l'appareil sonne SIX fois pour nous prévenir... qu'il s'éteint. - l'affichage BLEU pique els yuex dés el petit déjeuner, difficile de le regarder en face.  Bref, sans-doute habitué à la sobriété de mon ancien appareil de marque aquagrad (modèle allemand acheté dans une brûlerie, qui a duré 10 ans), il ne me reste qu'à démonter celle-ci pour extraire le BIP et débracher la guirlande de LEDs.</t>
  </si>
  <si>
    <t>Mauvaise qualité Produit abîmé</t>
  </si>
  <si>
    <t>Chauffe lit 2p Mon mari ne supporte pas le fait que même si le chauffe-lit n'est pas en fonctionnement il diffuse de la chaleur. Premier essaie nous avons tout les deux été en sueur sans avoir mis en fonctionnement l'article</t>
  </si>
  <si>
    <t>Pas adapté pour les grandes tailles Agréable à porter par contre le tissu est fin et il n y a pas de maintien .à éviter pour les fortes poitrines...</t>
  </si>
  <si>
    <t>Magique Si vous voulez donner du style à vos tenues retros, c'est accessoire idéale. Il gonffle parfaitement les jupes et robes.</t>
  </si>
  <si>
    <t>Pratique La finition est assez bonne. Le plastique noir pourrait faire moins "made in china". Le réglage des températures est très facile. Le chauffage est silencieux. Pas de sonnerie à la fin, tant mieux. Détartrer régulièrement (vinaigre + eau) pour garder ce silence de chauffe.</t>
  </si>
  <si>
    <t>Pas encore utilisé J'aime les produits Avent car ils sont toujours de très bonne qualité. Les tétines ne sont pas encore utilisées car bébé arrive dans quelques semaines... donc le mettrai à jour mon commentaire dans peu de temps!</t>
  </si>
  <si>
    <t>Nickel Reçu en avance. Par contre je me pose la question d'une "réelle différence sur les trois teintes orangées ^^ Mais bref je suis contente de mon achat et le recommande.</t>
  </si>
  <si>
    <t>Chaussettes de foot Parfaite pour mon fils de 8. Elles sont de bonne qualité.</t>
  </si>
  <si>
    <t>Je connaissais pas... Moi qui aime bien grifouiller mais au stylo avec plusieurs couleurs et pouvoir recommencer... Ca glisse bien c'est cool! C'est parfait.</t>
  </si>
  <si>
    <t>Mimi Au top très original je recommande</t>
  </si>
  <si>
    <t>Qualité excellente Le son n'est pas dénaturé ( sans basse exagérée). J'avais une crainte suite à un commentaire qui disait qu'il faisait mal surtout pour les gens portant des lunettes. Je l'ai porté une après-midi d'enregistrement sans aucun souci</t>
  </si>
  <si>
    <t>Parfait Parfait</t>
  </si>
  <si>
    <t>Top C'est Crocs quoi, c'est pas les chaussures les plus sexy mais qu'est ce qu'on est bien dedans.</t>
  </si>
  <si>
    <t>Chauffe biberon Tres bon produit chauffe vite conforme à l'image idéal pour biberon bout large et pour les pots je recommande rapport qualité prix</t>
  </si>
  <si>
    <t>Parfaite Indisponible sur Amazon, je l'ai donc achetée directement en Corée... Que dire... Parfaite sur une peau avec des imperfections, des ridules ou même des rides peu marquées. Ce n'est pas un fond de teint, ni une BB cream, ce n'est pas la peine d'en mettre une tonne. Une pression-pompe délivre la quantité nécessaire pour le visage. Au pire, il faut mettre une pression pompe, et éventuellement remettre juste un tout petit peu de crème sur les boutons pour mieux camoufler. La crème est blanche, en l'étalant les pigments correcteurs qu'elle contient éclatent et peu à peu vous avez une peau totalement sublimée. Le teint est franchement unifié, les boutons atténués (je n'ai pas de rougeur spécifique mais je suppose que pour le coup, la crème les cacherait complètement). Tout se fond avec la carnation donc la crème ne se voit absolument pas car çà reste très naturel. Maintenant, je suis bronzée et cette crème me blanchit légèrement le teint (ce n'est pas dramatique !). Appliquez votre bb cream habituelle par-dessus et... tadaaaam vous avez un teint de rêve.</t>
  </si>
  <si>
    <t>Très beau cadeau J'ai acheté cette parure pour l'anniversaire de ma petite nièce qui adore les licornes La parure est fourni avec une petite boîte à bijoux en forme de cadeau que je trouve très original. Les bijoux sont de bonne qualité et brille bien pour que les petites filles est des étoiles dans les yeux. Bagues, boucles d'oreilles, collier et bracelet tout le nécessaire pour ressembler à une jolie princesse.</t>
  </si>
  <si>
    <t>Bon câble Très bonne qualité, robuste et prix intéressant. Utilisé pour home cinéma 5.1 d'un total de 600W RMS. Traits de couleur présents pour repérer les câbles.</t>
  </si>
  <si>
    <t>Super montre GPS Une super montre GPS, j’aime bien les garmins, ils sont top de top. Facile à utiliser et joli en plus !! En plus il peut tout faire, vu que c’est une montre connecté. Même avec mes poignets assez fin, c’est Pas énorme. Très contente avec mon achat.</t>
  </si>
  <si>
    <t>Meilleure Qualité/Prix Je voulais depuis un moment un vidéo projecteur pur remplacer ma TV 80 cm et cherchais le meilleur compromis entre qualité et prix que j’ai trouvés avec ce modèle. Les photos ajoutées au commentaire ont une diagonale de 190 cm (75" !!!)  et la qualité reste TOP !</t>
  </si>
  <si>
    <t>conforme je m'en sert pour le mélanger avec de l'huile mineral au bain marie pour traite des planche a découper pour la cuisine et j'en suis très satisfait</t>
  </si>
  <si>
    <t>Satisfait Parfait , confortable et légère</t>
  </si>
  <si>
    <t>Vous en achetez une ? Dommage pour vous, vous devrez encore en acheter ! Montre vintage qui vaut bien plus que son prix. Tous mes enfants en veulent une, et les amis de mes enfants vont en commander. Une chaîne sans fin, mais bien méritée. En métal ou synthétique, tout est parfait. Quant au prix ... n'en parlons pas, il est dérisoire au regard des services rendus années après années.</t>
  </si>
  <si>
    <t>Trop chère pour la qualité Très chère pour la qualité</t>
  </si>
  <si>
    <t>Pas terribles Le métal est terne ,l'enchâssement  autour de la pierre est vilainement plié ,mal fini ,la pierre fait fausse.J'ai tout de suite retourné la boîte.</t>
  </si>
  <si>
    <t>Très mécontente Sur le descriptif la surface lumineuse est précisé avec des dimensions de 39x32 cm, mais l'appareil pied entourage compris fait 55 cm de haut ....  un truc impossible à manoeuvrer, à ranger ... une horreur. En plus le mode d'emploi précise que sur la zone lumineuse il y a un film de protection. Là il n'y avait rien à croire que quelqu'un l'a déjà retiré peut-être un autre acheteur. Je retourne ce produit pour remboursement.</t>
  </si>
  <si>
    <t>comment régler la longueur du bracelet j'avais vu qu'il y avait des difficultés pour régler le bracelet, certains acheteurs y sont arrivés, serait il possible de me dire comment ils ont fait ? merci</t>
  </si>
  <si>
    <t>Déçu Très joli mais prendre une taille au dessus. Il taille petit</t>
  </si>
  <si>
    <t>Chaussure Très bien.</t>
  </si>
  <si>
    <t>Collier arbre de vie Très contente de mon achat un bémol la chaînette devrait être un peut plus longue pour moi ,sinon très joli ,livraison rapide et très bien emballé</t>
  </si>
  <si>
    <t>bien Plastique non granuleux très clair permettant de bien lire et voir les feuilles que l'on a inséré. Un article pour conserver les documents, moi je m'en sers pour mettre mes fiches tricots qui ainsi ne souffrent plus de la manipulation manuelle.</t>
  </si>
  <si>
    <t>super confortable des chaussures très confortables pour la marche grâce à une semelle en gel à l'intérieur. Elles ne sont pas imperméables et un petit peu chère, mais je les recommande.</t>
  </si>
  <si>
    <t>Allô la Terre ? La marque française Buki possède une drôle d’ambivalence dans la conception de ses produits. Le meilleur alterne souvent avec le juste moyen, voire le médiocre. Du coup, c’est à chaque fois un peu la surprise lorsque on acquiert un de leurs produits.  Coup de chance, ce globe terrestre fait plutôt partie des bonnes pioches. Disposant de la version précédente pour ma fille, j’avais été plutôt content de sa conception avec une taille convenable, une précision des frontières bonne, un éclairage faisant apparaître les constellations - là aussi précis-, une esthétique très potable, et enfin une armature solide. Dans cette pseudo nouvelle version, tous ces points sont de nouveau au rendez-vous et Buki capitalise donc sur ce qui marche.  Seule différence notable, la présence ici d’une recharge LED pour pouvoir éventuellement remplacer la lumière à l’intérieur du globe. Au bout de dix mois d’utilisation, je n’ai pas eu à déplorer de baisse de l’intensité lumineuse de la version précédente, donc je ne suis pas certain de l’intérêt de cette petite modification. Reste qu’elle a le mérite d’exister... Tout comme le carton du globe, où apparaît désormais une fille (alors que dans la version antérieure, seul un garçon était présent sur l’emballage...). Globalement, il est impossible de parler d’une nouvelle version. Buki capitalise sur un produit réussi, en attendant éventuellement d’en faire une version connectée vu que c’est à la mode. Mais à ce prix de vente, cela reste parmi les meilleurs globes pour enfants sur le marché. On en oublierait même les erreurs sur le petit passeport papier joint au globe (non, je plaisante, elles sont bien trop grosses pour qu'un enfant de plus de huit ans les ait réalisées !).</t>
  </si>
  <si>
    <t>Super Les enfants aiment beaucoup ce microphone sans fil. Vous pouvez chanter et écouter des chansons avec Bluetooth. La qualité du son est toujours satisfaisante et des lumières colorés sont fournies.</t>
  </si>
  <si>
    <t>conforme économie</t>
  </si>
  <si>
    <t>Très confortables De vraies pantoufles ces baskets, extrêmement légères et taillant ma juste pointure,  j'y suis vraiment très bien ! Pour autant elle tiennent bien le pied et la semelle assure un bon compromis entre la souplesse pour le confort  et la fermeté pour le maintien du pied. Quant au look, ce sera selon les goûts !</t>
  </si>
  <si>
    <t>Cher Très bien mais un peu cher je vais essayer par la suite de trouver un autre moins cher</t>
  </si>
  <si>
    <t>Très Rentable Je l'ai utilisé pour l'instant qu'en chauffe biberon/pot et il est top.. Utilisé 2x par jour.., bientôt je passerai au lait infantile mais très bon produit ! J'aime bien aussi la possibilité de stériliser !</t>
  </si>
  <si>
    <t>A bientôt Un peu grand mais très agréable a porter bonne matière Je recommande</t>
  </si>
  <si>
    <t>Extra Le 1er gommage/exgoliant que jachete quk tient vraiment ses promesse! Il est magique! Apres le gommage vous avez une peau de bebe, et il n y a vraiment pas besoin d'en utiliser bcp. Vraiment top a conseiller a toutes et tous ;-)</t>
  </si>
  <si>
    <t>Parfait Les chaussures conviennent parfaitement à ce que j'ai commandé. La marque précise toujours qu'il faut une taille en dessous mais la taille des pieds de chacun est imprévisible. Par contre on sait que nous avons à faire à de la qualité. :) Dans mon cas tout est parfait pour la personne à qui je les ai offertes et je suis très satisfaite de la rapidité et qualité de la livraison. Merci !</t>
  </si>
  <si>
    <t>Bon produit Délai d’envoi un peu long, mais super produit</t>
  </si>
  <si>
    <t>Pochettes perforées épaisses Répons tout à fait à mes attentes - épaisses et solides comme je les connaissais il y a 20 ans.</t>
  </si>
  <si>
    <t>RAs Très bon rapport qualité prix</t>
  </si>
  <si>
    <t>Conforme aux attentes Chaussures commandées en 38.5 (39 en temps normal). Pour l'instant, rien à redire sur le produit !</t>
  </si>
  <si>
    <t>Impeccable Super petit sac pratique. Malgré sa taille le volume est très correct. De plus il est sobre, le système de zip avec petites ficelles discrètes facilite les manipulations.</t>
  </si>
  <si>
    <t>Petit pratique et chic Petit sac très pratique et très bien conçu. Indispensable pour les beaux jours ou les vestes sont au placard. Sécurisant par sa bandoulière ou la possibilité de le porter à la ceinture. Élégant ,pour celui qui sensible à sa silhouette , le porte par la poignée. Je suis ravi.</t>
  </si>
  <si>
    <t>BON PRODUIT Cette couleur est très résistante et sale, la longueur et l'épaisseur sont très appropriées. C'est une surprise. Il semble que la qualité est très bonne, très chaude. Juste peut couvrir les jambes, ci-dessus peut couvrir à l'estomac, l'hiver n'est absolument pas peur du froid.</t>
  </si>
  <si>
    <t>excellent super pour le sport bonne qualite ; tres confortable et agreable au touché,taille tres  bien prix tres correct livraison tres  rapide.merc</t>
  </si>
  <si>
    <t>Pas vraiment XL Taille trop petit</t>
  </si>
  <si>
    <t>Très fragile 1 mois sur 2 ma montre est chez fossil poir réparation. Attention car le dossier de cette montre se retire tout seul et vous serez obligé de l'envoyer chez fossil pour la faire réparer (minimum 1 mois)</t>
  </si>
  <si>
    <t>Très petite qualité Sabots renvoyés : la qualité est loin d'être au rendez-vous. Matière bien trop molle pour pouvoir durer dans une pratique normale du jardinage, notamment bêcher. A noter que le sabot taille grand (pour ceux qui souhaiteraient tout de même acquérir ce produit parce qu'ils ne prévoient pas un usage intensif).</t>
  </si>
  <si>
    <t>Casque correcte avec un bon rapport qualité prix Ce casque est bien au niveau du son, le bluetooth fonctionne correctement et globalement la finition est bonne. Les seuls bémols sont qu'il ne tient pas particulièrement bien sûr la tête, que le mode d'emploi est très minimaliste, écrit en trop petit et n'est pas disponible en ligne dans une version complète sous format PDF. La voix de communication du casque est une fois de plus en Anglais alors qu'il est vendu dans des pays non anglophones.</t>
  </si>
  <si>
    <t>Conforme Pour des chaussons à 20 euros je m'attendais à une qualité supérieure que celle que l'on trouve dans les enseignes habituelles de chaussures, pourtant c'est la même chose En soit ils sont bien, la taille est bonne, le chausson est fourré à l’intérieur, mais cher pour ce que c'est</t>
  </si>
  <si>
    <t>très bon casque En rapport qualité prix, encombrement et poids mon fils est ravi, il marche encore mieux que sont précédent qui était pourtant plus gros avec jack escamotable. bon casque pour le prix. Il semble que cela soit une marque utilisé par les dj aussi</t>
  </si>
  <si>
    <t>Bon produit Satisfaite même si moins performant sur la durée.</t>
  </si>
  <si>
    <t>Très solide, article de qualité J'en ai trois que j'utilise pour réchauffer les lits tous les hivers depuis plusieurs années et aucun souci, aucune fuite. Je vous conseille le même article mais avec une housse en tricot, c'est plus doux au contact des pieds. Donc je mets 4 étoiles pour celle-ci vu que la housse est moins confortable.</t>
  </si>
  <si>
    <t>Très bien Super lecteur mp3. Discret, performant, pratique. Il peut convenir aussi bien à' l'extérieur que d'-ans l'eau. Quelle sensation de pouvoir nager en écoutant ses chansons préférées. La mémoire est suffisante. Le son pourrait être amplifié</t>
  </si>
  <si>
    <t>petit et pratique &lt;div id="video-block-R1USQFQDQSBY55"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id="14" preload="auto" src="https://images-eu.ssl-images-amazon.com/images/I/D1zOpd1VGGS.mp4" style="position: absolute; left: 0px; top: 0px; overflow: hidden; height: 1px; width: 1px;"&gt;&lt;/video&gt;&lt;/div&gt;&lt;div id="airy-slate-preload" style="background-color: rgb(0, 0, 0); background-image: url(&amp;quot;https://images-eu.ssl-images-amazon.com/images/I/B1XwBaJkLXS.png&amp;quot;);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value="https://images-eu.ssl-images-amazon.com/images/I/D1zOpd1VGGS.mp4" class="video-url"&gt;&lt;input type="hidden" name="" value="https://images-eu.ssl-images-amazon.com/images/I/B1XwBaJkLXS.png" class="video-slate-img-url"&gt;&amp;nbsp;J'ai l'acheté pour mon patron ca dans mon travail il fait de temps en temps des présentations avec PowerPoint. Installation est trés simple, une fois vous branché la clé usb "connecteur", le système s'installe automatiquement. les commandes intuitives vous permettent de naviguer facilement dans votre presentation. ça permet de pas rester bloqué près du pc mais de pouvoir se déplacer et donc rendre le tout plus dynamique. Le laser fonctionne parfaitement. Le pointeur laser rouge vous aide à mettre en valeur les points essentiels. et n'oubliezpas le bouton "écran noir" pour ramener l'attention sur vous.</t>
  </si>
  <si>
    <t>très bon produit Très bon produit. Les couleurs pastels sont très jolies. Le son est de bonne qualité et permet à l'enfant de se concentrer sur ce qu'il fait.</t>
  </si>
  <si>
    <t>Brumisateur d’huiles essentielles Très beau produits Taille parfaite il n’est pas petit Il ne fait aucun bruit cela est très silencieux Il envoie pas mal de brum Très facile à utiliser On peut choisir la couleur que l’on désir On peut choisir le temp que l’on veut le laisser en route</t>
  </si>
  <si>
    <t>Excellent rapport qualité - prix Bon maintient Bonne qualité sonore Tiens la charge Pas de coupures liees au bluetooth Se pair tres facilement et la boite de rangement et recharge est super pratique. Nb : on s’en fout que le cable de recharge soit de type USB-c ca change rien a la qualité du produit. C’est pour donner matiere a ceux qui cherche les defauts quoi</t>
  </si>
  <si>
    <t>Chaussures de sécurité Parfaites, bien adaptées aux besoins courants et confortables. Rapport qualité prix excellent. Mon fils les porte tous les jours même hors du travail.</t>
  </si>
  <si>
    <t>Super !! Cela fait son effet et super solide pourtant ma mère met pas mal de chose lourdes à l'intérieur.</t>
  </si>
  <si>
    <t>Zen absolu! Toute la famille a essayé et a adoré! au top LA livraison super rapide.JE le conseil vivement ca détend les pieds un vrai plaisir</t>
  </si>
  <si>
    <t>Très bien ! Acheté pour offrir, c'est moi qui l'est installé !  Et ca s'est très bien passé !!! Mise en place très facile, sans bulle. Et écran protégé !</t>
  </si>
  <si>
    <t>Très bon produit Rien à redire sur ce produit. Il y a même la possibilité de placer les piles dans un petit compartiment à coté de leurs emplacement afin de ne pas les laisser connecter en permanence (et donc de les déchargés inutilement).</t>
  </si>
  <si>
    <t>Superbe baskets J adore mes nouvelles baskets elles sont super comfortables.</t>
  </si>
  <si>
    <t>Soyons câblés pour un bon prix ! Câble d'excellente qualité et donne toute satisfaction pour un prix très abordable. On peut le recommander sans  réserve.</t>
  </si>
  <si>
    <t>Conforme à la description Utilisé pour connecter un petit moteur 12v / 18 lbs sur un petit bateau... C''est juste ce qu'il me fallait...</t>
  </si>
  <si>
    <t>Produit conforme Commande reçu ce jour. Vans original dans le carton d'origine. Ma paire précédente a tenue 2 ans sans problème. En espérant que celle la tienne aussi longtemps.</t>
  </si>
  <si>
    <t>Nickel Très bien</t>
  </si>
  <si>
    <t>parfaite ! tres jolie légère, belle couleur belle matière et très confortable. taille correctement je ne regrette pas !</t>
  </si>
  <si>
    <t>peu confortable ne tient pas le pied et est peu confortable, l'arrière du sabot ne monte pas assez haut, et la couleur est trop criarde</t>
  </si>
  <si>
    <t>Très déçu... Ah bah non, là pas possible... Le médaillon est déjà oxydé à la réception, j'achète ça pour offrir mais là ça serait comme inviter quelqu'un au mcdo pour fêter ses 40 ans de mariage... Peut-être que la boite me sera d'une utilité quelconque histoire que je ne me sois pas fait complètement voler mes 18€...</t>
  </si>
  <si>
    <t>Ne surtout pas acheter A ne surtout pas acheter je l’ai acheté ainsi que deux hauts de sport pour un montant total de 6 euros et quelques et je me suis retrouvée à devoir payer 130 euros en tout. Je l’ai su qu’après par mail qu’il y avait des frais de port très très élevé. Pour le leegins 94 euros de frais de port et pour les deux haut 30 euros. C’est une honte</t>
  </si>
  <si>
    <t>"bon" Un micro de bonne qualité, un matériel de bonne qualité mais certains (peut) des composants ne sont pas très bien finis, ce qui n’empêche pas l'utilisation du micro les finitions sont juste bonne et moyenne sur certaines choses. Perche qui tien bien,Micro bon et léger, anti pop qui fait son taff, mais le micro est très très très très faible même avec une alimentation.</t>
  </si>
  <si>
    <t>bonne qualité pour mon imprimante</t>
  </si>
  <si>
    <t>bonne chaussure Tres bonne chaussure légère, mais prendre une taille en dessous que votre pointure habituel. J' avais pris ma taille habituel et j ai du en racheter une paire.</t>
  </si>
  <si>
    <t>Une bonne paire de Lowa J'ai acheté ce produit pour faire des randonnées dans les bois et je n'ai rencontrés aucun problème avec. Même en marchant dans des flaques d'eau ou dans de la boue, mon pied est resté sec. Ces chaussures sont légère, c'est surprenant au début et on s'y fait vite.  Je recommande vivement ce produit.</t>
  </si>
  <si>
    <t>drole ceci allait avec un jolie lot pour la retraite, nous avons donc tout reçu en même temps et dans un bon délais.  pour faire rire les gens ceci fonctionne tjs.</t>
  </si>
  <si>
    <t>Très bon choix Cela fait un mois que je le possède et j'en suis ravi. Modification du volume, pouvoir activer les bases le surround, au niveau du casque, c'est très appréciable. Il est branché à la TV en optique et franchement c'est le top, on n'est pas déranger par les bruits au alentours. je trouve le casque confortable. Je le recommande chaudement.</t>
  </si>
  <si>
    <t>Taille homme plutôt.... Très beau mais... Trop grand pour moi, femme au poignet fin... Du coup je l'ai offert à mon mari... Si l'élastique casse , je le récupérai en retirant au moins 3 pierres...</t>
  </si>
  <si>
    <t>Super pratique!!! Super pratique!!!! Bien emballé. Je m'en sers pour les coller sur les cartons de déménagement c vraiment 100 fois plus pratique que des feuilles scotchées. Et les feuilles sont de bonne qualité</t>
  </si>
  <si>
    <t>Très agréable Au début j'étais un peu inquiète pour la taille, mais finalement c'est parfait. La matière est agréable, et très élastique, parfait pour le yoga ou autre sport. Le pantalon est conforme à la description, et surtout il n'est pas transparent. Son petit + : il y a 2 poches ! Je suis satisfaite de mon achat</t>
  </si>
  <si>
    <t>Parfait Super chaussure. Je cherchais à remplacer mes Stan Smith par des chaussures souples et légères. Fait... Pointure 39, semelles 24.8x9.3cm</t>
  </si>
  <si>
    <t>article conforme chaussures très confortable, de vrais chaussons</t>
  </si>
  <si>
    <t>Conforme Bonne. Chaussure</t>
  </si>
  <si>
    <t>Au top ! Très bon produit. Je ne peux pas évaluer la longévité pour le moment mais vu le prix même si elles durent moins longtemps on reste gagnant. Ne vous fiez pas au message de l'imprimante qui vous fait culpabiliser de ne pas utiliser l'encre de la marque, les cartouches fonctionnent très bien. Très bon rapport qualité prix.</t>
  </si>
  <si>
    <t>Très agréable Un pur kiff ! ultra simple d'utilisation, très bonne prise ne main, très léger. Le produit est de très bonne qualité et top finition. Les 2 vitesses permettent une utilisation plus ou moins poussée en fonction des endroits utilisés. Je l'utilise sur différentes parties de mon corps et ne suis pas du tout déçue de mon achat.</t>
  </si>
  <si>
    <t>Parfait Le cable n'est pas très gros mais de très bonne qualité, très bonne sonorité, très satisfait aussi de la réception, merci!</t>
  </si>
  <si>
    <t>Super Très bien</t>
  </si>
  <si>
    <t>Bon rapport qualité prix Chaussure de cuisine pas trop cher et solide</t>
  </si>
  <si>
    <t>Bon rapport qualité prix Arrivé dans les temps. Bon rapport qualité prix. LE plus : réglage du son par molette. Très utile quand 2 casques sont connectés.</t>
  </si>
  <si>
    <t>Basket de sécurité Confortables,légères. J’ai ai commandé pour mes collègues. Dommage qu’elles ne sont pas anti dérapantes.</t>
  </si>
  <si>
    <t>top confort Ultra légères, je peux enfin trotter . Comme sur des coussins d'air aucun choc . Je fais un 37 et j'ai suivi la consigne pris un 38 et super pile poil, ravie .</t>
  </si>
  <si>
    <t>Micro de qualité médiocre. Fonctionne très bien, un son de qualité, fils d'une longueur intéressante, je pensais que le micro de mon téléphone bricollait mais en essayant sur un autre téléphone, micro de qualité médiocre, donc c'est le casque qui a un souci depuis le début. J'aurai dû essayer plus tôt sur un autre appareil pour pouvoir demander une renvoi. Attention, le casque ne sert pas assez les oreilles, trop de jeu.</t>
  </si>
  <si>
    <t>batterie BONJOUR? est ce que les batteries s,  changent,  mon casque ne tient plus la charge, merci</t>
  </si>
  <si>
    <t>Bon produit Certains cadres se sont décrochés malgré le poids indiqué sur le haut du paquet. De plus, une fois décollées les languettes une sont plus réutilisables. Gros plus, pas de traces sur les murs.</t>
  </si>
  <si>
    <t>Jolie mais pas confortable Chaussure qui taille un peu petit. Un peu decu de la qualite globale, chaussure tres fine pas confortable sur longue marche. L esthetique est plutot reussie.</t>
  </si>
  <si>
    <t>Bien Bien</t>
  </si>
  <si>
    <t>Pour l'instant, tout va bien... Cyclisme...</t>
  </si>
  <si>
    <t>Disco-antistat Très bon appareil de nettoyage, efficace, simple, rien a dire de particulier les produits de nettoyage restent un peu cher.</t>
  </si>
  <si>
    <t>Chapelet en bois de Nazareth market store Bel article qui correspond a la photo. Perles en bois, la médaille et la croix sont très belles. Très contente de mon choix.  Article bien protégé pour la livraison.</t>
  </si>
  <si>
    <t>écouteurs au top!! Ce sont mes premiers écouteurs bluetooth et j'en suis très satisfait. La première connexion s'est faite très simplement avec mon téléphone qui le reconnait systématiquement maintenant. Les écouteurs sont très agréables à porter et ne bougent pas une fois que vous avez trouver la bonne taille d'embout silicone qui convient à vos oreilles. Je trouve très agréable d'avoir cette boite a grande capacité de batterie qui m'a sauvé plusieurs fois lorsque mon téléphone était en manque de batterie ce qui est un gros plus. Ils prennent parfaitement en charge les fonctions de mon téléphone avec les boutons tactiles qui sont sur le dessus.</t>
  </si>
  <si>
    <t>Belle vie Utile pour enlever les tâches des nos vies</t>
  </si>
  <si>
    <t>Indispensable ! Trop confortable Tres confortable et très agréable à porter. On a l'impression d'avoir une seconde peau ! A recommander !</t>
  </si>
  <si>
    <t>Design Bouilloire reçue très rapidement. Le design rétro est pile dans les tendances du moment ! On peut suivre la température de l'eau grâce à un indicateur, et arrêter l'appareil avant, pratique si on est pressé et qu'on ne veut pas se brûler ! Le socle est rond et la bouilloire se pose dessus très facilement sans avoir à le clipser. Etant une grande amatrice de thé, je suis hyper satisfaite de cet achat ! :)</t>
  </si>
  <si>
    <t>Qualité, authenticité. J’ai acheté ce produit pour offrir pour les fêtes. L’intéressé n’a pas encore découvert son cadeau, mais je suis, pour ma part, ravi de mon achat! Montre authentique, avec une jolie boîte en métal. Les détails sont superbes, bonne qualité. J’en suis presque jalouse!</t>
  </si>
  <si>
    <t>100% SATISFAIT... Comme beaucoup j'étais septique sur les biens fait de cet appareil . Mais , j'avoue que depuis quelques semaines , on a du mal a à ne pas faire deux ou trois séances par jour . Mon épouse qui avait des crampes aux mollets et du mal à se baisser pour ramasser quelque chose au sol , depuis n'a plus de crampe et je l'ai vu ramasser un objet sans aucun effort se qui n'était pas arrivé depuis très longtemps. Moi même je me rend compte dut bien fait et de la meilleure circulation sanguine des pieds .</t>
  </si>
  <si>
    <t>Joli biberon et SAV efficace J’avais commandé en premier celui avec les petits hippopotames mais la Poste a perdu mon colis. Comme ce n’était pas urgent j’ai attendu plus de 15 jours avant d’envoyer une réclamation au SAV, ça a été traité en quelques heures on m’a proposé de me rembourser. Du coup j’ai recommandé celui avec les flamants roses car le prix avait baissé. Reçu en 1 jour.  Le biberon est un avent natural avec une tétine vitesse 2. Il y a juste un dessin en plus. Je l’ai pris pour le différencier des autres quand mon bébé ira chez sa nounou. Le biberon est en plastique et il est très léger. Je recommande cette marque j’avais déjà acheté un modèle comme celui-ci il y a 4 ans pour mon fils et il n’a pas bougé.</t>
  </si>
  <si>
    <t>boucles d'oreilles conforme aux attentes en apparence de bonne qualité on verra cela a l'usage  et la tenue dans le temps rien a redire pour l'instant</t>
  </si>
  <si>
    <t>Longue autonomie, très bon son et commande intégrée! Mes anciens écouteurs étant décédés, j'ai commandé ce modèle qui en plus d'avoir une batterie de secours possèdent des commandes intégrées permettant de piloter sa playlist et son téléphone (avance, retour, pause, lecture, appeler, raccrocher), voici ce qu’il faut retenir :  Packaging: Tout est inclus dans ce kit, les écouteurs dans leur boitier de chargement, le câble USB pour le rechargement, plusieurs embouts en silicone pour la taille d’oreille, une sacoche de transport/protection et un manuel d'utilisation. Mon seul regret est qu'il n'y ait pas de prise secteur inclus pour pouvoir brancher le boitier directement sur une prise de courant, mais ce point est précisé sur la description du produit.  Conception: C'est un des points forts du produit. L'ensemble est très bien conçu. Les écouteurs sont aimantés au boitier, ce qui fait qu'ils se positionnent systématiquement correctement pour être chargé. De plus, une fois dans la boite ils s'éteignent automatiquement. La recherche en elle-même est très rapide et un indicateur est présent sur chaque écouteur pour signaler la charge en cours ou la charge complète, passant du rouge au bleu dans ce cas-ci. Le boitier est une batterie à lui tout seul, cela à deux avantages: 1) une fois vide les écouteurs peuvent être rechargés sans nécessité de brancher le boitier. Cela est très pratique dans le cas de déplacement (train, bus, avion, etc.). De plus, la capacité est telle qu'il est possible de faire plusieurs recharges. 2) Une sortie USB est positionnée sur l'avant du boitier, ce qui permet de chargé un appareil électronique (dans mon cas, mon smartphone) en cas de batterie vide. Très utile toujours dans le cas d'un déplacement. Le tout est bien conçu et résistant.  Écouteurs/son: Le son des écouteurs est excellent. On entend bien les sons même les basses qui sont assez présentes (merci les réglages :)). Un avantage ici, c'est que les écouteurs pilotent votre logiciel de musique. En effet, les écouteurs ont un emplacement tactile qui permettent d'utiliser les fonctionnalités de base du logiciel (lecture, pause, suivant, précédent). Idem pour appeler et/ou raccrocher un appel téléphonique, ce qui est pratique quand vous faîtes du sport ou une activité. Autonomie : C’est le deuxième point fort de ces écouteurs, jusqu’à présent je ne me suis jamais retrouvé à court de batterie. Je les ai déjà utilisées 5-6 heures sans problème.  Conclusion: Il s'agit d'un très bon produit, polyvalent et fonctionnel, idéal pour les personnes toujours en déplacement et qui recherche un appareil discret. De plus le rapport qualité/prix est très bon. Je recommande ce produit.</t>
  </si>
  <si>
    <t>J'adore Bien dedans tout doux taille comme il faut ta taille parfaite rien à dire je suis très satisfaite des produit rien de négatif que du positif je me recommande et j'en achèterai d'autre</t>
  </si>
  <si>
    <t>Très Beau et Pratique Un boîtier de rangement très stylé qui donc un aire classe, qui fait aussi office de batterie,fourni avec un câble micro USB, et des embouts supplémentaires (différentes tailles). Ils restent bien en place dans les oreilles même quand on est en mouvement, les commandes tactiles sont très Pratique et fonctionnent très bien. Assez simple de les connecté au téléphone et la qualité du son est impeccable. Le design des écouteurs comme du boitier est très beau. Il y a également un indicateur de pourcentage de batterie sur le boitier qui est bien visible et très pratique.</t>
  </si>
  <si>
    <t>Conforme Conforme</t>
  </si>
  <si>
    <t>Super qualité pro pour un prix raisonnable j'avais besoin pour mon groupe de micros sans fils nos soirées défilé avec ces micros sans fil j'ai trouvé une qualité pro pour un prix raisonnable. le décodage numérique apporte un rendu sonore de super qualité. le récepteur, avec son écran LCD qui donne les infos de signal et niveaux de charge des piles.  la synchronisation des micros avec le récepteur est automatique, il n'y à aucun réglage à faire. la technologie sans fil apporte une liberté de mouvement. Excellente qualité par rapport au prix, je le recommande fortement</t>
  </si>
  <si>
    <t>très bien bon rapport qualité prix.</t>
  </si>
  <si>
    <t>Micro Génial, très amusant pour les adultes également. Attention à bien régler le son, car ça dépote !!!</t>
  </si>
  <si>
    <t>bouilloire tres mauvais choix trop bruyante le corps de la bouilloire brulant pas d'isolant. juste le design de bien  Je regrette mon achat</t>
  </si>
  <si>
    <t>Plus envie de commander Je les utilise pas taille 42 trop petite. Et j'essaie de les revendres dès personnes qui on une pointure 41 mais elle n'en veulent pas, donc j'ai perdu 25 euros dans l'aventure.</t>
  </si>
  <si>
    <t>Déchirée au bout d'à peine 3 mois d'utilisation soigneuse. A FUIR ! Je confirme un autre commentaire négatif, j'ai le même souci avec ma sacoche et la lanière qui se déchire au niveau de la couture avec le sac. Défaut de conception basique avec la lanière qui est trop visiblement cousue trop court. Il est désormais inutilisable et c'est totalement irréparable même avec des compétences en couture. Il est bien trop tard pour le renvoyer et donc j'ai bien perdu plus de 30€. A fuir !!!</t>
  </si>
  <si>
    <t>pas solide se déchire et se perce facilement . remplacer par une autre marque</t>
  </si>
  <si>
    <t>J'espérais mieux. J'ai déjà reçu un legging sport que jai du rendre car trop etroit pour moi , il est de meme nature que celui ci mais 10 fois meilleur qualité. J'espérais donc la meme qualité et là faut dire je suis déçue. En tout cas, celui ci taille bien. Jai suivi les conseils des acheteuses et j'ai prix du XL pour taille 44/46 et ca va. La qualité c'est de l'elasthane ordinaire, mais assez épais donc je le garde et je recommande.  Mais je vais retourner acheter l'autre  legging de fabrication portugaise qui m'a époustouflee.</t>
  </si>
  <si>
    <t>Très bien. Bonjour, tiens bien la poitrine pour les sports assez légers (marche,  gym douce, vélo, danse ). Juste un peu lâche sur le côté,  mais un petit point de couture et c'est parfait.</t>
  </si>
  <si>
    <t>Excellents écouteurs Synchronisation parfaite, tiennent bien aux oreilles, délai de livraison ultra rapide avec prime, produit de qualité, cependant prévoyez un étui (celui fourni est une boîte de recharge, il peut servir d'étui mais fragile), car le sans fil, ça se perd facilement.</t>
  </si>
  <si>
    <t>tres beau Magnifique bracelet le tout dans une belle boite</t>
  </si>
  <si>
    <t>Ne réduit pas les reflux Mon fils utilise les biserons avent habituellement et il a un RGO, la Pediatre nous a demandé d'essayer la marque mam mais ca empire ses reflux, je pense que c'est à cause du débit 2, je vais acheter séparément une tétine débit 1 de mam pour essayer.</t>
  </si>
  <si>
    <t>Bonne qualité conforme à la taille Un pantalon pour la ville et le sport bien fait</t>
  </si>
  <si>
    <t>Câble souple de qualité Câble très souple et de bonne qualité, conducteur et isolant. Le repérage est bien marqué. Se travaille très bien. Bobine bien conditionnée.</t>
  </si>
  <si>
    <t>Parfait. Utilisation pour les animaux, produit conforme à notre attente.</t>
  </si>
  <si>
    <t>Bon produit de qualité Bonjour belle sacoche solide ni trop grand ni trop petit . Parfait pour loger mon iphone et mon portefeuille câble avec petite batterie de 7500ma marque énergier acheté sur amazon .</t>
  </si>
  <si>
    <t>Super ! très bon rapport Qualité / Prix. Etanche sans problème depuis 1 mois A courch. Cool ! Cela change des autres. J'aime bien le côté Vintage</t>
  </si>
  <si>
    <t>Bracelet montre Il a l'air solide, fourni avec petits outils ! C'est évidemment plus pratique. Mais vu le prix, bonne surprise. Livraison rapide.</t>
  </si>
  <si>
    <t>Parfait Ils sont parfaits. Je les utilise pour noter sur des étiquettes pour les petits pots maison de ma puce. Je n'étais pas sûre que cela fonctionne mais tout va bien. Il faut attendre un peu le temps que ça sèche avant de mettre les doigts dessus pour ne pas effacer. Après ils s'effacent très facilement avec un peu d'eau  (donc parfait quand je rince le petit pot l'écriture part en même temps 😉)</t>
  </si>
  <si>
    <t>jolis bracelets brillants. J’ai reçu 2 jolis bracelets avec 2 pochettes pour les ranger. Ce sont 2 bracelets de couleur argent brillant. L’un a des fils à perles, et peut être réglé sur 3 crans différents. Le second est orné de plusieurs cœurs, chacun sur un fil de longueur différente. Ils sont jolis, légers et font leur effet.</t>
  </si>
  <si>
    <t>Fait bien son travail, esthétique et prix correct Fait bien son travail, esthétique, précise et prix correct : c'est  la troisième que j'achète en 15 ans : au bout de 6 à 7 ans les resets deviennent plus nombreux, indépendamment du fait que la pile ait été changée ou non...</t>
  </si>
  <si>
    <t>Montre Casio Collection montre casio de bonne qualite  pour l'instant tous fonctionne bien ,le bracelet est de bonne qualite pour l'instant pas de problème a ce niveau ,le mécanisme fonctionne bien ,le cadran pour la date tourne bien assez conforme a mes attentes.</t>
  </si>
  <si>
    <t>parfaite je l ai achete pour ma fille , pour le college 5eme , elle est parfaite , solide , grande de haute qualite puis c est une eastpak ma fille est ravie , le prix est abordable vu la marque je recommande vivement , merci amazon</t>
  </si>
  <si>
    <t>Parfait Parfait pour mon fils de 9 ans. Il le gardera jusqu’au lycée !!!</t>
  </si>
  <si>
    <t>Le top Parfait super produit je recommande à 200/100 merci</t>
  </si>
  <si>
    <t>Bon Bon matériel</t>
  </si>
  <si>
    <t>TRÈS SATISFAITE Belle montre à gousset rétro, pratique car attache. Bon rapport qualité prix.</t>
  </si>
  <si>
    <t>Pas confortables Je ne suis pas un petit gabarit mais les écouteurs prennent toute l'oreille (sans doute pour avoir un effet "atténuation de bruit") créant un effet "appel d'air" dans l'oreille très désagrable qui m'a donné mal à la tête Dommage car à côté la qualité est là</t>
  </si>
  <si>
    <t>Fausse stan Smith Fausse Stan Smith.....Merci amazon Les photos sont incroyables !!!!</t>
  </si>
  <si>
    <t>obsolescence trop rapide Ma 1° théière Riviera a marché 1 an, la seconde 3 mois!</t>
  </si>
  <si>
    <t>Bracelet Attention grande taille . Impec pour mon copain mais le blanc ne conviens pas  mon poignée . Sinon jolis</t>
  </si>
  <si>
    <t>génial Ce produit remplis entièrement sa fonction pas de défaut à signaler, de plus il me semble que c'est la seule marque qui vend ce genre de produit.</t>
  </si>
  <si>
    <t>Bonne qualité Il est parfait, mon homme est vraiment content et de bonne qualité</t>
  </si>
  <si>
    <t>Satisfait du produit Sac peut encombrant ; je peux y mettre le porte feuille, le porte cartes, le porte monnaie, le couteau Suisse. Manque 2 mm de hauteur pour introduire le chéquier facilement mais, rentre avec précaution. Peut se porter sur le devant .</t>
  </si>
  <si>
    <t>bien joli, bien arrivé et dans le temps, il est en bon état encore malgré l'usage quotidien, le seul souci a été la chaine qu'est cassé très vite sans même pas forcer, sinon le pendentif est bonne qualité.</t>
  </si>
  <si>
    <t>j adore !!!! je suis une adepte de la collection si je pourrais tous les acheter je le ferais. .. ma.fille adore ! la maîtresse aussi. .. quel plaisir de voir ma fille de 6 ans lire dans son lit le soir ! j adore !!!</t>
  </si>
  <si>
    <t>Confort pour le sport Je l'ai utilisé pour une séance de sport plutôt orienté cardio/muscu, et le tissu a bien tenu. Ayant tendance a transpirer beaucoup, j'avais peur que la matière ne tienne pas. Mais du coup, pas du tout !  La poche intégrée est assez pratique (meme si je ne l'ai pas utilise), je peux y ranger mon portable (One Plus 5T=ecran de 6pouces). Next step: le running !</t>
  </si>
  <si>
    <t>Top Fait très bien le travail, résistant et taille très bien.</t>
  </si>
  <si>
    <t>Superbe montre Très belle montre,  produit de haute qualité. Belles finitions Parfait ! Et son prix plus que correct  ! Je recommande donc ce produit.</t>
  </si>
  <si>
    <t>Soulager la fatigue et confort d'utilisation C'était très confortable après avoir reçu le procès. Produit de qualité, vendeur très aimable et très agréable.Ce produit fonctionne à merveille. C'est très pénible d'aller au travail un jour, cela convient particulièrement. Il peut également maintenir la température pour les hommes, les femmes et les enfants. À recommander.</t>
  </si>
  <si>
    <t>Un mocassin classique et confortable Avec ce modèle on ne risque pas d'être déçu. De bonne facture, il peut être porté aussi bien avec un jean qu'avec un pantalon plus habillé. La pointure indiquée correspond bien à la pointure réelle. Bien qu'il soit plus agréable de marcher avec des chaussures tout cuir, il ne faut pas tarder à faire poser un patin caoutchouc chez un cordonnier faute de quoi on risque d'endommager la couture de la semelle. Ce serait dommage car ce modèle est bien conçu pour faire de l'usage.</t>
  </si>
  <si>
    <t>J’adore A force d’en voir partout on finit par craquer ;) je ne voulais pas mettre trop cher... que ce soit raisonnable ! mais du coup j’avais peur de la qualité ... aucun regret : ces écouteurs sont top ! la boîte permet de ranger et de charger, ils tiennent bien la charge, le son est top. Foncez</t>
  </si>
  <si>
    <t>Pantalon homme Magnifique pantalon pour le travail très confortable</t>
  </si>
  <si>
    <t>Veste Veste légère de bonne qualité,je ne suis pas déçu de mon achat je vous la recommande et dans peu de temps je pense en racheter une</t>
  </si>
  <si>
    <t>Un très beau cuir, chaussures confortables L'aspect général est de bonne qualité. Le cuir est beau avec de jolies effets. Les chaussures sont confortables et peuvent être portées toute l'année, ni trop chaudes ni pas assez. La pointure est conforme à ce que j'ai l'habitude de mettre. Peut être que si l'on a le pied un peu fin une pointure en dessous peut se justifier. Pour ma part pas de soucis. A noter que le cuir s'entretient pour conserver ses couleurs, son brillant et sa matière. Il existe beaucoup de produits pour cela et ce n'est pas contraignant... Une ou deux fois par mois un peu de graisse et ça suffit généralement. J'entretiens ainsi blousons et chaussures depuis des années et le cuir n'a pas tendance à se craqueler exagérément. Ceci dit il vit et c'est normal.  Satisfait en tout cas !</t>
  </si>
  <si>
    <t>Très bien Très bon simulateur d'aube et de crépuscule. On peut régler la quantité. Il est très simple d'utilisation. La fonction réveil est simple à régler on peut réguler la lumière maximale et le temps à partir duquel il commence à s'éclairer (30, 25, 20 ou 15minutes) enfin une douce mélodie vous réveillera à l'heure souhaitée. Mon mari étant plus sensible à l'éclairage se réveille par la lumière et moi par la mélodie. C'est un réveil en douceur qui vous attend. Je l'ai eu en promotion sur Amazon. Je ne regrette pas mon achat.</t>
  </si>
  <si>
    <t>extra pour cheveux frisés J'ai essayé cette huile après lecture des commentaires élogieux. Pour ma part, je la trouve bien pour la peau mais sans plus, par contre sur les cheveux frisés en leave-in ou bain d'huile elle est merveilleuse.</t>
  </si>
  <si>
    <t>Top Acheté pour offrir. Ce bijou est juste top.</t>
  </si>
  <si>
    <t>Nouveau thermomètre auriculaire Je possède un ancien modèle de thermomètre auriculaire Braun depuis 12 ans (il marche toujous d'ailleurs,et a beaucoup servi!). J'aime beaucoup ce nouveau modèle,car en plus de la fiabilité et la simplicité d'utilisation de son "ancêtre",il est très léger! C'est d'ailleurs assez surprenant lorsqu'on le tient en main,on croirait preque un jouet. Autre point fort: l'affichage instantané de la la température,quand l'ancien mettait quand même 2-3 secondes environ. Petit - : il fonctionne avec une pile bouton (ce qui aide aussi à son faible poids),mais c'est un modèle de piles que l'on trouve facilement partout. Le compartiment à piles est sécurisé,les enfants ne pourront pas l'ouvrir,ce qui n'était pas le cas pour l'ancien. Il est livré avec un paquet d'embouts auriculaires de rechange.</t>
  </si>
  <si>
    <t>très belle qualité Finitions très soignées, très belle qualité, à voir dans le temps.</t>
  </si>
  <si>
    <t>Petit bracelet Vraiment un petit bracelet pour un homme, mon mari a du mal à le fermé</t>
  </si>
  <si>
    <t>Son plus que décevant Bonjour Pour 59€ je m’attendais quand même à beaucoup mieux, surtout quand on lit les tests sur divers sites Le son est métallique, étouffé, lointain, bref spectre audio inexistant, même en réglant mon equalizer sur la chaine ou sur le PC, il n'y a aucun médium réaliste De plus une fois brancher sur le PC il envoie des parasites alors que mon matos PC est récent et excellement bien monté Sur la chaine hifi pas de parasite, mais bon audio toujours déplorable Je me demande combien ont été payés les journalistes qui l'ont testé pour oser dire que le spectre audio était excellent Même les écouteurs de mon mobile à pas cher (Xiaomi Red 7) sont bien meilleur et pourtant c'est du bas de gamme Bref renvoi immédiat, très décu de la part de Amazon et des avis d'ici et d'ailleurs; à croire que les gens sont tous sourds ^^ Ps: et je n'ai pas parlé de la fabrication mais c'est la même, cheap au complet et comme déja dit dans un avis, plastique qui fait un bruit de plastique des année 50 des qu'on bouge, alors je n'ose meme pas imaginer marcher avec sur de long parcours ^^</t>
  </si>
  <si>
    <t>Déçue Le produit n'est pas inintéressant mais pour une taille 34/36, le short est trop grand et il faut rester allongée pour maintenir les électrodes en place. Pour un 38, je pense que c'est bien. Attention de prendre soin des patchs en gel qui se collent de partout et donc s'abîment. Déçue ☹️</t>
  </si>
  <si>
    <t>Jolis mais pas solides Les bralecets sont jolis, mais ils ont noirci un peu à force de les porter. Un des bracelet jonc s'est cassé rapidement. Un peu déçue</t>
  </si>
  <si>
    <t>Fait son travail. Bon câble de qualité,  fait correctement son travail, excellent rapport qualité-prix , parfait si vous possédez un bon système de qualité courante. Pour du matériel audiophile haut de gamme, pour optimiser le rendements et la qualité du son , il faudra opter pour des câbles a au moins dix fois le prix.</t>
  </si>
  <si>
    <t>Odeur sympa Odeur agréable, seul hic, il n'enlève pas l'odeur forte de transpiration (type sportif) sinon il enlève les odeurs correctement</t>
  </si>
  <si>
    <t>legere et confortable bon rapport qualite prix.</t>
  </si>
  <si>
    <t>Produit conforme a la description Je viens de les recevoir hier mais ça marche très bien avec les biberon avent naturel faut juste lire la description du produit ils mentionnent les ref des biberon qui vont avec ce produit,pr la solidité je ne sais pas mais ça a l'air nickel</t>
  </si>
  <si>
    <t>Bonne qualité des encres Impression de textes et photos</t>
  </si>
  <si>
    <t>Belles baskets Très jolies baskets solides et tiennent bien aux pieds. Excellent rapport qualité prix. Je recommande.</t>
  </si>
  <si>
    <t>palan à chaine. Palan d'un prix correct. Maniabilité, poids,solidité,rien à dire j'en suis satisfait. A m'aider au démontage et remontage d'un moteur de voiture.</t>
  </si>
  <si>
    <t>Victoria J’en suis très ravie ! Taille comme prévue !</t>
  </si>
  <si>
    <t>Ces chaussures sont de véritables chaussons ! Ma mère possédait une paire identique, mais en noir. Elle qui a les pieds désormais sensibles, elle aimait tellement sa paire de chaussures qu'elle la portait même usée jusqu'à la corde (semelle extérieure ravagée). L'ayant acheté sur un marché, elle n'a pas réussi à retrouver la même. J'ai retrouvé la même référence sur le net. Et elle l'adore au point de ne presque plus la quitter. Seule bémol, la couleur. Elle aurait préféré en noir, mais en raison de la promo, elle a opté pour Bleu marine (27€ de moins). Normalement, elle prend du 40, mais ayant un pied un peu plus large, elle a préféré cette fois du 41 et elle ne regrette pas ce choix. Depuis, elle a jeté sa première paire délabrée.</t>
  </si>
  <si>
    <t>super efficace Ce produit  radicalement plus efficace que les insecticides de supermarché. Odeur pas désagréable, mais il vaut mieux quitter les lieux quand même quelques heures ;)</t>
  </si>
  <si>
    <t>Montre sport Article de qualité,  je regrette pas d avoir acheté cette article.  Montre résistante. Article à conseiller</t>
  </si>
  <si>
    <t>Ras Parfait emballage nickel</t>
  </si>
  <si>
    <t>Bien conçu et efficace pour calmer les douleurs. J'ai acheté ce tapis d'acupuncture pour soulager des douleurs cervicales et lombaires. Vite livré, il est conforme à sa description sur le site. La fabrication est correcte et il est lavable.Douloureux au début, Après quelques jours, ma douleur s'est apaisée.  Au final je suis satisfait de cet article.</t>
  </si>
  <si>
    <t>Très beau produit Très joli produit avec les motifs lumineux qui ressortent bien</t>
  </si>
  <si>
    <t>Ice Watch - SI.BK.U.S.09 - Montre Mixte - Quartz Analogique - Cadran Noir -... Un de mes enfants en est très content, et puis c'est Swatch — le groupe est spécialisé dans les mouvements.</t>
  </si>
  <si>
    <t>merci tres bien merci</t>
  </si>
  <si>
    <t>Joli collier d'ambre véritable Très joli collier. Belle couleur. A la hauteur de mes attentes... je l'ai mis a ma petite fille il est parfait elle n'a que 6 mois ! Pas de danger pour les enfants le colier est solide et le fermoir en plastique. Bon rapport qualité prix. Je recommande 👍</t>
  </si>
  <si>
    <t>Excellent Avec les enfants, mais aussi pour le plaisir à le relire, à haute voix pour le partager, transmettre Magnifique !</t>
  </si>
  <si>
    <t>Super Ce livre est vraiment très bien fait. Je l’adore Il y a plusieurs thèmes: nature, animaux, terre... et pleins de petites questions et beaucoup d’images Je le recommande</t>
  </si>
  <si>
    <t>Super Ma petite fille adore ces petites histoires. Tous les soirs elle en lit une, répond aux questions qui se trouvent en fin de livre et en discute avec sa maman.</t>
  </si>
  <si>
    <t>C'est un jouet Trop petit il est difficile de noter certaines choses à moins d'abréger les mots. Idéal pour un particulier mais pas un pro !!!</t>
  </si>
  <si>
    <t>Chaussures de sécurité beaucoup trop grandes Bien reçu en temps part contre dans la mauvaise pointure ,pointure indiqué sur l'emballage était bien du 38 mais les chaussures beaucoup trop grandes normale sur la languette de la chaussure pointure indiqué 39 donc retour .</t>
  </si>
  <si>
    <t>Mauvais sur toute la ligne La bonne impression n’a pas duré, sympa au déballage, après ça se gâte : Les boutons bougent dans tous les sens même ceux qui ne devraient pas La connexion s’est faite rapidement (bien) mais a été perdu tout aussi vite : a la première notification reçue sur la la connexion est perdue et le casque a buggué. Et impossible de rétablir la co, d’éteindre le casque. Bref on a due attendre que les batteries soient vides, pour recharger le casque pour faire une nouvelle tentative qui a donné le même résultat. Fin du sujet renvoie à Amazon (service toujours aussi top) et je repris en vrai casque ailleurs</t>
  </si>
  <si>
    <t>pas trop mal à eviter pour les grandes poitrine. Le tissu est tellement fin que cela ne tiens pas énormément la poitrine lors du sports. Du coup je l'utilise que pour les cours abdo fessiers :-)</t>
  </si>
  <si>
    <t>Simple, pas cher et fonctionne correctement C'est sûr, ce ne sont pas des écouteurs de grande marque, donc ils sont un peu fragiles et je doute de leur solidité dans le temps, cependant, pour un usage classique ils iront très bien. Utilisés avec un smartphone android, un pc hp et une manette de jeu PS4.</t>
  </si>
  <si>
    <t>Très bien mais avec un bémol Le système évolutif est bien fait (ça se transforme en petit pot une fois l'intérieur enlevé). Le bec verseur est performant, pas besoin de secouer pendant des plombes et de pencher dans tous les sens pour récupérer le fond, en plus le "bouchon" est solidaire (pas besoin de le dévisser d'une main, ne traine pas partout, ne tombe pas par terre, ne reste pas en rade chez les amis) et possède un système qui l'empêche de se refermer, donc on peut quasiment tout faire d'une main. Question contenance, on peut mettre jusqu'à 8 cuillères doseuses de lait par compartiment mais c'est un peu limite. Le gros bémol, c'est qu'il n'y a que 3 compartiments, donc ça s'adresse plutôt aux plus grands qui ont déjà leur rythme de 4 repas/j ou pour de l'occasionnel en sortie.</t>
  </si>
  <si>
    <t>Prendre une pointure en dessous Chouettes chaussures, conformes  à la photo/description</t>
  </si>
  <si>
    <t>Pratique Un peu cher pour la qualité du produit, les bords en dessous des yeux fait un mal mais rafraîchit bien les yeux fatigué.</t>
  </si>
  <si>
    <t>content Content de ce biberon, surtout sa matière en verre. Les parties en plastiques elles sont sans BPA et S ce qui est bien aussi.</t>
  </si>
  <si>
    <t>Très bien pour les petits Adapté à une enfant de 6 ans, elle en est très contente.</t>
  </si>
  <si>
    <t>Un très bon produit La bouilloire est sobre et toute simple d'utilisation. Étant en métal il faut veiller à ne pas se brûler en touchant la parodie.</t>
  </si>
  <si>
    <t>Excellent Top</t>
  </si>
  <si>
    <t>Bouilloire Bouilloire de bonne qualité mais je n'utilise que de l'eau de la carafe brita pour ne pas l'endommager. Elle est très design et pour les amateurs de thé, c'est idéal</t>
  </si>
  <si>
    <t>Doux agréable Très bon produit, le livraison était très rapide, ce coussin chauffant dès que je le mets en marche il se chauffe très rapidement,  et la texture est super doux et agréable .</t>
  </si>
  <si>
    <t>Parfait Produit qui remplit ses promesses. Pastilles fines qui collent bien et qui ne se voient pas sous les photos collées dans mon album.</t>
  </si>
  <si>
    <t>film alimentaire simple, efficace, et très pratique à l'usage, je recommande vivement cet achat, toujours utile dans une cuisine. Je commanderai à nouveau cet article au besoin.</t>
  </si>
  <si>
    <t>Ensemble de très belle facture &lt;div id="video-block-RFJ66N8WAW54W" class="a-section a-spacing-small a-spacing-top-mini video-block"&gt;&lt;/div&gt;&lt;input type="hidden" name="" value="https://images-eu.ssl-images-amazon.com/images/I/D1HpX8NFu2S.mp4" class="video-url"&gt;&lt;input type="hidden" name="" value="https://images-eu.ssl-images-amazon.com/images/I/91mn7KA3egS.png" class="video-slate-img-url"&gt;&amp;nbsp;Ensemble Neewer, microphone NW800, filtre anti pop et bras de suspension. Le micro très beau, noir et doré, je le voyais plus petit, mais c’est très bien comme il est. Le bras ciseau est en métal comme annoncé sur le descriptif. L’araignée support du micro est très efficace. Le filtre anti pop aurait mérité d’avoir l’inscription NEEWER en son centre, mais c’est juste un détail. Malheureusement chez moi le micro ne fonctionne pas sur l’ordinateur portable, même avec une carte son externe, la voix est quasiment inaudible. Sur un pc de bureau je ne sais pas. L'achat de l'alimentation fantôme est un passage obligé. Sur ce site j'ai vu un ensemble complet avec l'alim, bras de suspension, micro, etc ... L’ensemble est de très belle facture. Note maximum.</t>
  </si>
  <si>
    <t>Bien Je ne prends plus que celui là.  Très bon rapport qualité prix</t>
  </si>
  <si>
    <t>Parfait C’est parfait  Je voyage souvent et les multiples poches sont très pratiques</t>
  </si>
  <si>
    <t>Trop top Je m'attendais pas à autant, qualité du son "good" ergonomie "ok" très léger, durée batterie "excellent" je recommande les yeux fermés (déjà eu d'autres casques de grande marque bien plus cher) a savoir : obligé de repositionner le casque pendant la durée d'écoute suivant votre activité (mais critique valable pour les autres casques tour de cou)</t>
  </si>
  <si>
    <t>Odeur très agréable produit un peu trop liquide attention au bec verseur. Odeur très agréable. N'ai pas pu tester son efficacité suffisamment longtemps pour pouvoir donné un avis sur son efficacité.</t>
  </si>
  <si>
    <t>Tres sympa Tres joli collier. Bebe le porte depuis sa naissance (sauf la nuit), il a aujourd'hui 5 mois et RAS. La qualite semble au rdv</t>
  </si>
  <si>
    <t>Bon Bon produit</t>
  </si>
  <si>
    <t>montre hugo boss orange tres belle montre</t>
  </si>
  <si>
    <t>Produit solide mais boules de massage trop grosses Le produit est de bonne conception, solide, robuste et fonctionne très bien. Malheureusement les boules de massage sont trop grosses et font mal. Et pourtant j’apprécie les massages profonds... J’ai retourné l’appareil.</t>
  </si>
  <si>
    <t>notice en anglais Quand j'aurai réussi à avoir une notice en français,je vous dirai ce que je pense de cette montre. Pour le moment je n'ai pas d'opinion.Et je n'arrive pas pas à trouver une notice. La montre est en attente comme moi</t>
  </si>
  <si>
    <t>bracelet Je pensais ce bracelet sympa mais non pas moyen de l ouvrir et le mettre a mon poignée décue</t>
  </si>
  <si>
    <t>Coussin massant... Coussin très bien...mais alimentation secteur défectueux.. renvoyé.</t>
  </si>
  <si>
    <t>Court Commandé en taille 40 alors que je fais du 36/38 habituellement. Pas trop serré mais je le trouve un peu trop court et moins joli que sur la photo. Fait un peu "pyjama" comme indiqué dans un autre commentaire.</t>
  </si>
  <si>
    <t>Son dans les deux oreillettes lors des appels. J'utilise ces appareils principalement comme kit mains libres lors d'appels téléphoniques. Leur principal atout selon moi, est que l'on entend son correspondant dans les deux oreillettes lors des appels, ce qui n'est pas le cas avec la plupart des autres kits d'oreillettes bluetooth que l'on peut trouver sur le marché. Légers, de bonne qualité, et dotés d'un son correct... un bon compromis pour économiser les 80 euros qui séparent leur prix de celui du modèle pommé.</t>
  </si>
  <si>
    <t>Bon produit globalement. Jolie sacoche pour homme très satisfaisante. Bon cuir, joli design, plusieurs poches. Très bon rapport qualité prix. Bon, le produit n'a pas été fabriqué en Europe mais en Chine, mais compte tenu du prix, cela n'est pas surprenant. J'ai retiré une étoile pour les zip qui accrochent un peu et je crains qu'avec le temps, cela ne devienne un problême. A part cela, je suis très heureux de cet achat. Un soucis mais venant de la livraison donc d'Amazon, le produit a été livré à un voisin du 1er étage alors que nous étions présent, et au 6éme étage d'ou une certaine incompréhension.</t>
  </si>
  <si>
    <t>très pratique Très bien , malgré la différence d'épaisseurs de celles livrées avec la machine.</t>
  </si>
  <si>
    <t>Tres bien Tres bien ,livraison rapide, dommage qu' il n'y est pas de housse Fourni avec pour les mettre dedans et pour pauser sur la peau.</t>
  </si>
  <si>
    <t>Bon produit J'avais peur de commander en voyant les commentaires sur ce produit, mais vu le prix je n'ai pas hésité et je ne regrette pas, achetant mes docs habituellement dans un magasin spécialisé, je peux vous confirmer que c'est la même chose hormis le prix moins cher içi :) !  En tout cas personnellement je n'ai pas eu de problème... j'écris ce commentaire un an et demi après mon achat et comme d'habitude mes docs sont toujours en bon état ( habituellement je fais 4 ou 5 ans avec une paire ... ) J'ai donc pris deux paires, une bordeaux et une noire mais la paire noire était plus étroite que les bordeaux ( ça se ressent au niveau du frottement du talon après la journée aîe ) Mais au début des docs on le sait on souffre tous au début ou presque haha</t>
  </si>
  <si>
    <t>que du bien ! Voilà plusieurs fois que je commande mes cartouches. Vraiment parfait sur toute la ligne ( sauf cette dernière fois où le livreur paresseux n'a pas ouvert la boite aux lettres et a jeté pardessus le portail) Ce n'est pas de votre faute mais retrouvé tard le soir sans pluie.....ce qui m'a permis de constater la haute qualité et le soin de l'emballage  . Rapidité de livraison également, bon produit et durée aussi . Tant que les seigneurs Canon me permettront d'utiliser ce produit......bref très bien et  ...ne changez pas</t>
  </si>
  <si>
    <t>Tetine Nickel</t>
  </si>
  <si>
    <t>Eveil en douceur Cet éveil lumière est parfait : - très facile d'utilisation, avec un menu comme sur un téléphone portable ou autre - le réveil se fait lentement avec la lumière qui augmente - on peut régler l'intensité lumineuse de 1 à 20 que ce soit pour l'éveil ou pour l'endormissement - on a le choix entre 3 sonneries - le design de l'appareil est superbe - je m'en sers aussi de lampe de chevet sans problème.  Je ne me fais plus agresser le matin par la sonnerie brutale de mon radio-réveil ou portable. Je le recommande vivement !</t>
  </si>
  <si>
    <t>Maison net Produits que je me sers pour faire ma propre lessive. Très bon produits. À recommandé pour les personnes qui ne veulent plus de produits industriels.</t>
  </si>
  <si>
    <t>Bonne montre Stylé, marche tres bien</t>
  </si>
  <si>
    <t>Bien Colle plein de matières 😎</t>
  </si>
  <si>
    <t>Il est parfait Matière du style néoprène mais toute confortable et douce, taille comme prévu ; le col monte bien et protège correctement le cou. Vraiment parfait!</t>
  </si>
  <si>
    <t>Satisfaite. Bon rapport qualité prix Après plusieurs mois d'utilisation, je valide ces écouteurs avec un grand V. Le son est nickel. Le bruit est réduit, quasi mais pas totalement camouflé. Le son est puissant. Basses pas tip top pour des pro, mais nickel pour les gens peu habitués à la technicité d'un son. Marche aussi bien avec une qu'avec les deux écouteurs. Rechargeable partout grâce au boitier. Par contre, ça ne tient non-stop que 3h maxi! Dommage! Reçu rapidement avec Amazon Premium</t>
  </si>
  <si>
    <t>très bien très bien</t>
  </si>
  <si>
    <t>coussin graines de lin à  faire chauffer pour se detendre . Je le laisse 3 mn au micro onde ...Parfait pour aider à  s'endormir ou se détendre. l'odeur des graines de lin est très agréable. A recommander</t>
  </si>
  <si>
    <t>R.A.D Super produit!!! Je suis trop ravie de mon achat! L'idée de la tétine en forme du sein maternel, c'est parfait. Ça ne coule pas du tout  c'est vraimnt 👌👌 Je recommande</t>
  </si>
  <si>
    <t>Top Tres belle baskets confortable</t>
  </si>
  <si>
    <t>Jabra Elite 65t J'ai acheté une paire de ces oreillettes tue wireless pour remplacer des oreillettes bluetooth Samsung "avec fil". La configuratoin et l'apparaige a été simple avec mon S8+. L'application, indispensable pour bien profiter des oreillettes, est assez complète, offrant un égaliseur, un fonction Localisation, etc... On peut aussi changer la langue des oreillettes en français. Les oreillettes sont livrées avec deux autres paires d'embout. Cela est important pour la réduction de bruit passive. Il existe une fonction Assistant, soit Google, soit Alexa. L'oreillette droite a une touche Multifonction, permettant la pause, de lancer l'Assistant, de répondre aux appels,.. L'oreillette gauche permet quant à elle de monter ou descendre le volume, passer à la piste suivante ou précédente. Le son est clair, sans coupure ou perte de signal Bluetooth. Il faut bien paramétrer via l'application l'égaliseur, pour l'adapter à ses goûts, car par défaut, le son reste assez triste. Il y a des préréglages, mais on peut aussi enregistrer son égaliseur préféré.</t>
  </si>
  <si>
    <t>Belle et chaude rapidement J'en ai acheté une il y a pas longtemps, mais ma fille me la vole,car cette couverture est tellement agréable, elle est jolie(2couleur),elle est grande,douce,et chauffe très rapidement ..De l'emballage est soigné pour un cadeau s'est l'idéal.</t>
  </si>
  <si>
    <t>Attrayant ! Très très joli, attire le regard, j'en suis ravie !</t>
  </si>
  <si>
    <t>scotch très bas de gamme en rapport avec le prix suis déçu par ce produit ,très bas de gamme ,pourtant c'est une marque ,le scotch n'adhère pas correctement et il se frise dans le dévidoir .Ce doit être un vieux stock</t>
  </si>
  <si>
    <t>j attend Idem</t>
  </si>
  <si>
    <t>retour taille petit</t>
  </si>
  <si>
    <t>Bon model pour le prix Bien un peu juste pour ma part cependant à ce prix je pense que l'on peut pas s'attendre à de la perfection.</t>
  </si>
  <si>
    <t>Ibiza HeadCart Cellule et Diamant Noir Fait le job et bon rapport qualité prix</t>
  </si>
  <si>
    <t>bonjour superbe  merci</t>
  </si>
  <si>
    <t>Pendentif arbre de vie Très beau pendentif  livré dans les temps et dans une jolie boîte avec sa chiffonette pour le nettoyer. Le fermoir m'a l'air assez fragile. On verra bien dans le temps. Je suis satisfaite de mon achat et je recommande pour offrir ou se faire plaisir</t>
  </si>
  <si>
    <t>Bon rapport qualité prix Je suis globalement satisfait de ces écouteurs de la marque Anker. Ils tiennent bien, sont légers et le son est bon, quoique ça manque un peu de basses mais il a le mérite d'être clair et équilibré. Ça ne vaut pas un bon casque bluetooth comme mon marshall, plus puissant et plus de basses mais compte tenu du gabarit je suis impressionné. J'ai testé les airpods, mieux équipé, certes, mais le son en intra des soundcore liberty air rend mieux. L'autonomie est bonne, environ 4h au max, 5h à 70% de volume. Le petit boîtier est pratique et peu encombrant. Une étoile en moins car l'écouteur gauche dépend du droit, c'est à dire pas d'écoute en mono sur celui-ci et seul le droit prend les appels. J'ai eu droit à une réduction de 30€, me laissant les écouteurs à 69€, une bonne affaire mais j'ai reçu le colis avec une boîte abîmé, les collants qui protège les écouteurs mal positionné et quelques traces sur l'étui de recharge, ce qui me laissent penser que j'ai reçu du reconditionné au lieu de les avoir neuf. A voir si ils tiennent dans la durée mais je les recommande.</t>
  </si>
  <si>
    <t>Très bon rapport qualité prix Parfait et ce lot pas cher du tout</t>
  </si>
  <si>
    <t>Super achat Offerte à mon compagnon pour son anniversaire, il a adoré. Très bon rapport qualité/prix. La montre est très belle et pratique (podomètre, vibration si on reçoit un message, et a beaucoup de fonctionnalités) elle est simple à mettre en route grâce à l’application, tout y est expliqué. Je ne regrette pas mon achat, elle est plus belle en vrai qu’en photo!</t>
  </si>
  <si>
    <t>Parfait ! J’avais acheté un autre rouleau de jade juste avant que j’ai dû renvoyer car il s’est cassé directement en l’utilisant. Celui ci et beaucoup plus joli que l’autre, fait pas cheap du tout et ne s’est pas cassé! Après une semaine d’utilisation, je vois déjà des résultats sur ma peau (mixte et boutons hormonaux). J’ai la peau beaucoup moins grasse, les cicatrices de boutons s’estompent, mon teint est bien plus lumineux et je dis enfin “aurevoir” à mes cernes !</t>
  </si>
  <si>
    <t>Pour les bébés goulus Mon bébé a 3 mois, boit du lait épaissi et vient de passer à des doses de 210ml. Il était jusqu'à présent sur des tétines en vitesse 2, soit un débit moyen, mais commençait à sérieusement s'épuiser sur ses bibi dont le débit n'était plus suffisant pour son besoin.  Il existe une 3ème vitesse pour les closer to nature, dite vitesse rapide, mais d'après les commentaires des clients, elle n'apporte pas une très grande évolution par rapport à la vitesse moyenne, alors j'ai décidé de tester directement les tétines à débit variable où le bébé gère lui-même la vitesse en fonction de la force de sa succion.  Dans le cas de mon bébé, ça a été payant. Si le démarrage à été un peu mouvementé car il tirait d'entrée trop fort sur la tétine comme si quelqu'un allait lui faucher son bib, ensuite ça s'est tassé. En fait, dès qu'il a compris que c'était lui le maître du débit. Ça lui a pris une semaine durant laquelle je lui retirais le biberon de la bouche, pour sa plus grande frustration, en l'exhortant à moins de frénésie, sans quoi il avait un blocage et recrachait le lait plus qu'il ne le buvait. Apprendre à boire un bibi correctement est un apprentissage comme un autre ! En tout cas, je pense que les tétines à débit variable vont l'accompagner un bout de temps, l'ajout de blédine à son bibi étant prévu pour bientôt.  Si vous avez l'habitude des tétines closer to nature de Tommee Tippee vous ne verrez que peu de changement sur celles-ci qui se distinguent uniquement par une ouverture en croix au bout de la tétine et par un diamètre légèrement plus large, ce qui me pousse à dire qu'elles ne conviennent pas aux bébés trop petits.  Et comme toutes les tétines de la marque équipées de la valve de ventilation, avant chaque préparation, il faut bien penser à la pincer à l'intérieur pour s'assurer qu'elle soit opérationnelle, sous peine de voir la tétine de rétracter en cours de tétée.</t>
  </si>
  <si>
    <t>J’adOre Au top</t>
  </si>
  <si>
    <t>Pour des abdo fermes Je n'étais pas spécialement convaincue par cette ceinture abdominale pourtant, les résultats sont visibles dès la première semaine. Le concept est bien fait et les résultats sont là. Les électrodes sur le corps ont une sensation bizarre lors des premières utilisations mais on s'y fait. Le mode d'emploi sur l'utilisation de la ceinture aurait pu être un peu plus explicite néanmoins, chacun l'utilise selon son physique, il suffit de ne pas être trop exigeant. je la recommande vivement.</t>
  </si>
  <si>
    <t>Excellent produit Je vous recommande chaudement ce produit ! Je l'utilise plusieurs heures par jour depuis quelques mois maintenant, et j'ai vraiment senti la différence avec un tapis de souris standard ou l'absence de tapis de souris ! Votre poignet ira bien mieux et vous n'aurez plus du tout mal même après de l'utilisation intensive. La taille du tapis est largement suffisante pour aller d'un bout à l'autre de l'écran. Le seul petit hic est qu'il se salit un peu, mais un coup d'aspirateur et c'est réglé !</t>
  </si>
  <si>
    <t>Isolants et confortables Je ne savais pas trop ce qu'apporterait la mousse à mémoire de forme. Le fait est qu'elle s'adapte parfaitement à la forme de l'oreille, ce qui permet un vrai confort sur la durée (mes anciens écouteurs me faisaient vite mal) et une vraie isolation de l'environnement extérieur.  Le son est plutôt bon pour de petits écouteurs mais je ne peux pas effectuer de mesure précise. Les basses sont en tout cas bien présentes (un peu trop ?).  Merci de signaler si mon commentaire vous a été utile !</t>
  </si>
  <si>
    <t>Baskets confortable a porter tout les jours Elle chausse un peu grand mais avec une paire de semelle c'est impeccable. Donc si vous mettez un 38 commandé un 37.</t>
  </si>
  <si>
    <t>Très bonne huile J'apprécie beaucoup cette huile de massage. Le résultat n'est pas collant, l'odeur est naturelle est fort agréable. mieux que les crèmes que l'on peut trouver pour ce genre d'usage. Je recommande fortement.</t>
  </si>
  <si>
    <t>Simple Peu de choses à dire : * C'est une bonnette * Elle est à la bonne taille * Elle fait son travail de bonnette</t>
  </si>
  <si>
    <t>jamais deçu au top comme toujours, tres confortable, jamais deçu merci</t>
  </si>
  <si>
    <t>Excellent produit L'eau à pomper était très chargée, y compris avec des graviers, et la pompe a fait un travail impressionnant. Rien à dire (sauf sur le couac de livraison, qui n'a rien à voir avec la qualité du produit)</t>
  </si>
  <si>
    <t>excellent choix je voulais acheter une cafetière facile d'emploi et qui n'obligeait pas à devoir se servir des taques de cuissons, les miennes n'ont pas le format idéal pour les petites bases; je suis très content de cette cafetière</t>
  </si>
  <si>
    <t>Produit conforme à la photo Très bon article</t>
  </si>
  <si>
    <t>Il faut 4 mains Pas de souci pour la réception du colis et lors de déballage. Par contre, il faut 4 mains pour manipuler, transformer  aisément  cette table à sa convenance et pour lui trouver une assiette confortable aussi bien sur le sol que  sur un lit. La table pour la souris est trop souple pour poser sa main. Bref, le produit n'était pas au RV attendu. Retour programmé pour un autre produit. Sur ce point amazone a tout prévu. Agréablement surpris.</t>
  </si>
  <si>
    <t>Ne chauffe pas Je regrette fortement mon achat. Il ne chauffe pas en tout cas pas avec la dose d’eau indiquer. On est loin des 90sec . Il faut chauffer le bib plusieurs fois et du coup, pas du tout pratique je ne le recommande pas du tout .</t>
  </si>
  <si>
    <t>pas mal ma petite soeur l a utilise et elle a l air d avoir moins mal du coup j suis contente de mon achat</t>
  </si>
  <si>
    <t>ce qu'il manqué Parfois on n'a pas besoin de racheter les deux cartouches (noir et couler), car le plus souvent c'est juste l'encre noire qui est fini, donc autant n'en racheter qu'une seule... Ce qui en fait un bon rapport qualité/prix</t>
  </si>
  <si>
    <t>Conforme aux attentes Même taille qu'en magasin mais la boîte à chaussures était un peu déchiré sur les coins dommage. Voilà pourquoi les 4 étoiles</t>
  </si>
  <si>
    <t>Très élégante et silencieuse Très jolie bouilloire élégante, chauffe rapidement et silencieuse. Le seul bémol : les parois sont chaudes, il faut donc faire attention (enfants). Sinon, c'est parfait!</t>
  </si>
  <si>
    <t>c'est cher bon produit mais cher</t>
  </si>
  <si>
    <t>intéressant! offert pour un anniversaire,a fait bien plaisir...</t>
  </si>
  <si>
    <t>a a</t>
  </si>
  <si>
    <t>Un peu de bruit mais bien quand même Je trouve cet aspirateur très pratique. Je le conseille.</t>
  </si>
  <si>
    <t>Superbe Bonjour, Produit offert qui a fait l'unanimité. Parfaitement conforme à la description et à la photo. Le fermoir typique de chez Pandora est bien solide et en forme de coeur (comme si on avait déjà une breloque). Je recommanderais cet article.</t>
  </si>
  <si>
    <t>Parfaites Compresses de différentes tailles très pratiques. Mises au congel elles me sont indispensables.</t>
  </si>
  <si>
    <t>Petits mots Stylos craies qui fonctionne bien , et s'efface facilement avec un chichon ou éponge humide .</t>
  </si>
  <si>
    <t>Génial! Bonne taille et bonne qualité! Depuis le temps que j'en rêvais! J'ai profiter de la remise! Je les ai eu pour 45€ au lieu de 60€! Je conseille!</t>
  </si>
  <si>
    <t>Belle lampe de bureau au design moderne Belle lampe de bureau au design moderne. L’éclairage réglable en intensité et en température est vraiment un plus. À pleine puissance, l’éclairage est important et bien orienté vers le bas sans éblouir. Je suis très content de cet achat au prix justifié</t>
  </si>
  <si>
    <t>Massage J'ai bien eu mon  colis. Pour l'instant  j'ai rien n'a dire y fonctionne  bien, et on dirais trop que  quelqu'un  nous masse haha et sa fait du bien moi qui a mal au cervicale 😁 .  Juste  un peut lourd</t>
  </si>
  <si>
    <t>Prix un peu trop élevé Le câble et solide et de très bonne qualité mes le prix et un peu chère pour un câble.</t>
  </si>
  <si>
    <t>Conforme à la description Montre reçue en 2 jours, très bien protégée et emballée dans le petit étui fourni. La montre marche et correspond à la description. Elle n'est pas trop grosse et est parfaite pour un petit poignet féminin! Je recommande!</t>
  </si>
  <si>
    <t>Belle et confortable Super chaussures elle plaise beaucoup taille bien et confortable</t>
  </si>
  <si>
    <t>A commander sans hésitations Rapport qualité /prix  imbattable. Livré dans les temps</t>
  </si>
  <si>
    <t>Chaud et impermeable Chaussures très confortables chaudes et étanches. Je trouve le rapport qualité prix parfait. Chaussures portées pour une marche de 8km sous la pluie, résultat impeccable.</t>
  </si>
  <si>
    <t>Super rapport qualité/prix pour un casque à réduction active J'ai utilisé ce casque pendant presque 6 mois quasi quotidiennement avant qu'on m'offre le QC35 II. Forcément ils ne sont pas comparables tant leurs prix différent mais ce casque reste un des meilleurs rapport qualité/prix que j'ai eu. La plus grande différence reste la réduction de bruit mais le reste c'est très bon chez les deux. Il est vraiment léger et confortable, les coussins sont très bons, confortables dès la première utilisation, ils n'appuient pas trop forts donc on ne sent rien sur la tête. Je trouve le son bon, sans plus. Les commandes marchent bien même après plusieurs mois. La réduction de bruit apporte un confort en plus mais n'attendez pas quelques chose d'extraordinaire, surtout si vous avez connu les haut de gamme Sony ou Bose. Pas de soucis de latence avec mes vidéos ou films. L'autonomie est très bonne, je le chargeais une fois par semaine à peine pour plusieurs heures par jour d'utilisation. Quelques micro-coupures par ci par là mais ca c'est le bluetooth, même sur mon QC35 ca m'arrive. En conclusion : super casque pour soi ou à offrir si la réduction de bruit n'est pas importante, typiquement pour un étudiant qui prend les transports c'est très bien car il est léger et facilement transportable.</t>
  </si>
  <si>
    <t>Utilisateur satisfait Je possède un agenda Exacompta depuis 10 ans, ces recharges sont idéales pour pouvoir continuer à l'utiliser chaque jour pour mon usage pro</t>
  </si>
  <si>
    <t>Attention Comprend : 2 biberons 260 ml (1 0-6m S &amp;amp; 1 biberon 0-6m M)  C'est faux. Il y a deux M dedans.</t>
  </si>
  <si>
    <t>Grosse arnaque Vrai expert en la matière / Écouteur à déconseiller - Ne surtout pas acheter - Arnaque 1. Ce n'est pas tactile mais bouton poussoir avec clique mécanique ( Sensation horrible dans l'oreille ) 2. Bluetooth avec des lag énormes, temps de latence, en fait si on n'est immobile ça fonctionne mais dès que l'on bouge déconnexion permanente, testé sur tout environnement IOS, Android, Iphone X, Samsung S8+ , 9+ , Asus zen, Motorola One ... 3. Beaucoup plus d’aiguë que de grave 4. Batterie se décharge à une vitesse hallucinante que ce sois en streaming audio ou vidéo 5. Un des écouteur ne fonctionne plus du tout après, allez un mois d'utilisation en va dire à hauteur d'une heure par jour environ 6. Pour résumer NE SURTOUT PAS ACHETER, mieux vaut mettre 10 euro en plus et prendre un de meilleur qualité</t>
  </si>
  <si>
    <t>Le son décroche sans cesse je met un zéro Déçu</t>
  </si>
  <si>
    <t>casque bluetooth pas si mal pour le prix mais  le mode d'emploi en français est ridicule power on est traduit par chaussure??? n'importe quoi!</t>
  </si>
  <si>
    <t>Taille Grand - Pas du tout adapté au Running. Article pas adapté à la course (running) Taille grand, pour mon cas, échangé contre 1 pointure en Dessous. Assez confortable. Pas moche</t>
  </si>
  <si>
    <t>Bon produit Joli pull qui tient chaud mais attention de prendre une taille au dessus. Ça taille assez petit</t>
  </si>
  <si>
    <t>Très bon matériel mais... Très bon matériel mais n'est pas compatible avec les machines de cardio LifeFitness (qui détectent tous les bluetooths de la salle mais pas mes écouteurs ...). Décevant, mais je ne vais pas les renvoyer malgré tout car c'est, encore une fois, du très bon matériel.</t>
  </si>
  <si>
    <t>Bon produit. Cette brosse nettoie bien les chaussures bien qu'un peu cher à mon avis. La prise en main est très bonne.</t>
  </si>
  <si>
    <t>Agréable à porter Bon maintien pour le sport</t>
  </si>
  <si>
    <t>Très bonne qualité C'est juste une merveille de les avoir aux pieds, excellente tenue. Aucune transpiration dedans.</t>
  </si>
  <si>
    <t>Excellent produit Je viens juste de les recevoir. Un confort incroyable. Ce sont des pantoufles. Pour le coup je viens d en commander une seconde paire en cas de rupture de stock. Elles font un trop joli pied. Je recommande à 100%</t>
  </si>
  <si>
    <t>Bonne qualité Je les utilises pour le travail qui peut être de 9h par jour et franchement avec une paire de semelle car j'ai pas essayé sans, nikel pas mal aux pieds, pas lourdes du moins pas trop. Très bonne qualité prix mais pas imperméable 😉</t>
  </si>
  <si>
    <t>bouilloire Arendo article correspondant à mes attente. Bonne qualité Paroi restant froide, donc pas de risque de brulure. Un plus le thermostat permettant de garder l'eau chaude.</t>
  </si>
  <si>
    <t>les indispensables. Voici des feutres que nous utilisons depuis des années. Nous restons fidèles à cette marque, jamais déçus...  Ils font le boulot, idéaux de la maternelle au lycée... ( et m^me plus loin...) Rapport qualité / prix impeccable.</t>
  </si>
  <si>
    <t>Montre connectée qui fait bien le job ! Offert pour la fête des pères, cette montre se révèle très utile pour son porteur, ce qui lui permet notamment de suivre son nombre de pas journalier pour garder la forme. L'écran est bien lisible, le tactile est bon et réactif. Pour l'instant ce produit remplit bien ses fonctions !</t>
  </si>
  <si>
    <t>Super chaussettes Chaussettes agréables à porter d'après mes fils et bien ajustées.. Ils adorent les couleurs proposées, ça fait jeune et moderne. Bref je recommande. De plus, vendeur sérieux et livraison ultra rapide</t>
  </si>
  <si>
    <t>GENIAL SUPER DEUXIEME FOIS QUE J'EN COMMANDE RIEN A DIRE BEL ARTICLE DE QUALITE SUPER CONFORTABLE TAILLE CORRESPONDANTE AUCUN PROBLEME POURR CES CHAUSSURES</t>
  </si>
  <si>
    <t>Parfait j'ai beaucoup aimé ces boites, très pratique dans un sac à langer, les petites ouvertures permettent de mettre le lait dans le biberon très facilement. Je les utilise même à la maison durant la nuit quand mon petit ange réclame son biberon.</t>
  </si>
  <si>
    <t>excellent produit elles sont parfaites</t>
  </si>
  <si>
    <t>Cadeau pas cher Cadeau a offrir a tous ceux et celles qui aiment bricoler et ecrire et utiliser leur portable avec un stylet</t>
  </si>
  <si>
    <t>Je recommande très bon produit Chaussures très légères et confortables. Bonne accroche sur terrain rocailleux et boueux.</t>
  </si>
  <si>
    <t>Très bien J'ai commandé ces tétines AVENT pour aller avec les biberons en verre j'en suis toujours ravie...</t>
  </si>
  <si>
    <t>très jolie elle fait class, le verre en forme de diamant lui donne un caractère luxueux très bon rapport qualité prix</t>
  </si>
  <si>
    <t>Converse en cuir marron Au début légèrement grande puis avec quelques temps  d'attente elle allait parfaitement je les porte quasiment tous les jours  Petit conseil:les imperméabiliser avant la première utilisation  Elles sont Top!!!!!!</t>
  </si>
  <si>
    <t>Kickers Déçue Semelle déjà décollé. J'ai acheté des kikers car ceux sont de très bonnes chaussures à la base. Ça doit faire 3 semaines 1 mois que je les ais et elles sont déjà décollées.</t>
  </si>
  <si>
    <t>Très déçu de mes Nike air max J'ai possédé une paire de Nike air max  blanches avec un dessus en cuir véritable. Ce fut un très grand plaisir de confort et d'amorti. Je les ai utilisées aussi bien pour le sport que pour les promenades. La semelle s'est décollée après plus de 15 ans d'utilisation et à force de lavage. J'ai voulu renouveler l'expérience avec une nouvelle paire. Quelle déception : dessus en simili cuir dur très inconfortable, amorti décevant, taille très petit (ai dû acheter du 44,5 pour une taille de pieds à 43). Je suis très déçu.</t>
  </si>
  <si>
    <t>la qualité serrait corecte.... si les semelles ne se détachaient pas !.... Édit : ça, c'était mon avis des 3 premières semaines : "Respire la qualité, agréable a porter bien qu'un peu lourd au pieds (normal vu les coques et renforts) Reste a voir la tenue dans le temps, mais cela devrait être tout bon"..... oui MAIS : C'est pas du tout bon ! avec un usage normal,  la semelle s'est décollée a l'avant AU BOUT D'UN MOIS ! bref, l'avant prends l'eau, vraiment déçu par ce qui aurait pu être de bonnes chaussures...</t>
  </si>
  <si>
    <t>il y en a pour le prix.. au bout de la deuxième fois que je le porte, la fermeture de la poche droite est déjà cassée...</t>
  </si>
  <si>
    <t>Parfait mais... Casque son au rapport qualité prix imbattable. Une construction digne de corsair, c'est costaud, épuré et avec une qualité de son impeccable. Ni trop de basses, ni trop d'aigues, le son est maîtrisé que ca soit en musique ou en gaming.  Le seul hic mais je ne suis pas le seul dans ce cas, c'est qu'il serre les grosses têtes. Au bout d'une heure j'ai commencé à avoir des traces autour de mes oeilles et je dois avouer que ce n'est pas très agreable malgré que les coussins soient très confortable. Pour les petites têtes allez-y tête baissé.  La mini carte son usb de bonne facture permet de faire reconnaitre le casque avec logiciel iCue et de gérer les parametres du casque. Des preconfigurations d'utilisaton sont disponible directement, c'est vraiment sympa et très bien configuré. Le seul regret c'est que je ne pense pas que la carte son tienne dans le temps car ca fait un gros bloc qui tient sur un bout de fil même pas tressé... Un peu decevant quand même.  Pour conclure c'est un tres bon casque de la part de corsair avec un look sobre, stylé et d'une qualité sonore impecc... Et un sans faute seulement pour les petites têtes !</t>
  </si>
  <si>
    <t>Montre pour tous les jours y compris bricolage et plongée Reçue dans les temps et conforme à la description. Coffret métallique avec la notice et documents intégré Lecture dés écran simple et facile Réglages facile à faire On notera un léger effort pour la lecture détaillée des marées car l affichage est un pour petit mais on s y fait vite Bel objet !!</t>
  </si>
  <si>
    <t>Presque parfait Basket très sympa pour porter avec robe ou Jean seul bémol la semelle à l’intérieur part très vite et pour le prix on va dire qu’elles ont fait tout l’été</t>
  </si>
  <si>
    <t>Joli modele, bien adapté. Ils sont bien arrivés, au temps estimé, je suis en train de les porter, alors j'espère qu'ils ont du bonne qualité.</t>
  </si>
  <si>
    <t>Parfait Très confortable merci</t>
  </si>
  <si>
    <t>coins photos je suis contente de ces coins photos, ils sont en plastiques et très pratiques je fais partie des personnes qui font imprimé leurs photos et les mettent dans un album, très utiles et surtout pas besoin de courir de partout pour en trouver</t>
  </si>
  <si>
    <t>très bon maintient Parfaite pour toute les sportives!! Elle tient très bien, et facile au nettoyage. Je la recommande vraiment. Niveau taille comme prévu</t>
  </si>
  <si>
    <t>Qualité Colis reçu rapidement, on ne présente plus la qualité des produits " THE NORTH FACE ", c'est du tout bon. Je recommande vivement.</t>
  </si>
  <si>
    <t>Super Super</t>
  </si>
  <si>
    <t>Basique, fonctionnel efficace Sac bandoulière, disposant de trois poches. Suffisant pour mettre ses papiers, un portefeuille bien épais un smartphone et quelques autres petites affaires. La bandoulière est réglable en longueur. L’esthétique de ce sac est simple et discrète. Les fermeture éclaire semblent robustes. Le Nylon est bien épais et devrait bien résister à l'usure.</t>
  </si>
  <si>
    <t>Livre coloriage mandala livraison dans les temps Ma fille de 7 ans ravie</t>
  </si>
  <si>
    <t>Utile et performant ! Je ne pensais vraiment pas que ce micro répondrait à toutes mes exigences : surtout vu le prix...  Et, au final, ce micro est parfait ! Il fonctionne tant sur mon Nikon D7200 (pour les prises de vue vidéo) que sur ma table de mixage en tant que micro HF ou bien encore grâce à la fonction FM sur une chaine Hi-Fi. C'est vraiment top !  La qualité est plutôt bonne et le micro est simple d'installation. A noter toutefois qu'il manque une pile un peu spéciale pour l'émetteur que je n'ai toujours pas acheté. Par conséquent, pour que cela fonctionne, je branche l'émetteur via l'USB de mon ordinateur.  Il faut également prévoir d'acheter les piles prévues pour le micro (pile standard).  Pour éviter les "pop", je vous conseiller d'acheter une bonnette anti-pop car ce micro semble sensible aux bruits de ce type donc si vous l'utilisez en extérieur, cela sera indispensable pour vous !  J'avoue ne pas l'avoir testé sur mon iPhone mais je suppose qu'il fonctionne également au regard de la configuration mais, à ce stade, je ne peux pas vous le confirmer. En tout cas, il fonctionne sur les appareils photos réflex, sur les tables de mixage, les ordinateurs : il y a un adaptateur fourni permettant de passer de jack à minijack.</t>
  </si>
  <si>
    <t>Au top Excellent produit pas de grésillement volume asser fort convient très bien pour le karaoké</t>
  </si>
  <si>
    <t>excellent rapport qualité prix Parfait !! Expédition rapide. identique à l'image. Qualité tissu très agréable, véritable taille haute, ne tombe pas, même pendant les cours intensifs. J'ai pris L pour 1m72, 64kg.</t>
  </si>
  <si>
    <t>Bon produit J'adore le design, élégant avec son effet pot à bougie, au niveau sonore juste le clapotis de l'eau, pas désagréable, rempli bien sa fonction de diffuseur, simple d'utilisation, pas besoin de la notice si on lit pas l'anglais, car pas de version française. Restitue parfaitement l'odeur des huiles essentielles, le + la télécommande, pas besoin de se déplacer pour allumer ou éteindre la lumière ou le diffuseur. Sert aussi de lampe d'ambiance.</t>
  </si>
  <si>
    <t>Je recommande Génial ! Je le porte très souvent il est super 👍</t>
  </si>
  <si>
    <t>bracelet agréable jolie bracelet, agréable, livré rapidement, sachet emballage bon ,taille poignet parfait pas trop grand pour une femme, élastique!</t>
  </si>
  <si>
    <t>Ras Ras</t>
  </si>
  <si>
    <t>top vintage à souhait !</t>
  </si>
  <si>
    <t>super produit imprimer en direct mes photos de famille n'as jamais été aussi simple</t>
  </si>
  <si>
    <t>Les lacets ne sont pas solides ... Déçue de la qualité, au moment où je les ai essayé le lacet m'a littéralement cassé dans la main. Article retourné pour remboursement, même pas envie d'essayer un échange ...</t>
  </si>
  <si>
    <t>Pas top. La qualité n'est pas au rendez-vous. En moins d une semaine un des deux anneaux du bracelet s est cassé. Acheté pour remplacer mon bracelet de ma LG Urban je ne pense pas qu'il aura la même durée de vie (3 ans)</t>
  </si>
  <si>
    <t>Dommage Dommage la robe est bien trop grande..</t>
  </si>
  <si>
    <t>Pas meilleur format Biberon joli mais difficile à utiliser pour jeune bébé. Poignées un peu petites pour attraper le biberon et mesures sur biberon non exhaustive er difficile à voir.</t>
  </si>
  <si>
    <t>Bonne marque Je recommande</t>
  </si>
  <si>
    <t>super Conforme, bonne qualité dommage petite trace de colle au  niveau macaron Taille un peu grand mais normal pour des converse</t>
  </si>
  <si>
    <t>Conforme ras Très bien!  taille grand</t>
  </si>
  <si>
    <t>Oui clairement. Il est pas parfait évidemment mais vraiment bien. Je l'ai prit trop grand pour moi et c'est comme je le voulais. Je mets du S (1m65~~65Kg) et je l'ai prit en XL. Trop grand évidemment mais c'est ce que je voulais.</t>
  </si>
  <si>
    <t>Très confortable Elles sont top et vraiment 24€avec une réduction de 2€ elles ne sont vraiment pas cher</t>
  </si>
  <si>
    <t>Super Mêmes tailles femmes que homme jai prit du 42 et cest niquel</t>
  </si>
  <si>
    <t>Pas de soucis J'ai reçu le produit qui était  conforme à la description.  Le colis n'était pas abîmé.</t>
  </si>
  <si>
    <t>Jolie Solide et très jolie.</t>
  </si>
  <si>
    <t>Livre pour une petite fille Ce livre a été l'objet d'un cadeau de noël. Bien que n'ayant pas avec moi cette enfant, j'ai pu remarquer que dès réception elle a pu commencer la lecture (ce n'est que sa première année d'apprentissage de la lecture !) Elle semblait très contente et je trouve cela très encourageant</t>
  </si>
  <si>
    <t>Parfait Parfait rien a dire</t>
  </si>
  <si>
    <t>Pas déçu Bonjour,  Un peu tôt pour dire si elles sont assez résistantes, en tout cas elles n'ont pas bougées au lavage. Elles sont confortables, aucun problème au niveau de la couture qui est très fine. Pas encore portées en utilisation intensive (sport). Je conseille cet achat.</t>
  </si>
  <si>
    <t>Bonne qualité Un peu grand</t>
  </si>
  <si>
    <t>Tout doux... Qualité lotus... résistant et doux. Oui, je fais un commentaire pour du papier toilette, mais les fesses de mes enfants, ça n'a pas de prix, et en plus c'était moins cher en ligne qu'en supermarché! Bref, je recommande =)</t>
  </si>
  <si>
    <t>Elle a toute d’une grande ! J’ai acheté cette bouilloire pour les voyages mais venant de la recevoir je n’ai pas encore eu l’occasion de l’utiliser pour cela. Par contre je l’ai installée sur mon plan de travail et je l’utilise tous les jours. Je la trouve géniale. Le fait qu’elle soit sans fil est vraiment un plus. Je la rachèterais et la recommanderais sans hésiter. Je l’aurais préférée sans résistance apparente mais c’est tout de même un excellent rapport qualité prix.</t>
  </si>
  <si>
    <t>Parfait ! Tres belles !</t>
  </si>
  <si>
    <t>Table de massage Bien reçus malgré une livraison longue</t>
  </si>
  <si>
    <t>Nikel Nickel elles sont très belle</t>
  </si>
  <si>
    <t>Amie très satisfaite Splendides</t>
  </si>
  <si>
    <t>Belles chaussures de sport confortable J'ai pris ces chaussures avant tout pour leur belle couleur bleue ! Je ne fais pas de sport avec mais étant sensible des pieds j'aime avoir des chaussures confortables pour marcher tous les jours. J'ai fait quelques promenades avec mon chien en campagne et elles sont juste hyper confortables ! Un vrai plaisir de bien se sentir dans ses pieds. Je chausse du 41 et j'ai pris en taille 41, et rien à dire la taille est parfaite ! Je les ai même essayées pied nu un bon confort, bon je ne ferais pas des km sans chaussettes car je suis trop sujette aux ampoules donc je ne prends pas le risque. Je les trouve vraiment très belles, je ne regrette pas cet achat !</t>
  </si>
  <si>
    <t>Deçu ! Parfait ! Pointure normale ! Sauf erreur de modèle pour la deuxième fois !!! Commande la "Vapor/ Métal 869" et reçois la "Vapor/ Métal" Grrr...</t>
  </si>
  <si>
    <t>?? je suis déçu le montre ne correspond pas à  bonne qualité... le bouton de réglage casé lour de 1 utilisation</t>
  </si>
  <si>
    <t>Arnaque Contrefaçon, dégoûtée, après une livraison retardée de trois semaines je me retrouve avec des contrefaçons !</t>
  </si>
  <si>
    <t>Une montre playmobil !!! Tres surpris par la taille de cette montre , elle est assez petite et heureusement que j'ai des poignés plutot fins car le bracelet est court !!! Pour le boulot ça fera l'affaire !!! Sinon assez déçu du conditionnement , la montre était en fonctionnement a l'arrivée ( si elle était en stock depuis 6 mois, ben la pile doit etre pas mal entamée !!! )  Concernant l'envoi par amazon , plutot impecable puisque j'ai reçu le colis avec 1 jour d'avance !!!</t>
  </si>
  <si>
    <t>Dommage Le bleu est un peu délavé. Dommage car ce sont des super baskets.</t>
  </si>
  <si>
    <t>très bon produit super look, super service. Altimètre et surtout baromètre délicat à régler (difficulté à trouver la bonne référence). très légère, on ne la sent pas au poignet.</t>
  </si>
  <si>
    <t>tip top le son est excellent surtout coté basse, les parasites des sons exterieusrs sont tres réduit les ecouteurs couvrent les oreilles (superbe comme cache oreilles pour l'hiver) vraiment excellent sauf les microcoupures du son  ; smarphone dans ma  poche interieur du blouson et micro coupures des que je tourne la tete et test sur different objets bluetooth micro coupure sont presentes et des boutons pour passer a la chanson suivante seraient les bienvenus car passer par le bouton augmention du son pour passser a la suivante pas topa  sinion je ne regrette pas l'achat</t>
  </si>
  <si>
    <t>Bon son et excellente réduction du bruit Acheté pour accompagner mon nouveau smartphone sans port jack, j'en ai profité pour franchir le pas vers la réduction de bruit (je suis du genre à ne pas écouter fort et je n'aime pas entendre de bruit par dessus ce que j'écoute).  La réduction de bruit est très efficace mais je trouve la durée de scrutation du contexte un peu courte, il suffit de déambuler un peu dans la maison pour déclencher le mode marche qui bride la réduction de bruit pour ne pas se faire renverser dans la rue. Heureusement on peut modifier les paramètres de réduction avec l'application sur smartphone. Mais dans un environnement domestique ca pourrait rester en réduction maximale. Au niveau qualité de son je suis conquis, les aigus et les médiums sont définis et les basses présentes sans êtres envahissantes. J'écoute des styles très variés et tout passe plutôt bien (du jazz au reggae en passant par la musique classique, le rock et la musique electro) Très facile à jumeler avec le smartphone et d'utilisation simple. (j'ai juste à comprendre comment utiliser l'assistant google efficacement). Très bonne autonomie, j'ai déjà mis le casque sur la tête pour remplacer avantageusement des bouchons antibruits toute la nuit et j'avais largement de quoi passer la journée entière ensuite. Bref, il est onéreux mais il me convient très bien. Il est fourni avec toute la connectique qui va bien et dans un étui solide et peu encombrant</t>
  </si>
  <si>
    <t>BIEN Bonne qualité</t>
  </si>
  <si>
    <t>Sublimes Elles sont parfaites. Taille parfaitement. Légères et très belles</t>
  </si>
  <si>
    <t>Efficace Très efficace Trop pour moi</t>
  </si>
  <si>
    <t>Parfait Le produit a été livré comme prévu, il est conforme à la description et à nos attentes. Je le conseille.</t>
  </si>
  <si>
    <t>Magnifique réveil Ce produit est très léger,et il est très utile.Il peut utiliser comme une revéil et il peut changer la couleur.C’est cool!</t>
  </si>
  <si>
    <t>Produit idéal pour un prix plus que raisonnable... Bonjour... Juste le produit idéal pour la salle de sport. Facile à apairer avec mon mi max3 et compatible avec la montre mifit... Excellente autonomie et se recharge dans son support! À recommander</t>
  </si>
  <si>
    <t>Très confortable a porter Je l'ai acheté après que mon vieux et cher casque (sans bluetooth) ait cessé de fonctionner et je suis très heureux de mon achat. La réduction du bruit est une bonne chose à avoir alors que le son est limpide pour les oreilles. La caractéristique principale est qu'il est livré avec un microphone intégré pour que vous puissiez l'utiliser avec votre téléphone et d'autres appareils. Il est très confortable à porter sur les oreilles et pas très lourd. Je vous informerai de la durabilité plus tard</t>
  </si>
  <si>
    <t>Très bien Très bien et très sympa. J'adore le thermometre analogique.</t>
  </si>
  <si>
    <t>crayons métalisés pour offrir</t>
  </si>
  <si>
    <t>Parfait Au top, chaussures conformes à la description, elles ne sont pas de contrefaçon et taillent parfaitement je recommande livraison rapide comme d'habitude ;)</t>
  </si>
  <si>
    <t>Très beau bandeau Le bandeau est juste comme sur l'image et a une taille parfaite. Je le recommande à toutes celles qui veulent le porter sous un haut à col ouvert sans avoir à exposer les bretelles de son soutien.</t>
  </si>
  <si>
    <t>Perfect ! Commande conforme à mon attente, je suis très satisfait.</t>
  </si>
  <si>
    <t>Vaut-il son prix ? Oui tout à fait Usage privé</t>
  </si>
  <si>
    <t>Recommandé Article reçu très rapidement et conforme à sa description</t>
  </si>
  <si>
    <t>conforme a la description très satisfait j'utilise tout les jours</t>
  </si>
  <si>
    <t>Légères et efficaces super produit Super chaussures de rando. Fini les grosses et lourdes chaussures ! Je les ai prises 15 jours en rando haute altitude au Pérou elles ont fait le job parfaitement !</t>
  </si>
  <si>
    <t>Sweat Puma pour femme Pas d'avis autre que de bonne qualité au toucher mais retourné car trop petit, taille vraiment petit donc attention.</t>
  </si>
  <si>
    <t>Pas content Elle n'a pas un an et le couvercle ne ferme plus...très mécontent C'est dommage car la carafe est enverrez et se détartre facilement avec un mélange eau / vinaigre / bicarbonate</t>
  </si>
  <si>
    <t>Taille trop grand Taille trop grand</t>
  </si>
  <si>
    <t>Bon filtre mais peu stable Le filtre en bicouche est efficace et fait ce qui lui est demandé, mais l'installation de ce filtre et capricieuse, le flexible étant insuffisamment résistant, de même que la fixation du flexible à la pince à tendance à ne pas être stable.</t>
  </si>
  <si>
    <t>Très bon rapport qualité/prix Le papier est suffisament épais, mais hélas un peu rèche. Désolé du détail... Lotus reste le maître en la matière.</t>
  </si>
  <si>
    <t>C'est le pied ! Bon pied micro pour un usage semi pro. Leger et efficace.</t>
  </si>
  <si>
    <t>Trop lourde Très belle mais trop lourde</t>
  </si>
  <si>
    <t>PH économique dans ce format 👍 Produit conforme à la description et aux attentes. Prenez celui qui a l'imprimé "petit chien" bleu et non blanc. Le 1er est plus résistant et se détache mieux au niveau des découpe pointillés.</t>
  </si>
  <si>
    <t>Girly Le micro est très jolie pour une fille de neuf ans certes ce n est pas la grande qualité mais le micro fait tout son effet</t>
  </si>
  <si>
    <t>Bonne idée de cadeau Super idée cadeau le plaisir d'offrir je le recommande</t>
  </si>
  <si>
    <t>Pull femme Très beau produit. Je recommande</t>
  </si>
  <si>
    <t>Coussin de massage Coussin de massage très agréable Je m'en sers tous les jours depuis que je l'ai Quelle addiction ! Il faut bien le positionner pour que les boules massantes ne fassent pas mal, ensuite c'est un réel plaisir . La douce chaleur est très perceptible et ajoute au plaisir Je m'en sert surtout pour le dos, la nuque et les pieds Très contente de cet achat !</t>
  </si>
  <si>
    <t>Reveil multifonctions pour un prix très abordable Radio réveil conforme au descriptif et à mes attentes. Tout ce que je chercher est réunis dans cet appareil. Un design sobre mais qualitatif. Il ne fait pas tache sur ma table de nuit. La luminosité du réveil ou de l'heure se règlent facilement et les couleurs sont très appropriées. Le son est pas correct, D'autres choix de sonorités pour le réveil auraient été bien venus. Certains sons sont à revoir... La lumière qui augmente comme le jour au fur et à mesure est très agréable ! Les boutons sont de bonne qualité et facile d'utilisation. Je recommande !</t>
  </si>
  <si>
    <t>Belles Belles et performantes</t>
  </si>
  <si>
    <t>Parfait pour les plastifieuse puissantes Ce sont des feuilles de bonnes qualités. Elles sont effectivement maintenant sérigraphiées à la marque fellowes, au dos des pochettes. Avec une plastifieuse de faible epaisseur, la marque se voit, et par endroit, la feuille se décolle. J'ai rattrapé le coup en passant les feuilles deux fois dans la machine. Sinon, avec une plastifieuse qui plastifie les 135 microns, je n'ai rencontré aucun souci.</t>
  </si>
  <si>
    <t>Bien Bon... Dans l'annonce il est indiqué qu'en 30 secondes le Bibi est chaud... Kenéni... C'est parfois beaucoup plus long. Tout dépend de l'eau que vous mettez dans le récipient.</t>
  </si>
  <si>
    <t>Magnifique Magnifique</t>
  </si>
  <si>
    <t>👍👍 Genial biberon au top Marque Dodie genial</t>
  </si>
  <si>
    <t>J’adopte! Pour 20 balles ... franchement ils sont de très bonne qualité! Très satisfait de mon achat malgré que la marque ne soit pas connue. Peu importe le style de musiques, le rendu est impressionnant. Il y a plusieurs bonnets pour les écouteurs afin de mieux s’adapter à l’oreille. Je le conseil à ceux qui hésitent!</t>
  </si>
  <si>
    <t>efficace et pas chère : p bouillotte conforme a la déscription, livraison rapide. durée de vie à voire mais je l'utilise depuis un mois et elle garde trés bien la chaleur.</t>
  </si>
  <si>
    <t>très beau sweat beau produit - couleur dans mes attentes - très belle qualité - parfait en grande taille - tombé parfait - très satisfaite de cet achat -</t>
  </si>
  <si>
    <t>Fonctionne très bien, que du bon très bon câble pour guitare électrique, longueur super, solide comme il faut, que du bon</t>
  </si>
  <si>
    <t>Impeccable ! Impeccable, pratique, solide. Rien a redire et reçu rapidement.</t>
  </si>
  <si>
    <t>Nickel Les seules tétines que mon fils aime ! Trouvé par hasard il passe facilement du biberon au sein... en plus elles s adaptent sur pas mal de 🍼 biberons</t>
  </si>
  <si>
    <t>Bien... mais pas si neuf ! Beau produit, mais comme plusieurs commentaires : sont-ils vraiment&amp;nbsp;«&amp;nbsp;neufs&amp;nbsp;» ? Les lacets etaient abimés (coupé en deux, dechirer...) ! Le reste RAS, la paire de chaussure est nickel ! Juste déçu des lacets...</t>
  </si>
  <si>
    <t>Goupillon jetable ! 1 mois d'utilisation, les poils trop fin forment une grosse patate. Ça ne lave plus rien.... L'idée est pourtant bonne mais la qualité ne suit pas</t>
  </si>
  <si>
    <t>fuyez ! article non conforme ...une catastrophe</t>
  </si>
  <si>
    <t>Bien mais très vite vidé Arrivé à temps comme prévu... Je trouve ces feutre génial, je fais beaucoup de dessins et d'aquarelles et ils servent à rectifier des tracés loupés d'un blanc bien blanc qui recouvre et qui tient et ça c'est le TOP! Aucune autre marque n'a autant à mes yeux de bons points pour la qualité du blanc, et j'en ai essayé. Mais la contenance ... !!!!!! A se demander si c'est un mauvais lot mal rempli, car les deux que je viens d'essayer n'ont pas tenu une journée et juste pour des rectifications encore... Qu'est-ce que cela aurait été si j'avais du faire un dessin entier avec... Franchement, je suis déçu pour ça parce que sur ma fin, j'a pas pu terminer une oeuvre commandée à cause de cela.</t>
  </si>
  <si>
    <t>Biberon Trop beau ce biberon J’adore Bon rapport qualité prix Je recommande</t>
  </si>
  <si>
    <t>Porte Document Le produit correspond a ma recherche. Globalement satisfait. La distribution des poches intérieures pourrait être plus facile et notamment mieux adaptée pour le rangement et l'utilisation du contenu des instruments de l'utilisateur.</t>
  </si>
  <si>
    <t>le confort absolu ! une matière très souple donc agréable mais pas encore mise à l'épreuve de la pluie et du froid à suivre!</t>
  </si>
  <si>
    <t>attention c'est bleu clair bonne marque mais attention il faut voir la teinte finale assez clair en fait. c'est franchement bleu ciel donc on a recommander le marine et c'est nickel, le salon cuir a bien rajeuni.</t>
  </si>
  <si>
    <t>La qualité pour pas chère A eu sont petit effet ;) Bonne qualité, prix exceptionnel, un peu trop même au risque de passer pour un radin :)</t>
  </si>
  <si>
    <t>Écouteur bluetooth de bonne autonomie Un rapport qualité/prix. Des écouteurs à compatibilité universelle. suppression de bruit extérieur. Pas de problème de connexion détecté. je l'ai utilisé pour écouter de la musique sur mon ordi et jai quitté même la pièce et le son ne s'est pas coupé. Étanchéité énorme utilisé en salle de sport et pas de gêne. Bonne autonomie. À recommander.</t>
  </si>
  <si>
    <t>Très bon Son et basse présente ! Je suis très satisfaite. Je voulais passer au sans fil sans me ruiner, du coup j'ai opté pour celui ci, et je suis bluffé. Je m'en sers dès que je sors, pour la musique et série. Le son est de bonne qualité, et niveau confort je peux les porter à longueur de journée sans problème</t>
  </si>
  <si>
    <t>Bien Très simple d'utilisation et très sympa pour flemmarder devant la télé. Idée cadeau sympa mais pour le prix on ne l'offrira pas à n'importe qui... Seul bémol, je serai plus serein à utilisation avec une câble bien plus long pour éviter d'avoir un bac remplit d'eau si près de la prise. Et pourquoi pas un câble secteur qui se débranche de l'appareil</t>
  </si>
  <si>
    <t>Rapidité de montée en température Très bon produit, conforme  à nes attentes !!</t>
  </si>
  <si>
    <t>j adore beau, solide, quelques mois d'utilisation et tout va bien, il ne bouge pas,pas même les coutures ou les fermetures , c est du costaud!</t>
  </si>
  <si>
    <t>Parfait comme prévu ! Un classique, un son qui claque bien, vraiment impeccable. Vous le mettez sur vos oreilles et c'est déjà 40db de bruit ambiant en moins. Sans réducteur de bruits actif, certes, mais sans piles et batterie aussi. Très bon confort, sauf si on a des lunettes. Attention à votre source de son car il met en valeur toutes les imperfections. Je recommande à 150pc à ce prix là !</t>
  </si>
  <si>
    <t>Super casque TV ! &lt;div id="video-block-R3CT1VN3MSZ2QY" class="a-section a-spacing-small a-spacing-top-mini video-block"&gt;&lt;/div&gt;&lt;input type="hidden" name="" value="https://images-eu.ssl-images-amazon.com/images/I/C1u1c1kyl3S.mp4" class="video-url"&gt;&lt;input type="hidden" name="" value="https://images-eu.ssl-images-amazon.com/images/I/81CZNC5TLPS.png" class="video-slate-img-url"&gt;&amp;nbsp;Bonjour à tous  Je viens vous faire mon retour après une bonne utilisation de mon nouveau casque audio pour tv  Et il est vraiment confortable et a une très bonne qualité audio.  On peux facilement ce déplacer sans perdre l'audio tester à plus de 20 mettre sans problème.  Donc finalement vous pouvez même vous en servir comme casque Bluetooth avec votre smartphone ;)  La qualité du casque est excellente, il faut vraiment haut de gamme.  Je vous le recommande vivement</t>
  </si>
  <si>
    <t>confortable chaussure légère très confortable, idéal pour la marche.</t>
  </si>
  <si>
    <t>Comfort absolu Super baskets! Légères, souples, résistantes et amortissantes. je conseil, comme d'autres, de prendre une taille en dessous. L'esthétique me plaît aussi. Elles sont parfaites our des activités prolongées et métiers ou l'on marche excessivement.</t>
  </si>
  <si>
    <t>Chaussures toile. Acheté par mon mari,  il adore la marque Aigle et encore une fois il n'est pas déçu de son achat qui correspond pleinement à ses attentes.</t>
  </si>
  <si>
    <t>Très belle casquette. Très content du produit, taille comme prévu.</t>
  </si>
  <si>
    <t>Trop bien 👍🏽👍🏽👍🏽👍🏽👍🏽</t>
  </si>
  <si>
    <t>Aspirateur très complet Très satisfaite de mon achat Aspirateur de qualité pour un entretien quotidien Le réglage de la puissance est un vrai plus et la petite lumière qui s allume au passage de l aspirateur est très pratique Les différentes brosses fournies avec permettent une multitude d'utilisation Très bon rapport qualité prix</t>
  </si>
  <si>
    <t>Excellent produit Cette graisse/cirage est vraiment un très très bon produit, les photos en témoignent ! Précision : la photo "après" est prise le lendemain de celle "avant", je n'ai pas mis une tonne de graisse au contraire, par contre je l'ai bien faite pénétrer un comme on fait pour un blouson en cuir. Il faut un peu d'huile de coude mais le résultat est à la hauteur. Je n'ai d'action ni chez Delara, ni chez le vendeur, mais ça fait rien, je vous recommande chaudement cette graisse A vos chiffons !! ;-)</t>
  </si>
  <si>
    <t>casque audio Grande surprise, pour le prix un son excellent, un bon confort et léger en + . J'ai convaincu quelques amis de se précipiter pour acheter</t>
  </si>
  <si>
    <t>Bof Les pastilles sont fines et petite pour un poster, il en faut un bon nombre. C'est pas top. Je les gardes pour accrocher les dessins des enfants, là c'est top.</t>
  </si>
  <si>
    <t>Mauvaise qualité du service!!! Cadeau à mon chéri. ...malheureusement l'expéditeur s'est trompé de taille. Nous avions commandé la taille 46.5 et il/elle a expédié la taille 44.5.  Dommage que nous ne puissions pas la retourner parceque la destination finale est au Cameroun.  Sinon la chaussure est de bonne qualité!!!</t>
  </si>
  <si>
    <t>Très bien Cà ne résout pas tous mes soucis de réveil, mais çà y contribue. J'ai entendu dire que la lumière bleue était plus stimulante. C'est surtout l'éblouissement qui réveille, et pas vraiment en douceur. Comme beaucoup l'ont dit, les boutons sont difficiles à trouver, sur le pourtour du cadran.</t>
  </si>
  <si>
    <t>Moyen - design correct - facilité d'utilisation - Parties plastiques un peu cheap Réels Inconvénients à mon sens  : - parois extérieures très chaudes - pas de sécurité sur le robinet - pas isotherme donc l'appareil doit absolument rester branché si on veut garder la température À refaire j'essaierai de trouver un autre produit qui reste froid à l'extérieur quitte à payer plus cher</t>
  </si>
  <si>
    <t>Converse à petit prix Une couleur très sympa pour un modèle vraiment à petit prix (réduction &amp;gt; 50 %!). Mon fils serait prêt à les porter, même cet hiver !). Très satisfaite de mon achat</t>
  </si>
  <si>
    <t>Agréable Agréable à porter. La taille M (L sur le produit) est grand pour un 90C. Toutes les coques reçues étaient couleur chair.</t>
  </si>
  <si>
    <t>Belle matière et belle couleur Ce maillot est sublime. Belle matière et la couleur est pétillante.</t>
  </si>
  <si>
    <t>Trop grand Dommage car trop grand</t>
  </si>
  <si>
    <t>👍🏼 Bon produit je recommande</t>
  </si>
  <si>
    <t>bien ambale pour le travaille</t>
  </si>
  <si>
    <t>Chaussures très robuste. Chaussures un peu lourde certes, mais très confortable et résistante. Pour ma part, c'est un bon produit.</t>
  </si>
  <si>
    <t>Meilleur rapport qualité prix pour papier epais à grain Le meilleur rapport qualité/prix que j'ai trouvé pour des feuilles à grain d'une certaine épaisseur. J'utilisais avant le Paint'ON de Clairefontaine (sans grain) qui était aussi très bien, mais je préfère le rendu du grain avec l'aquarelle. D'ailleurs, l'aquarelle marche très bien avec ce papier.</t>
  </si>
  <si>
    <t>Excellent produit. Belle surprise que la taille de ce bijou. Très joli collier, fin et élégant présenté dans une boîte à bijoux qui le met en valeur. Moi qui aime les bijoux fins et discrets, Je recommande.</t>
  </si>
  <si>
    <t>Efficacité L'huile de ricin est reste une huile très intérréssante nourrissante et efficace pour la pousse des cheveux en général , je le recommande!</t>
  </si>
  <si>
    <t>Pratique Très bien pour les compléments alimentaires qui nécessite plus de précision qu'une balance de cuisine</t>
  </si>
  <si>
    <t>Très joli bijour pour un cadeau Trés joli bijou fin racé original</t>
  </si>
  <si>
    <t>Agenda semainier c'est un super agenda il est bien grand comme je recherchais pour prendre tous les rendez vous de la famille, j'espère pouvoir acheter le même pour l’année prochaine ;)</t>
  </si>
  <si>
    <t>50 feuilles A4 papier adhésif blanc bon produit pas de problème</t>
  </si>
  <si>
    <t>Top Top</t>
  </si>
  <si>
    <t>Super Le produit est conforme à la photo, je l'ai reçu dans les temps et entier (pas de casse, avec toutes les pièces qu'il faut  comme sur la photo).</t>
  </si>
  <si>
    <t>Un vrai micro de star Un vrai micro de star pour ma niece. Fidele a la photo il se charge facilement via usb Pleins d'effets possible de quoi passer de bonnes soirees de karaoke.</t>
  </si>
  <si>
    <t>Super charentaise. Je les ai commandé pour ma Maman. Elle en es très contente. Chaude, bien fini, matières de qualité. Livraison rapide. A recommander.</t>
  </si>
  <si>
    <t>Sony WH-CH700N Casque Sans Fil Bluetooth à Réduction de Bruit - Noir Très bon casque pour moi. correspondant parfaitement à mes attentes.</t>
  </si>
  <si>
    <t>Surtout pas pour les MAM Pas chère mais pas terrible. Mes biberons MAM ne conviennent pas Heureusement que je ne l'ai pas acheté pour la maison et seulement pour un dépannage en déplacement car il est pratique niveau pliage Je préfère de loin le premier acheté ( de marque connue et recommandée par Amazon )</t>
  </si>
  <si>
    <t>Sweet shirt bas de gamme Prix bas mais vu la qualité, cher payé.  Acrylique bas de gamme . Bouloche après 1 lavage. Aucune indication de lavage ni de composition du produit (Est ce légal ? )</t>
  </si>
  <si>
    <t>TAILLE PETIT. VESTE POLAIRE ÉTRIQUÉE. LA TAILLE S CORRESPOND A DU XS. TAILLE TRÈS CINTRÉE.. MANCHES LONGUES. POIGNETS DE MANCHE A REVOIR..</t>
  </si>
  <si>
    <t>Bien Propou</t>
  </si>
  <si>
    <t>jolies chaussettes J'avais besoin de renouveler mes chaussettes et j'ai opté pour celles-ci qui sont très bien. J'ai choisi de prendre une pointure au dessus et j'ai bien fait ( au lieu de 39/42, j'ai pris du 43/46 et ça ne gène pas). Au lavage ça rétrécit toujours un peu.</t>
  </si>
  <si>
    <t>manque une étoile Manque une étoile car même si c'est écrit couleur aléatoire, ayant une fille forcément j'ai reçu deux anses bleu clair. Dommage :( Mais ça m'empêchera pas de les utiliser ! S'adapte très bien sûr les biberons tomme tippee logique c'est la même marque</t>
  </si>
  <si>
    <t>Elle se voit! Montre imposante, lourde (elle doit être plombée!). Mais j'aime bien. Les défauts: aiguilles peu visibles mais suffisamment pour cacher les informations numériques. (ça découle du choix du constructeur d'avoir voulu les deux systèmes d'afffichage). Quand elle sonne je n'entends rien du tout sauf si je la place tout contre mon oreille (je ne compterais pas sur elle pour me réveiller!)</t>
  </si>
  <si>
    <t>précis et de bonne qualité J ai acheter ses pinceaux pour faire une toile à numéro, ils sont précis et de bonnes qualité.</t>
  </si>
  <si>
    <t>Tout est bon sauf le boîtier Niveau qualité du son c’est parfait, réduction de bruit parfait, ce sont des écouteurs de qualité avec une très bonne autonomie, j’ai le Wh aussi, c’est pas trop mal par rapport au casque, juste niveau boîtier c’est bof, ce raye trop facilement, la peinture cuivre s’écaille au fil du temps, je serais pas surpris si d’ici quelque mois un nombre de client important se plaignent du boîtier.</t>
  </si>
  <si>
    <t>👍🏽 J’adore!! Super pratique, surtt en voyage...</t>
  </si>
  <si>
    <t>tétines top J'ai acheté ces tétines débit 1 car le débit 2 était trop rapide pour ma petite de quelques semaines. Les tétines/biberons/sucettes Mam sont top...</t>
  </si>
  <si>
    <t>Tres sympa Toutes les questions ne sont pas a la portée d'un enfant de 5 ans mais il apprend plein de chose et ca permet d'alimenter sa curiosité naturelle.</t>
  </si>
  <si>
    <t>Très bien Très contente de cet achat Bon rapport qualité prix</t>
  </si>
  <si>
    <t>Tres jolie Très beau collier, peux être légèrement plus petit que ce que j imaginais, mais il reste très mignon, la qualité m'a l'air satisfaisant. On retrouve le collier dans une belle boite avec un petit sac de tissue et un tissue pour le nettoyer. Le service après vente m'a très surpris, on a le droit a un petit mail d explication pour bien entretenir le collier. Petit cadeau pas très chère accessible et très jolie. Je recommande !</t>
  </si>
  <si>
    <t>Qualité au top et très jolis 🍼 Lot de 6 biberons 🍼 rose marque Dodie.  Les biberons sont de qualité (comme toujours) et avec de jolis dessins selon la taille du biberon : lapine et son doudou, lapine avec baguette magique + licorne, et lapine danseuse + arbre magique.  Matériaux de qualité, fabriqué en France 🇫🇷  On retrouve la tétine 3 vitesses de chez Dodie dans chacun des biberons. Brevetée anti colique.  Dans le pack on a donc : - 2 biberons format 150ml avec chacun une tétine débit 1 (lent) - 2 biberons format 270ml avec chacun une tétine débit 2 (moyen) - 2 biberons format 270ml avec chacun une tétine débit 3 (rapide).  Les biberons sont à col large et incitent la succion.  Forme triangulaire pour une prise en main parfaite, même pour bébé quand il est plus grand 😉  Capuchon à empreinte permettant de l’ouvrir facilement d’une seule main (et ça c’est top!).  Conformes à la norme EN 14350, ces biberons sont pour moi le top 👍  ⚠️ Si votre bébé aime boire «&amp;nbsp;vite&amp;nbsp;» son biberon ou que vous utilisez une formule épaissie à partir de 6 mois (pas avant!), il faudra peut être racheter des tétines débit 4 car sinon bébé risque de s’impatienter (c’est le cas de ma fille 😉).  Le prix peut paraître élevé mais là, on a tout le nécessaire pour la première année de bébé, voire au-delà !  Vraiment top.  On recommande vivement !  Bien à vous 👋</t>
  </si>
  <si>
    <t>Très bon produit Je suis très content. Merci beaucoup.</t>
  </si>
  <si>
    <t>Très bien pour débuter Je trouve cette collection de livre très bien faite pour apprendre à lire. Ma fille adore 👍</t>
  </si>
  <si>
    <t>Merveilleux Cet appareil est magique. J’ai eu un peu peur lorsque je l’ai ouvert car il est assez imposant, mais il s’installe facilement et les programmes sont tous aussi bien les uns que les autres. D’une part il compresse les pieds, d’autre part des rouleaux masseurs passent sous dessous pour masser. Je l’utilise environ 2/3 fois par jour tellement c’est agréable ! Comme c’est l’ete, j’enlève évidemment la fonction ‘chauffe’ mais j’ai hâte de l’essayer en hiver.</t>
  </si>
  <si>
    <t>Super ! Fonctionne bien , aide a instaurer une bonne ambiance</t>
  </si>
  <si>
    <t>conforme Un seul petit reproche : le fond du calendrier est un peu foncé pour y écrire des notes ; bonne qualité</t>
  </si>
  <si>
    <t>tres parfumé très agréable à utiliser parfume bien lors du lavage</t>
  </si>
  <si>
    <t>Excellente montre Belle remise, livraison rapide</t>
  </si>
  <si>
    <t>Bébé Bien</t>
  </si>
  <si>
    <t>On l'adore!!! On attend chaque sortie avec impatience!!!! Ma fille qui rentre au CP prend plaisir à rentrer dans la lecture seule!!!</t>
  </si>
  <si>
    <t>Beau produit conforme à la commande Super fait le job impeccable</t>
  </si>
  <si>
    <t>QUALITE MEDIOCRE J'AI DEJA ACHETE CET ARTICLE POUR MON PETIT FILS UN GRIS ET UN NOIR ET LA QUALITE EST MEDIOCRE PLUS DE PUBLICITE QUE DE QUALITE JE NE RECOMMANDE PAS DU TOUT CET ARTICLE</t>
  </si>
  <si>
    <t>Mauvais modèle Sur la fiche où j'ai commandé, il n'y a que des photos de la chaussure qui est sur ma 1ère photo donc je m'attends à recevoir celle-ci évidemment, et en fait j'ai reçu celle qui est sur ma 2ème photo.</t>
  </si>
  <si>
    <t>J'ai peut-être manqué de précision lors de la commande Quand j'ai commandé une paire de chaussons, je pensais que c'était un chausson pour le pieds gauche et un pour le pieds droits. Il faut lors de la commande préciser un pour chaque pieds et non 2 chaussons pour le pieds gauche. Je sens la risée que je vais avoir du style "encore un qui a 2 pieds gauches" et j'en passe bien que je suis adroit de mes mains... bref. Il manque sérieusement de vérification lors de la préparation du colis. J'ai mis une étoile</t>
  </si>
  <si>
    <t>bien les couleurs sont jolies et bien "marquantes", mais elles ne correspondent pas forcément à la couleur des capuchons. Le rose par exemple, est de l'encre rouge. Quant à la "métallisation" c'est assez léger mais joli tout de même. Ce que je reproche le plus à ces stylos c'est qu'ils écrivent assez fins au début puis la pointe se ramollit un peu et ils écrivent un peu plus gras au bout d'un moment. Cependant, je ne regrette pas mon achat, je les ai gardés</t>
  </si>
  <si>
    <t>Bien. La semelle est assez épaisse, ce qui est bien  agréable. La couleur totalement blanche fait oublier le style convers habituel. Chaussures agréables à porter.</t>
  </si>
  <si>
    <t>Bon produit Très bon rapport qualité prix du produit, quelques minutes  pour la régler et la température est plutôt juste lorsqu'on l'a pas au poignet...</t>
  </si>
  <si>
    <t>Très bien Correspond exactement à l'évolution de l'enfant dans la lecture en classe de CP. Contente de l'achat, idéal pour un enfant qui à envie d'apprendre sur un autre support que le livre de l’école.</t>
  </si>
  <si>
    <t>Grande confiance en ce vendeur que je recommande Pour bien sûr faire chauffer de l'eau</t>
  </si>
  <si>
    <t>Correct Une règle correcte, rien à dire en plus. Elle est en plastique, assez solide et pratique pour faire des figures.</t>
  </si>
  <si>
    <t>Bon son Ce micro est facile d'installation avec une bonne stabilité et un bon son, en plus il est bien protégé par une mousse pour éviter les microbes et les amortir les bruits.</t>
  </si>
  <si>
    <t>Tres bon produit Bonjour j ai un handicap a l epaule depuis la naissance c est la premiere creme qui m'aide j'ai beaucoup moins mal voir pas du tous .je lemet le soir avant de dormir et je passe ma nuit sans douleur .tres contente du produit merci</t>
  </si>
  <si>
    <t>Si belle! Ces pierres sont très belles. Le bracelet est ma taille normale. Les perles et les fils de rechange donnés par le vendeur sont si bons que je peux attacher ces pierres ensemble pour que mon poignet ne se sente pas étouffé. Je dois admettre que le service du vendeur est tellement prévenant.</t>
  </si>
  <si>
    <t>Un classique Un biberon classique d'une marque fiable. Bon débit, nettoyage facile</t>
  </si>
  <si>
    <t>Posca blanc Je m'en sers pour mon bullet journal et j'en suis très satisfaite. Tres bon produit. Reçu à la date prévue. Emballage soigné. Je recommande.</t>
  </si>
  <si>
    <t>Au top pour les laits épais et avec grumeaux ! Dommage que le fouet se dégahe aussi facilement mais toujours aussi efficace après 6 mois utilisation quotidienne intensive !</t>
  </si>
  <si>
    <t>Sweat the north face très chaud Le sweat the North Face est un gros sweat qui vous protège aussi bien du froid que du vent dû à sa grande largeur. Celui-ci dispose d’un motif broder au fil noir au milieu. Le sweat ainsi que la capuche sont assez légers malgré la largeur de celui-ci.  MON AVIS :  ❤ Ce que j'ai aimé ❤  - Sweat très chaud - Le sweat est très large - Agréable à porter et pas trop lourd - La capuche est assez épaisse  💔 Ce que je n'ai pas aimé 💔  - RAS  Conclusion : Je vous recommande ce sweat qui permet de passer des soirées au chaud sans forcément porter un blouson.</t>
  </si>
  <si>
    <t>Bon rapport qualité prix Petite besace en cuir marron, typé retro, pour homme, une poche zippé sur l'arrière, une grande poche à l'intérieur avec dedans une autre petite poche zippé plus petite. Au niveau qualité du produit, on a un cuir de bonne facture, les finitions, les coutures sont impeccables, les zips sont solides et s'utilisent facilement et la sacoche se referment avec un système magnétique. L'intérieur du sac comporte un tissu typé velours très doux.  Au niveau taille il est pour moi parfait, ni trop grand ni trop petit, il permet de mettre largement un portefeuille, permis de conduire, un gros smartphone (genre iphone 6S plus), des clefs et pas mal d'autres choses. Il y a une bandoulière réglable pour le porter à l'épaule. Le rapport qualité prix de cette sacoche est plutôt bon, je la recommande sans problème.</t>
  </si>
  <si>
    <t>Très bon article Bon produit, livré en retard...</t>
  </si>
  <si>
    <t>Parfait pour le sport Leggings de très bonne qualité. Il est épais et chaud. Pratique ces deux poches sur les côtés. Les coutures sont bien faites. Ma fille est ravie.</t>
  </si>
  <si>
    <t>Élégant à recommander Correspond à mes attentes</t>
  </si>
  <si>
    <t>Design rétro La bouilloire Russel Hobbs correspond à ce que j’attendais tant au niveau esthétique qu’au niveau volume.</t>
  </si>
  <si>
    <t>Superbe bouilloire pas cher Bjr acheté  depuis plus de 2 ans en gris blanc rien à dire et Dieu sait qu elle a était utilisé  je m apprête à racheter non pas qu' elle ne fonctionne plus juste le filtre qui est abîmé  mon vais m en servirai boulot pour le prix elle est très bien  merci</t>
  </si>
  <si>
    <t>Propre Savon pour la lessive pratique et facile à faire Mon linge est propre et parfois j'utilise de l'huile essentielle.</t>
  </si>
  <si>
    <t>Confortables et son excellent Mon ado s'endort tous les soirs avec de la musique mais il était dérangé par le fil de ses écouteurs. J'ai donc acheté ces écouteurs Bluetooth.  Ils sont très confortables.  Ils se rechargent rapidement via le câble USB qui est fourni avec.  Le son est excellent.  La portée est également étonnante.  Les écouteurs captent le tel même lorsqu'il est à l'étage du dessous.  Mon ado les adore, surtout qu'ils ont une longue autonomie.</t>
  </si>
  <si>
    <t>Je ne pensais pas qu'il était si médiocre J'ai acheté ce casque pensant qu'il serait du fait de sont système plus efficace que les intra-auriculaire Bose au niveau de la réduction de bruit mais c'est loin d'être le cas. Grosse déception car il est beaucoup moins efficace que le Bose QuietComfort 20. Au niveau Wifi, pas reconnu par mon iPhone 6s et avec le cordon fourni, le son est inaudible. Il fonctionne en Wifi sur mon iMacPro avec un son correct. Dans l'ensemble c'est une grosse déception, si vous voulez un casque à réduction de bruit, prenez Bose…</t>
  </si>
  <si>
    <t>Non conforme aux photos Le produit que j’ai reçu ne correspond absolument pas aux photos. Modèle different, et couleur différente. Inadmissible.</t>
  </si>
  <si>
    <t>Cuir ultra fragile Acheté deux paires faites du même cuir. L'autre a non seulement énormément marqué mais s'est écorchée un peu partout en quelques heures d'utilisation standard en ville. Il doit s'agir de modèles entreposées longtemps dans de mauvaises conditions conduisant au dessèchement du cuir.</t>
  </si>
  <si>
    <t>pas mal pull conforme à la description, seul bémol, je dirais qu'il est trop fin, il ne tient pas chaud du tout, mais est adapté pour des travaux de peinture.</t>
  </si>
  <si>
    <t>Très bons Rapport qualité-prix tout à fait convenable, des grands biberons très pratiques à utiliser. Seul bémol avec cette taille là, il faudrait plutôt des tétines de taille 3 et non pas de taille 2</t>
  </si>
  <si>
    <t>Produit correct pour le prix Bien pour faire du sport et dans mon spa</t>
  </si>
  <si>
    <t>Satisfait de mon achat Comme la plupart des adidas, les chaussures sont plutôt étroites, mais avec une paires de chaussette adaptée, ça se passe bien. Dommage qu'il y ai un petit défaut dans le cuir et que le logo à l'arrière soit sur un fond trop bleu à mon gout (je le voyais plus proche du noir)</t>
  </si>
  <si>
    <t>Naturel OK, bonne qualité facile à utiliser et à nettoyer bébé l'apprécie plutôt bien</t>
  </si>
  <si>
    <t>Des tétines totalement adaptées a la bouche de bébé J'ai reçu les tétines anatomique MAM débit 3 pour les bébés de 4 mois et + très rapidement grâce au programme amazon premium en 1 jour ouvré. L'emballage est de bonne taille et bien fermé. J'ai ouvert le colis et j'ai pu constater que les 3 lots que j'avais commandé étaient bien là et en parfait état. Je me sers des biberons MAM depuis quasi la naissance de bébé après avoir eu une mauvaise expérience des biberons Avent qui sont ( serte très bien ) malheureusement non adaptés a mon petit bout qui faisait des coliques sans arrêt. Depuis que j'utilise ces biberons les coliques ont totalement disparues. A la pharmacie les tétines coûtent 1€ plus cher que sur Amazon donc mon choix a vite été fait. Elles s'adaptent parfaitement à la bouche de bébé et le débit est correct pour un petit de plus de 4 mois. Bref je recommande ce produit qui est de qualité et est conforme à la description. Si mon commentaire vous a semblé utile, merci de cliquer :)</t>
  </si>
  <si>
    <t>Bon produit Trop pratique plus besoin de percé des trous. Parfait pour ma fille qui veut accroché des cadre et bricolages dans ça chambre. Pas de trou et elle peut les déplacer comme bon lui semble.</t>
  </si>
  <si>
    <t>bonnne coupe et taille adaptée très bon produit cet article grande taille XXXXXL , on trouve rarement cette taille, il est bien de penser aux personnes à la carrure très large.</t>
  </si>
  <si>
    <t>Très jolie paire Ces baskets sont très confortables, j'ai commencé mon commentaire par dire celà car j'ai jamais porter des baskets aussi légers et confortable que ceux ci. Ils sont également très jolie et peuvent être porté avec n'importe quel style vestimentaire. La taille a me vas parfaitement, mais je vous conseille de prendre un numéro de plus de votre taille européenne, c'est ce que j'ai fait après avoir lu la fiche de pointure. La livraison était très rapide, je les ai reçu en île de France une semaine avant la date estimée de livraison. L'emballage était super bien Ces baskets vont bien se servir pour l'été. En général je suis très satisfait de mon achat.</t>
  </si>
  <si>
    <t>génialissime Très bien</t>
  </si>
  <si>
    <t>très bien Écouteurs sans fil superbes!! La livraison était rapide et le produit correspond très bien à la description et aux photos. Je les ai prises en blanc, c'est discret et ne fait pas mal aux oreilles. l'emballage est parfait. Bon rapport qualité prix,  Je recommande !</t>
  </si>
  <si>
    <t>Rien à dire Top ! Je peut y mettre mes 8 biberons de 160 à 260 ml . Donc rien à redire . Ne prend pas de place une fois plié. Hygiénique je recommande</t>
  </si>
  <si>
    <t>très bien prenez une taille au dessus, je prends habituellement du L, et le XL me va parfaitement. bas de survet chaud et assez joli, bien coupé, idéal pour cocooner devant la cheminée en hiver voir la tenue après quelques lavages...</t>
  </si>
  <si>
    <t>Taille un peu petit Je marche toute la journée pour mon travail et je suis bien a l'aise dedant.</t>
  </si>
  <si>
    <t>Bon article Bouillotte de qualité, qui garde bien au chaud. Je vais passer mon hiver avec. Je la recommande.</t>
  </si>
  <si>
    <t>Super achat!!! Super ramasse miette !!! Il aspire bien, il n' est pas bruyant. C' est vraiment un bon achat.</t>
  </si>
  <si>
    <t>Très bon achat! Je suis très content de cet article dont la livraison a été très rapide. En plus cette bouilloire a un très beau design. Maintenant, concernant sa fonction, c'est une bonne bouilloire qui chauffe vraiment très vite, en quelques petites minutes. C'est un achat que je recommande sans hésiter.</t>
  </si>
  <si>
    <t>Très bonne sneacker Très belle au top , et surtout je les trouve super confortable , pointure qui taille correctement pas déçu du tout de mon achat !</t>
  </si>
  <si>
    <t>Effet Whaou garanti Très beau produit. Les reflets sont magnifique scependant le bijou reste sobre chic mais discret !  Très bon rapport qualité prix.</t>
  </si>
  <si>
    <t>parfait belles couleurs vives conformes à la description,</t>
  </si>
  <si>
    <t>Chaussette bonne marque mes trop étroite Trop étroite</t>
  </si>
  <si>
    <t>tetine anti colique ne va que sur un col large, non précisé dans les commentaires et sur biberons Nuk exclusivement...  dommage je me suis faite avoir</t>
  </si>
  <si>
    <t>DECEPTION SUR QUALITE DU PRODUIT PRODUIT DECEVANT QUANT A SA QUALITE</t>
  </si>
  <si>
    <t>comme des chaussettes de sport belles, confortables et plus chaudes que les chaussettes classiques MAIS elles BOULOCHENT +++ c'est dommage ! on verra si elles tiennent le coup mais je ne pense pas plus que deux hivers...</t>
  </si>
  <si>
    <t>bon produit tres légère pointure correcte</t>
  </si>
  <si>
    <t>adopté biberon adopté par ma fille. Ne s'adapte pas à mon tire-lait</t>
  </si>
  <si>
    <t>Que cette cartouche est un original et non un compatible Je me sers d'une imprimante laser Samsung  et je n'utilise que des cartouche de toner originales. C'est confortable car le résultat est parfait et je suis rarement  déçu. Pa  Jean-Jacques GIRARD</t>
  </si>
  <si>
    <t>Montre digitale très pratique J'aime bien cette montre très pratique, solide et juste. Réglage de l'heure, du mois assez difficiles et en plus notice en anglais. J'ai surtout bataillé pour neutraliser une petit clic qui se déclenchait chaque heure, maintenant tout est ok et je ne quitte plus du tout cette montre. J'ai mis dans un tiroir une belle montre de marque car je préfère cette montre digitale. Je recommande le produit et le vendeur.</t>
  </si>
  <si>
    <t>g-shock parfait</t>
  </si>
  <si>
    <t>Casque SEnnheiser Très bon casque audio de qualité. Casque neutre, bon équilibre des basses. Facilement réglage au niveau de la taille Rien à redire...</t>
  </si>
  <si>
    <t>Excellent rapport qualité prix Imbattable pour ce prix là. J'ai déjà testé beaucoup de casque autour de ce prix là : tous pour du dépannage. Mais celui ci, je continue de l'utiliser de temps en temps pour sa légère même si j'ai un meilleur casque.. /+ ! Infiniment recomlendable</t>
  </si>
  <si>
    <t>Suprbe Très contante</t>
  </si>
  <si>
    <t>Superbe Très beau legging bien épais. Poche prévue pour le téléphone ou clés de cadenas...  Je le recommande</t>
  </si>
  <si>
    <t>Très bonne qualité vraiment satisfait Je recommande surtout aux fans de zone piece</t>
  </si>
  <si>
    <t>Encore mieux que ce que je pensais Acheté pour écouter ma musique pendant mes séances de fitness. La réduction du bruit est d'une efficacité impressionnante (salle de fitness avec bruits importants de ventilation, musique, et voisins qui font leurs conversation téléphonique comme s'ils étaient tout seul) Le casque est très confortable, je le porte pendant 2h sans ressentir le moindre inconfort. Pour finir, je l'utilise aussi au bureau, pas pour la réduction de bruit mais parce-qu'il est sans fil et surtout, surtout: avec le micro intégré il est génial pour mes conférences quotidiennes via Skype. Je m'en sers tous les jours et le laisse allumé en permanence. La batterie tient vraiment la route. Bonus: à chaque allumage ou swipe du bouton, une voix féminine vous annonce le niveau de batterie Seul bémol, même allumé en permanence, mon MAC s'en déconnecte de temps en temps et je dois réactiver la connexion, mais rien de bien méchant.  A savoir: le casque peut être utilisé sur plusieurs appareils (4, pour moi) mais ne peut avoir que 2 connexions actives simultanées (mon ordi et mon Phone) L'appli smartphone permet de gérer les connexions, si besoin.</t>
  </si>
  <si>
    <t>Très bien Pour tout</t>
  </si>
  <si>
    <t>Satisfait du produit. Satisfait du produit.</t>
  </si>
  <si>
    <t>un bon achat mon mari adore les chiffres sont gros c"est super en plus la bonne grosseur de cadran je recommande cet article</t>
  </si>
  <si>
    <t>Parfait Très bonne chaussures !</t>
  </si>
  <si>
    <t>Excellent produit Excellent produit pour un prix très abordable.</t>
  </si>
  <si>
    <t>Qualité rapport prix encore en attend ,mais a l'air superbe</t>
  </si>
  <si>
    <t>Parfait Ce n est pas un contre facon</t>
  </si>
  <si>
    <t>calendrier beaucoup plus petit que lla photo très décue mesures mal affichées je ne recommanderais certainement pas ce calendrier trompeur de par la grandeur</t>
  </si>
  <si>
    <t>Faux cuivre Je rejoins un autre commentaire, description et photo trompeurs, il ne s'agit pas de cuivre mais de plaque cuivre, qui n'offre pas les mêmes qualités. À éviter pour des applications audio....</t>
  </si>
  <si>
    <t>Nulle Je viens de la recevoir ce matin et je ne peux pas mettre le ruban impossible j'ai déjà usé la moitié du ruban vraiment c'est bien la première fois que je suis déçue par un objet acheté sur Amazon et je ne peux pas le renvoyer vu qu il est ouvert c'est une vrai arnaque !!!!!</t>
  </si>
  <si>
    <t>Ouverture Difficile a ouvrir pour le remplir. Pas ideal pour personne handicapée...</t>
  </si>
  <si>
    <t>COMMENTAIRE PETITE MONTRE PRECISE LA TEMPERATURE N'EST PAS EXACTE BON MARCHE RECOMMANDER POUR LES JEUNES CE N'EST  QU'UNE SIMPLE MONTRE A UN BON PRIX</t>
  </si>
  <si>
    <t>Ne glisse pas sur le bureau bonne ergonomie Très bonne adhérence et très bonne ergonomie à voir dans le temps</t>
  </si>
  <si>
    <t>Bon cable Nous utilisons les câbles pour des platines vinyles, le son est bon, bien qu’il y a mieux, pour ce qui est du câble, il semble solide si il reste fixe</t>
  </si>
  <si>
    <t>belle chaussure acheter pour mon fils très satisfait rien a dire</t>
  </si>
  <si>
    <t>Bon rapport qualité prix Pour communiquer avec d'autres personnes. Très bien et conforme à mes attentes.</t>
  </si>
  <si>
    <t>Belle et très à l’aise à l’intérieur Ces Puma suede sont juste magnifiques, je l’ai porte avec jeans ou survêtement elle s’ada A n’importe quelle tenu . Elle sont aussi très confortables ! Parfaite ces chaussure je recommande à 1000%</t>
  </si>
  <si>
    <t>courroie Tout bon article conforme de bonne qualité  emballage ok youpi youpi youpi ou pia de la chance de trouver un article à  notre  époque</t>
  </si>
  <si>
    <t>Au top Taille parfaite, les chaussettes sont epaisses sans trop l'être et l'élastique du milieu serre parfaitement le pied. J'ai recommandé 10 autres paires !</t>
  </si>
  <si>
    <t>Parfait Ces Docs sont parfaitement taillée. Elles ont une très belle couleur et de très bonne qualité. Je les recommande, elles sont parfaites.</t>
  </si>
  <si>
    <t>Pratique Bel accessoire pratique au rangement des petits accessoires de bureau (trombones, coin à lettres, crayons, post-it) ...</t>
  </si>
  <si>
    <t>parfait des vans ,c'est simple ,jolie et classe..</t>
  </si>
  <si>
    <t>Ok Idéal pour la moto j en suis à ma troisième paires et toujours aussi cool</t>
  </si>
  <si>
    <t>Produit impeccable! Je recommande Ce produit est parfait. Tenue impeccable. Finition top pas trop fine et très confortable. Merciii</t>
  </si>
  <si>
    <t>cartouche d'encre j'achète ce produit regulièrement et j'en suis contente sauf pour le prix qui augmente à chaque fois...</t>
  </si>
  <si>
    <t>Pas chère. Bien ,je fais mon fier</t>
  </si>
  <si>
    <t>ecouteur Super ecouteurs de qualité superieur.Fonctionne parfaitement et sont super beau et agreable a porter !</t>
  </si>
  <si>
    <t>nickel comme dans des chaussons , taille un peu petit ,sinon très confortable !!</t>
  </si>
  <si>
    <t>Quasiment parfait Ces écouteurs sont mes premiers écouteurs bluetooth. Après une longue recherche et une lecture approfondie de tous les commentaires, j'ai opté pour ce modèle et suis, pour le moment et après une semaine de test intensif, absolument ravi de mon achat. L'appairage se fait extrêmement facilement (même pour le nul en technologie que je suis). La qualité de son est excellente, le bluetooth est très stable (aucune coupure en marchant ni même en courant à condition de ne pas opter pour l'AAC), les interlocuteurs au téléphone semblent entendre correctement. Les écouteurs sont agréables à porter et tiennent plutôt bien à l'oreille. Les pavés tactiles nécessitent un peu d'habitude pour bien les utiliser mais on y arrive sans problème. La réduction de bruit n'est pas ce que j'appelle "active" (pas de commande pour annuler les bruits par exemple en avion) mais les bruits extérieurs sont bien atténués. Le chargeur fonctionne très bien et très longtemps (toujours 3 points bleus depuis 4 jours et de multiples recharges). Seul (tout petit) bémol; le design du boîtier et des écouteurs fait un peu "cheap" , certes par rapport à des modèles beaucoup plus chers... Bref je recommande vivement en espérant que cela tienne aussi bien dans la durée (auquel cas, je compléterai ce post).</t>
  </si>
  <si>
    <t>Super !! Il y en a beaucoup ! Il est très épais ! Super papier, il est très bien pour ce qu'il a à faire ! Et très très bon rapport qualité-prix pour le nombre de rouleaux et l'emballage très costaud aussi</t>
  </si>
  <si>
    <t>Impeccable Impeccable, cela permet de protéger la têtière tout en préservant l'hygiène Pour les clients</t>
  </si>
  <si>
    <t>defaut doublure cisaillée qui s'effiloche que voulez vous que j'ajoute c'est déjà pas mal comme defaut il me semble merci merci</t>
  </si>
  <si>
    <t>Mauvaise qualité Utilisées tous les jours au travail, j'avais décidé cette fois de mettre le prix pour une meilleure durée de vie. Au bout de 15 jours la languette a l'arrière me reste dans la main, très déçu de la qualité vu le tarif...</t>
  </si>
  <si>
    <t>Prise US à la place d'une prise UE J'aimerai pouvoir donner un avis objectif sur le produit mais lorsque celui-ci arrive avec une prise US et non UE pas facile. C'est lamentable.</t>
  </si>
  <si>
    <t>Bel aspect Très compliqué pour retirer des maillons ( appel à un bijoutier )</t>
  </si>
  <si>
    <t>Quelques petites déconvenues mais SAV impeccable... Produit réceptionné rapidement, malheureusement le boitier batterie était défectueux. Gestion du sujet en direct avec le SAV bose via leur système de chat en ligne, remplacement de l'ensemble du produit pas un identique Neuf en moins de 7 jours après mon expédition. Interlocuteur compréhensif et a l'écoute. Faute d'avoir un produit parfait, le SAV est qualité et c'est important!  Qualité sonore de très bonne facture pour la taille des écouteurs. Isolation des bruits extérieurs minime pour des intra, mais c'est a mon avis une bonne chose pour l'usage sportif afin de rester connecter a son environnement et d'éviter les bruits de chocs désagréable que l'on peut connaitre avec certain intra plus isolant. Bonne tenue dans l'oreille a l'usage. Un peu trop proéminent, attention de ne pas les accrocher ou les bousculer dans la pratique sous peine de voir son précieux finir sa course par terre... Sans le boitier l'autonomie pour une utilisation lors de long trajet s'avère trop juste ( un peu moins de 5h ), ainsi que pour les périodes d'écoutes plus courtes sans passé par la case boitier de charge, puisque si les écouteurs ne détecte pas leurs support l'extinction ne se fait qu'après minimum 10 minutes (autant de temps d'écoute perdu inutilement a chaque fois). Globalement satisfait de mon achat, je recommande.</t>
  </si>
  <si>
    <t>alain ras</t>
  </si>
  <si>
    <t>Toppossime Très belle montre correspond bien à la photo , fonctionne très bien ! Superbe , je vous la conseille .</t>
  </si>
  <si>
    <t>Aimants mystère Pas mal, jolis, un peu gros. Pas d'effet en ce qui me concerne.. On ne dit pas toujours du bien des champs magnétiques. A voir sérieusement. Agréables dans la main et même décoratifs.</t>
  </si>
  <si>
    <t>Excellent cadeau J'ai acheté ce kit main libres pour ma mère et c'est excellent ! Je vais d'ailleurs m'e,n acheter un moi même. Parfaite réception, très pratique et facile à installer. Je commande</t>
  </si>
  <si>
    <t>bonne tenue au pied, élégante, semelle un peu fine Belles baskets de ville élégantes et à la bonne taille; la semelle, cependant, est un peu fine. Les modèles d'antan avaient une meilleure semelle…</t>
  </si>
  <si>
    <t>SHOCK ABSORBER - SPORT RUN J'avais essayé cet article dans un magasin de sport, lequel n'avait pas le bonnet B. Je suis très satisfaite de ma commande. Un  petit conseil tout de même, je fais habituellement la taille 95B de soutien gorge mais ce modèle destiné au sport a un petit tour de dos, aussi prévoir un 100B et ce sera parfait</t>
  </si>
  <si>
    <t>Très satisfait Très belle table, pour tatouer. Propre, sobre, bon rapport qualité prix. Je recommande.</t>
  </si>
  <si>
    <t>Problème micro. Bonjour, j'ai recu mon casque mais je rencontre un probleme avec discord et skype, les personnes ne m entend pas, en appuyant sur les boutons de la télécommande sur discord le petit cercle vert s active mais disparais direct, je ne comprend pas d ou ça peu venir  merci de votre aide</t>
  </si>
  <si>
    <t>Superbe Superbe montre. Fine et très élégante. Le bracelet est vraiment agréable. L’ensemble est vraiment léger, on ne sent pas du tout la montre et c’est ce que j’adore</t>
  </si>
  <si>
    <t>légèreté je viens de me mettre au sport et je cherchais des baskets assez légères et à la fois élégantes sans en faire trop ... Eh bien je suis ravi de mon achat. Baskets extra légère, j'ai pu les tester en salle de sport et à la course à pied et ben j'adore Très bon rapport qualité prix.</t>
  </si>
  <si>
    <t>Intéressant Livre très intéressant. Nous l avons offert à un petit garçon pour ses 8 ans. Il était très content.</t>
  </si>
  <si>
    <t>Nickel  connection en Aptx . Juste parfait .  Pour l'instant c nickel , j'attendais la mise jour oreo de mon téléphone samsung s7 pour etre sûr qu'il etai bien aptx et c bien le cas le s7 utilise ce protocol de meilleu qualité pour s'y connecter  sous oreo . Je recommande , le son est propre pas de gêne ou son etrange  a déclaré fait largement le taf  , pour sport , velo et bricolage simple leger et efficace  .  Plus de 6 moi d'utilisation nickel .</t>
  </si>
  <si>
    <t>OK OK</t>
  </si>
  <si>
    <t>Parfaits Pour les petits travaux de détail ils sont parfaits, la matière des poils est à la fois souple et ferme.</t>
  </si>
  <si>
    <t>Très agréable ! faire du sport dans des chaussons :) Un produit très agréable et léger ! Des chaussons pour faire du sport. Chaussure assez proche du pied. Si vous avez un pied un peu fort, prennez une demie taille au dessus</t>
  </si>
  <si>
    <t>Confort et style Couleur sympa, très confortable et très pratique !</t>
  </si>
  <si>
    <t>Satisfait Produit 100% conforme au descriptif et aux photos. Prix très intéressant et compétitif. Envoi rapide. Produit de grande marque,  donc pas de surprise...</t>
  </si>
  <si>
    <t>Quelle palette ! De très bons crayons de couleurs avec des couleurs éclatantes. Une belle palette de teintes ce qui est appréciable. Les couleurs se mélangent bien entre elles, les dégradés sont faciles à faire. On peut utiliser les crayons à sec ou avec un blender. Je les recommande vivement.</t>
  </si>
  <si>
    <t>Et bah Ça fonctionne ! Au prix où il est vendu je me suis dit «&amp;nbsp; rien à perdre on essaye au pire c’est que 13 balles de perdue.&amp;nbsp;» Tout fonctionne à merveille. Et me fait économiser au bas mot une 50aine d’euros. Donc foncez.</t>
  </si>
  <si>
    <t>Bonne odeur mais difficile à doser L'odeur est très agréable mais j'ai du mal à doser les billes lorsque je les fais tomber dans le tambour. Le linge sent très bon après séchage, de là à dire que l'odeur persiste durant plusieurs jours, je ne crois pas. Je préfère utiliser un produit type adoucissant liquide.</t>
  </si>
  <si>
    <t>Et là, c'est le drame... Pour ma part, ce casque est une catastrophe. J'ai dû acheter un adaptateur car c'est une prise américaine. Je suis à côté de l'émetteur, et le signal beug. La qualité du son est pourrie, et vraiment pas puissante. Je ne recommande vraiment pas ce casque.</t>
  </si>
  <si>
    <t>Passable Le manque de cloisonnement fait que les graines s' accumulent leur répartition n'est pas homogène et la diffusion de la chaleur non plus. Il y a sans doute mieux à acheter</t>
  </si>
  <si>
    <t>Chausse trop grand Après une deuxième commande tout va bien</t>
  </si>
  <si>
    <t>Convient pour gros biberons Bonjour article conforme à la description. Convient pour les gros biberons.En voiture, Il vous faudra pas moins de 10min pour faire chauffer un biberon de 210ml. Le fil chauffe un peu dans ce cas-là. C'est normal. Si vous mettez de l'eau du robinet il est nécessaire de détartrer le fond avec du vinaigre blanc.</t>
  </si>
  <si>
    <t>Pull o top Top</t>
  </si>
  <si>
    <t>Bijou pendentif Super joli le pendentif et comme sur la photo</t>
  </si>
  <si>
    <t>Le top des casques bluetooth La qualité audio, l'efficacité du réducteur de bruit, la latence faible (décalage entre son et image lorsqu'il est couplé à une TV), l'autonomie (~30h) ainsi que la finition impeccable, font que je ne regrette absolument pas cet achat. Je n'ai pas mis la note maximale car il a quelques petites limitations, notamment parce qu'il ne peut se connecter en bluetooth qu'à un seul équipement à la fois, et pas lorsqu'il est en charge (dans ce cas, on ne peut pas surveiller le niveau de la batterie via l'appli Sony Headphones Connect). Par contre, bonne nouvelle, suite à la dernière mise à jour du firmware, j'ai pu choisir les guides vocaux du casque en français.</t>
  </si>
  <si>
    <t>satisfaisant, mais pas assez durable C'était pour ma tante, mais c'était pour remplacer l'ancien qui était satisfaisant.</t>
  </si>
  <si>
    <t>Je suis ravie ! Je peux enfin organiser mes photos dans des albums sans pochettes avec ces coins à coller. Très pratique et très facile à utiliser</t>
  </si>
  <si>
    <t>Satisfaction Produit très beau pratique pour ma petite fille qui prépare le petit déjeuner signal sonore un petit manque l'extérieur pas isolé très brûlant attention pour les grand comme pour les enfants</t>
  </si>
  <si>
    <t>ras ras</t>
  </si>
  <si>
    <t>Bon vendeur et sacoche parfait pour mon fils Le sacoche est parfait.  Comme ce que je voulais et imagine. Comme sur le photo en mieux car j'ai découvert bcp de poches zippées.  (Le vendeur m'a remplacé de nouveau sacoche parce que je n'ai pas reçu le sacoche pourtant il est écrit 'livré' sur Amazon./ Mon fils a pleuré. Heureusement le vendeur est sympa, il m'envoye de nouveau sacoche. )</t>
  </si>
  <si>
    <t>Vraiment bien fait et très attrayant J'ai acheté deux bracelets, un pour moi et un pour mon mari. Nous les utilisons comme une force apaisante dans nos vies. Vraiment bien fait et très attrayant. Je le recommande vivement.</t>
  </si>
  <si>
    <t>Très beau Belle qualité, très beau rendu , coffret à la hauteur du produit pas de souci pour l'offrir</t>
  </si>
  <si>
    <t>idéal pour tous petits bébé adore petite histoire pas trop longue</t>
  </si>
  <si>
    <t>ELEGANT &amp;amp; RAFFINE&amp;nbsp;! &lt;div id="video-block-R3IPAAQ4IRXGGT"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src="https://images-eu.ssl-images-amazon.com/images/I/C16uwHjqqoS.mp4" style="position: absolute; left: 0px; top: 0px; overflow: hidden; height: 1px; width: 1px;"&gt;&lt;/video&gt;&lt;/div&gt;&lt;div id="airy-slate-preload" style="background-color: rgb(0, 0, 0); background-image: url(&amp;quot;https://images-eu.ssl-images-amazon.com/images/I/712Zv71bMzS.png&amp;quot;);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value="https://images-eu.ssl-images-amazon.com/images/I/C16uwHjqqoS.mp4" class="video-url"&gt;&lt;input type="hidden" name="" value="https://images-eu.ssl-images-amazon.com/images/I/712Zv71bMzS.png" class="video-slate-img-url"&gt;&amp;nbsp;Ce n’est pas mon premier bijou de cette marque dont les colliers, ou boucles d’oreilles, sont toujours livrés sur un présentoir en velours noir dans un bel écrin gris anthracite satiné, griffé au nom de la marque sur son couvercle et en son intérieur. La chaîne «&amp;nbsp;italienne&amp;nbsp;», originale de par son maillage «&amp;nbsp;carré&amp;nbsp;», mesure 45 cm et, juste à côté du fermoir rond classique, on peut lire «&amp;nbsp;Italy S925&amp;nbsp;» qui permet d’authentifier l’argent pur et donc le distinguer des autres métaux, or, platine… et des placages. Le pendentif, également en argent certifié à son dos, dessine des courbes délicates dont une est incrustée de 8 petits zircons cubiques. De plus, il est rehaussé d’un très beau zircon serti entre quatre griffes. Ce collier offre des avantages fort appréciables avec l’argent qui est hypoallergénique et le zircon qui est une pierre comparable au diamant par sa brillance et son éclat, mais pour un prix extrêmement abordable. Elégant, raffiné, délicat, et discret à la fois, il s’harmonise parfaitement avec une tenue de soirée ou de fêtes, mais peut tout à fait apporter LA touche finale d’une tenue décontractée. Conclusion&amp;nbsp;: C’est un très joli bijou, un cadeau idéal pour témoigner son affection ou son amour à un être cher, pour un anniversaire, Noël, la Saint-Valentin, ou toute autre occasion.  Pour tout ce qui précède, et son excellent rapport qualité/prix, je le recommande sans hésitation et lui décerne 5 étoiles. (Si mon avis vous a été utile, merci de cliquer sur «&amp;nbsp;OUI&amp;nbsp;» ci-dessous )</t>
  </si>
  <si>
    <t>super Oui c'est grands carreaux, personnellement c'est ce que je recherchais. Dommage que ça ne soit pas précisé en description. x</t>
  </si>
  <si>
    <t>Satisfaite Satisfaite,livraison rapide</t>
  </si>
  <si>
    <t>pour cheville fine je fais du 37, et je rentre dans le 37. Par contre il faut avoir la cheville fine sinon on ne rentre pas. Donc le choix d'une taille au -dessus est peut etre souhaitable</t>
  </si>
  <si>
    <t>je recommande pratique et propre, a emporter partout facile a utiliser ne renverse pas produit qui dure et fidele a sa marque.</t>
  </si>
  <si>
    <t>Je recommande ! RAS Briquet qui dure dans le temps nickel reçu dans les temps !</t>
  </si>
  <si>
    <t>Colis en bonne etat Beau t-shirt</t>
  </si>
  <si>
    <t>3 semaines après = un écouteur HS Écouteurs de qualité correcte en terme de son, mais n ont tenu qu un mois, comme tous ces écouteurs made in china . Au bout de 3 semaines d utilisation, J entendais beaucoup moins bien d une oreille . Une semaine après , ce même écouteur ne fonctionnait plus ... parallèlement à ça , on m entendait de moins en moins au téléphone. Et la deuxième oreillette commence à faiblir elle aussi.  Dommage car le son n est pas si mauvais du tout ( pour la musique ) .  En bref , encore des écouteurs vendus comme résistants,  alors qu'ils ne tiennent pas dans le temps .</t>
  </si>
  <si>
    <t>pli sur le haut du sac bonjour je suis déçu sur la qualité du sac en effet celui ci présente des tâches grasse mais surtout un mauvais pli sur le haut du sac probablement du à l emballage</t>
  </si>
  <si>
    <t>trop grand je chausse du 39 et la livraison correspond pour moi à du 41/42, très loin de ma taille. et en plus le retour est à ma charge soit 16,50€.Je ne recommande pas ce site.</t>
  </si>
  <si>
    <t>Bon mais.. Choisi parmi la plupart des modèles car intégrant toutes les fonctionnalités en true wireless dont la gestion du volume sans passer par le téléphone. Il y a quelques bons points mais pas mal de défaut. Positifs : - On ne recharge qu'une fois le chargeur pour plusieurs semaines d'utilisation avec les écouteurs - La boîte qui laisse voir l'état de chargement à travers la vitre - La qualité audio des écouteurs qui est bonne - La possibilité de faire fonctionner indépendamment les deux écouteurs - Écouteurs discrets et légers Négatifs : - Impossible de rester synchronisé convenablement lorsque le téléphone est dans la poche de pantalon (téléphone non compatible bluetooth 5.0, peut être en cause?) - Le volume max des écouteurs est divisé par deux quand on connecte le deuxième écouteurs - Assez compliqué parfois de sortir les écouteurs de la boîte. Aucune accroche sur les surfaces arrondis des écouteurs qui résistent un peu avec l'attache magnétique - Mode main libre OK en écoute mais mauvais en micro à priori - La gestion tactile est assez aléatoire. Le niveau de volume semble être possible qu'à la lecture de certaines applications. En lecture minimisé d'un lecteur vidéo, le volume ne se change pas forcément. A voir à l'utilisation d'un téléphone compatible Bluetooth 5.0 pour confirmer.</t>
  </si>
  <si>
    <t>Très jolis bracelets Bracelets très sympas mais l'un des trois commence déjà à se casser (les fils craquent) après même pas un mois. Je ne sais pas encore si ils ont vraiment les pouvoirs qu'on leur confère ;-) Par contre, dommage qu'on ne puisse pas choisir une taille car les miens sont trop grands et du coup ce n'est pas très pratique :-(</t>
  </si>
  <si>
    <t>Design Bof et attention avec le son Je vient donc de recevoir ces écouteurs IPX7, et ai donc procédé a leur déballage. Premièrement la boîte est quali et les écouteurs sont livrés avec un câble USB ainsi que des embouts de différentes tailles, sans oublier une housse de transport rigide, sobre et efficace.  Facile a connecter on allume , on associe et hop, fin de l'histoire. Il faut dire ce qui est, les écouteurs ne sont pas très beaux, le câble qui les relie est tout torsadé et les gros blocs qui sortiront de vos oreilles vont assurément vous donner un look de martien. Au dela de ça ils sont confortables , a condition de trouver sa bonne taille d'embouts et c'est une plaie pour les remettre ou enlever, bon signe ils ne vont pas se perdre si facilement.  Mais pourquoi une étoile pour le son ? Car il est de base, dégueulasse. Mais vraiment. Une sorte de soupe étouffée de mediums et de grave cheap et forcés hmmm quel plaisir. Heureusement, avec un équaliseur et en baissant les fréquences de 60hz a 910hz on a quelque-chose de bien plus saisissant, et les écouteurs sonnent franchement bien les graves sont plus nets et précis les médiums moins brouillons également et les aigus plus clairs. Cela doit dépendre essentiellement du matériel d'écoute et de l'equaliseur interne de chaque téléphone, certains les font sonner bien de base , d'autres comme mon Xiaomi ont besoin d'un coup pouce.  J'ai eu l'occasion de les essayer sous la douche et, bah ça a l'air étanche hein, a voir avec le temps.  En clair de bon écouteurs, mais qui peuvent sonner dégueu selon le téléphone, donc n'hésitez pas à utiliser un petit Eq gratuit a côté.</t>
  </si>
  <si>
    <t>Bracelet Très jolie  bracelet  très fin la seule chose ses que la pierre  de lune et plus petite que sur la photo  voilà</t>
  </si>
  <si>
    <t>taille bien confortable</t>
  </si>
  <si>
    <t>Très bien Très bien conforme à la description, moins une étoile car très dur à mettre, ne pas oublier de mettre du savon liquide si ça force. Pour le reste conforme.</t>
  </si>
  <si>
    <t>Karaoké partie Micro facil d’utilisation. Grâce au mode Bluetooth on peut mettre les musiques de son téléphone ou YouTube etc,le son est bon .on peut aussi mettre une carte micro sd .il est fourni avec un câble de recharge et une petite rallonge prise jack.Pour ma part c est le cadeau idéal pour des enfants qui aiment chanter, il a fait le bonheur de mes filles.</t>
  </si>
  <si>
    <t>Satisfaite Commande conforme a la photo satisfaite</t>
  </si>
  <si>
    <t>Super rapport qualité/prix Disons-le simplement : j'adore ces écouteurs ! L'appairage est instantané, la charge est rapide, les écouteurs tiennent parfaitement dans l'oreille grâce au choix d'embouts et le son est de mon point de vue très bon. Pour moi ces écouteurs sont largement suffisants pour un usage normal.</t>
  </si>
  <si>
    <t>Très  jolies et très confortables Ces chaussures de sport sont super confortable. La semelle avec coussin d'air absorbe correctement les chocs et le dessin de la semelle extérieru permet une  bonne adhérence et évite de glisser. la semelle intérieure est confortable  également et le tissu de la chaussure permet aux pieds de respirer. Très satisfait</t>
  </si>
  <si>
    <t>Parfaite Voici la bouilloire dont je rêvais, température réglable, super silencieuse, qui ne  réveille plus toute la maison avant que j'ai eu le temps de boire mon café tranquillou. ravie de mon achat.</t>
  </si>
  <si>
    <t>Très bonne qualité Très complet et de très bon’e qualité. Une multitude de taille dispo. Utilisable avec ou sans cordon. Boite avec emplacement afin de pouvoir les ranger proprement.</t>
  </si>
  <si>
    <t>Bien fini, son bien rendu Je m'en sers depuis quelques jours... Les côtés gauche et droits sont bien indiqués, pas besoin de deviner ou d'attendre un message audio pour nous le préciser. Le boitier a un peu de poids, à cause de la batterie à l'intérieur. Rien de bien gênant, et sa forme fait qu'il se glisse et tient assez facilement dans un poche de pantalon (pourtant les poches les plus serrées en général). Le couvercle du boitier semble un peu fragile au niveau de la fixation, mais la plupart du temps il est fermé. Il m'est tombé des mains sur du parquet, et le boitier a résisté : il est nickel. J'ai un téléphone Android. Sous YouTube on peut mettre en pause, ou avancer/reculer entre les vidéos en tapotant (le doigt bien à plat) sur les écouteurs, ça marche ! Le son est bien rendu, pas de déformation vers les basses ou les aigus... je recommande oui.</t>
  </si>
  <si>
    <t>Satisfaite Prix attractif pour cette encre qui est exactement la même que celle achetée en librairie Bon achat</t>
  </si>
  <si>
    <t>Parfait Matière agréable, produit parfaitement conforme aux images, elle est hyper pratique avec toutes les poches. Livraison très rapide (en 4 jours).</t>
  </si>
  <si>
    <t>converse j'ai commandé une paire de converse noire pour mon ado taille 44, elle lui  vont impeccable !!! reçu rapidement, c'est la 3ème paire de converse que je commande sur amazon et je ne suis déçue !!!</t>
  </si>
  <si>
    <t>Un grand classique Une super petite montre. Pas la plus classe de l'univers, mais sobre, simple et efficace. Attention, si vous êtes un homme, adulte et avec des poignets assez larges, le bracelet sera peut-être un peu juste.</t>
  </si>
  <si>
    <t>Sans soucis La taille est parfaite , livraison sans soucis. Au top ! je recommande cet article pour les personnes qui comme moi vont souvent au sol .</t>
  </si>
  <si>
    <t>Bottes de neige Produit étanche pour marcher dans la neige, les pieds bien au chaud. Super produit ! En plus livraison super rapide, bien emballé reçu en bon état et sans problèmes.</t>
  </si>
  <si>
    <t>Très bonne qualité! J'ai commandé cette montre pour mon fils il y a 1 an 1/2 (oui, je mets du temps à écrire des commentaires mais ça permet davoir du recul sur la durée de vie des produits :-) ) et elle marche toujours impeccablement. Le bracelet est également en excellent état. On dirait presque qu'elle est neuve! Je recommande vivement d'autant que son prix est très correct.</t>
  </si>
  <si>
    <t>moins vie  que l'ancienne version quelle déception! j'ai toujours eu l'ancienne version (avec le chiffre de la taille sur la tétine ), et depuis 4ans, aucune n'a bougé. avec cette nouvelle version (des barres à la place du chiffre sur la tétine ), les tétines sont déjà trouées au bout d'un mois! et ce n'est pas l'utilisation de mes enfants, puisque en parallèle, ils continuent de se servir des anciennes qui ne bougent pas... moi qui ai recommandé avent à ma belle soeur pour bébé à venir, je vais tester une nouvelle fois avant de lui acheter le kit de démarrage 😑</t>
  </si>
  <si>
    <t>Mauvaise taille ! Ayant bien sélectionné Taille M Fr et étant bien spécifié dans le titre du produit, qu'il s'agit d'une taille Homme et non Enfant, je me retrouve avec 3 tee-shirts en 10-12 ans ! Si j'avais pu mettre 0 étoile je l'aurai fait. Veuillez donc avoir l'amabilité d'aller vous faire mettre avec votre manque de professionnalisme intentionnel et vos produits de mauvaise qualité avec des pseudo réduction de 95%, tiens, mais que vois-je !? une contrefaçon de Nike fabriqué en Bolivie à 10€ contre 79.31€ à la base, c'est l'affaire du siècle ! Ou bien juste un algorithme à la con préalablement créé afin de berner un maximum une clientèle non avertie. Fister ces clients c'est pas le meilleur moyen de les fidéliser, la plupart n'aiment pas ça.  Cordialement.  Un client particulièrement insatisfait.</t>
  </si>
  <si>
    <t>😔 Il est venu dans un mauvais état l’argile avait débordé De la boîte</t>
  </si>
  <si>
    <t>2 em categorie il y a un gout d amertume sinon la base semble saine</t>
  </si>
  <si>
    <t>Pas vraiment convaincu... J'ai acheté ces écouteurs il y a moins d'une semaine, et pour l'instant je regrette les anciens, qui étaient pourtant plus bas de gamme. Tout d'abord, le premier contact est déconcertant, vu que l'appairage est assez étrange. Pas de manipulation pour permettre celui-ci, les écouteurs se mettent automatiquement en détection dés que vous les retirez de leur boitier. C'est une bonne idée sur le papier, mais en pratique j'ai déjà dut 3 fois (en une semaine donc...) les réinitialiser. Même soucis au niveau de l'arrêt/marche, aucune manipulation disponible pour les arrêter, il faut les remettre dans leur boitier de charge, qui est tout de même un poil encombrant. Et pour en finir avec les manipulations, celles-ci sont assez mal pensées. La commande piste suivante est la même que la commande du rappel du dernier numéro, ce qui signifie que vous pouvez par inadvertance appeler quelqu'un. Vraiment pas terrible. Le problème peu être résolu en coupant les commandes téléphoniques, mais c'est quand même dommage... D'ailleurs les commandes manquent clairement de retour, mais là c'est peut être juste un problème d'habitude. Un petit clic pour signaler la pression aurait quand même était sympa. Côté réduction du bruit... C'est mauvais. J'ai déjà eu des casques sans aucune réduction active qui faisaient beaucoup mieux niveau isolation sonore.  Niveau qualité du son, c'est très correct. Pas parfait, en grande partie à cause de l'isolation sonore peu convaincante, mais il n'y a pas de quoi râler.  Côté positif, certes le boitier de charge est encombrant, mais c'est aussi une station de charge universelle, qui compense la relative faible autonomie des écouteurs (3h). Je ne suis même pas arrivé au bout de son autonomie en une semaine. Un gros plus donc, même s'il reste dommage de ne pas pouvoir s'en passer.</t>
  </si>
  <si>
    <t>Satisfait pour le moment ... J'ai déjà acheté plus sweat de cette marque et je ne suis pas déçu, bien sûr on ne peut comparer à de grandes marques, mais le prix n'est pas du tout le même non plus. La taille correspond à ce que j'ai commandé et ce que j'ai besoin.</t>
  </si>
  <si>
    <t>Satisfait Je suis satisfait du prix comparer aux grandes surfaces en revanche je crains  que l'article dans sa globalité ne soit fragile à long terme en effet les mousse au niveau des oreilles semble être une matière très fragile.</t>
  </si>
  <si>
    <t>Efficace Bonnette pratique, utile et indispensable. Elle fait le taf.</t>
  </si>
  <si>
    <t>Fait le job ! Mon imprimante HP Photosmart C5380 à 6 ou 7 ans et c'est la première fois que j'achète autre chose que des cartouches d'origine. Mais un besoin urgent d'imprimer des documents et un compte bancaire presque à sec (j'aime raconter ma vie à de parfaits inconnus sur Amazon !! ) m'ont poussée à faire le choix de l'économie. J'avais très peur qu'elles ne soient pas compatibles et/ou de bousiller mon imprimante mais finalement, tout se passe bien, ces cartouches Jarbo sont reconnues et font le job demandé avec en plus une capacité d'impression bien plus importante que les HP364 que j'utilise habituellement. Par contre pour les photos, je déconseille ! Mauvais rendu des couleurs (le rose vif tourne au mauve, le rouge est orangé etc..) et surtout, aucune tenue dans le temps ! J'ai imprimé des photos sur du papier brillant HP de haute qualité, une semaine après, elles avaient virées au sépia et étaient déjà presque toutes effacées !!!  En résumé, super cartouches pour imprimer des courriers et autres documents texte, mais à éviter pour les photos (ou alors, protègez tout de suite vos images en les mettant sous verre ou sous plastique avant de les exposer à la lumière du jour !  ).</t>
  </si>
  <si>
    <t>Très bien J'avais acheté ce modèle déjà il y a plusieurs année, mais à force de travail le doré s'en est allé. Hélas Casio ne semble plus produire ce type de montre. Bien dommage car élégant, simple et efficace avec ses Multi fonctions.</t>
  </si>
  <si>
    <t>Grand espace de rangement les plus : - livraison rapide; reçus dans un délai extrêmement rapide initialement prévus entre le 14-20 février reçus hier dans la journée ! -la lanière peut-être allongé facilement, ce qui permet de convenir au plus petits comme au plus grand -plusieurs poches de rangement "une extérieur et intérieur" -il possède aussi une grande capacité pour y mettre "clé, porte feuille, papiers etc.."  le(s) moins: - RAS</t>
  </si>
  <si>
    <t>Conforme à ma demande. Entrainement en salle .</t>
  </si>
  <si>
    <t>Très bon casque et très bon son Le casque maintient bien la tête, il constitue un rapport qualité/prix imbattable selon moi.  Cependant, la réduction de bruit n'est pas top (justifié par l'écart de prix avec les casques très haut de gamme). De plus, je rencontre beaucoup d'interférence bluetooth (dans les gares souvent), ce qui fait que le son se coupe et reprend, ce qui reste assez désagréable.</t>
  </si>
  <si>
    <t>Parfait !!! Je ne regrette vraiment pas mon achat. Confortable dans l'oreille grâce aux différentes tailles de soufflets fourni, bouton tactile très sensible et facile à utiliser, station de chargement de 3000mah muni d'un port usb ET micro usb-c, 3h d'utilisation continu, norme ipx7, pochette de transport. Vraiment, très agréablement surpris. Une petite remarque cependant : il est difficile d'extraire les écouteurs de la station, même avec mes petites mains. Ça pourrait s'arranger en modifiant légèrement la forme intérieure de la station. Excellents écouteurs avec un excellent rapport qualité prix.</t>
  </si>
  <si>
    <t>Parfait Rien à dire les programmations sont super mais j’espère qu’il ne tombera pas en panne comme le précédent après un an et 1 mois</t>
  </si>
  <si>
    <t>J’adore Je suis ravis d’avoir acheter ce collier de très bonne qualité et il et juste magnifique envoi rapide vendeur au top je recommande encore et encore</t>
  </si>
  <si>
    <t>Très chaud tout en étant leger Tout à fait ce que je voulais</t>
  </si>
  <si>
    <t>Excelent rien à dire ! Produit excellent pour les sportifs il me va parfaitement .. c'est pas de l'arnaque qu'on trouve dans le petit commerce ou autres pour 2x son prix initiale.</t>
  </si>
  <si>
    <t>très agréable super qualité de massage et facile d'emploi, et facile à positionner sur une chaise ou même un canapé sans forcément l'attacher, un must pour le massage à la maison</t>
  </si>
  <si>
    <t>Petit diffuseur Agréablement surpris, petit mais mignon.  2 boutons le tout branché par cable usb fournis. Un pour activer la diffusion 30 seconde par 30 seconde.  Un autre active la lumière qui change doucement.  Une fois l’eau remplis au maximum vous pouvez comptez sur une autonomie de 4j à raison de 1h maximum par jour préconise</t>
  </si>
  <si>
    <t>très bonnes chaussettes en mérino Ces chaussettes paraissent parfaites. Je les ai achetés pour leur composition (avec merino) et je m'aperçois qu'en plus elles ont des endroits renforcés et une conception qui semblent garantir une tenue optimale dans la chaussure. Je ne les ai toutefois pas encore testées sur le terrain, bien que je les aie reçues très rapidement (dans la journée).</t>
  </si>
  <si>
    <t>Montre mécanique fashion Très bon rapport qualité prix. Un peu épaisse mais se porte très bien au poigne Cette montre est magnifique, . Design parfait, tout fonctionne correctement et j'aime la couleur maron. Cette montre n'as pas besoin de piles, elle fonctionne sur le système mécanique et le mouvement.Pour l'instant ras à voir avec le temps.</t>
  </si>
  <si>
    <t>Excellent Je suis ravie de ma commande, de plus le produit est BIO. J'ai reçu mes huiles essentielles en 24 heures sans demander la livraison rapide. Très contente de mon achat, merci.</t>
  </si>
  <si>
    <t>Stan Smith ado Ces chaussures me rappellent ma jeunesse. Rien de changé tout est parfait. Produit conforme à la description, ma fille est ravie.</t>
  </si>
  <si>
    <t>Bouillotte Je ne recommande pas cette bouillotte car elle pluches énormément et il y en a partout donc on ne peut pas l'utiliser dommage car elle est très douce et jolie ma fille de 7 ans est très reçue et moi aussi! Il vaut mieux prendre avec un emballage en polaire</t>
  </si>
  <si>
    <t>Achat décevant Achat très très décevant, pas pratique pour un enfant et pas pratique à installer, élastiques en plastique, se cassent très vite,</t>
  </si>
  <si>
    <t>Recharge seche... Je ne sais pas si c'est un défaut de ma seule commande mais je n'ai pu imprimer que réellement 2 feuilles en noir et blanc et depuis 2 jours j'essaie d'imprimer et j'ai plus d'encre... Recharge sèche... Première déception avec Amazon en espérant que se soit la dernière</t>
  </si>
  <si>
    <t>Tres Jolie collier Tres jolie collier mais je trouve dommage qu'il n'y ait pas de certificat expédié avec, donc le doute demeur !!!</t>
  </si>
  <si>
    <t>De l'encre, encore de l'encre. Plus on imprime, plus les cartouches défilent . Attention de pas vous laisser démunir. Les commandes chez Amazon arrivent en général assez vite. A l'allure de ce qu'on consomme les cartouches, les constructeurs pourraient offrir gracieusement les imprimantes!</t>
  </si>
  <si>
    <t>Très jolie !!! Reçu et porter direct. Couleur bleu/rosé holographic splendide. J'espère qu'elle duront dans le temp. Seul bémol.. Emballage bâcler. Article sous pochette en plastique, balancé dans une petite boîte. Heureusement que ce n'était pas pour un cadeau.</t>
  </si>
  <si>
    <t>Bon Manque un peu de basse profonde mais bon produit dans l enssemble.</t>
  </si>
  <si>
    <t>Quelques petites manip et hop c'est parti !! Bonnes cartouches. A savoir qu'il faut faire une manip pour que l'imprimante accepte les cartouches. Il gaut rentrer dans les paramètres et dire que l'on veut utiliser les cartouches qui nz sont pas d'origines. Puis il faut réaligner les buses. Après cela fonctionne très bien. Très satisfaite du produit. Je recommande.</t>
  </si>
  <si>
    <t>Bon produit Très pratique</t>
  </si>
  <si>
    <t>Excellent produit Le top en tout</t>
  </si>
  <si>
    <t>Très bien Conforme au besoin. Prévoir l'outillage très particulier pour le montage</t>
  </si>
  <si>
    <t>avis Superbe veste de qualité. J'ai pris un 4xl (équivaut à un 46). Elle est juste assez chaude et du plus bel effet.</t>
  </si>
  <si>
    <t>très fine Je viens de recevoir cette lampe. La lampe se présente dans une belle boite fermée sous cellophane. J'ai été surprise de la taille de la boite qui n'est pas très grande alors que la lampe est plutôt grande (environ 1.40m). Montage facile que j'ai pu faire seul. Une fois monté, la lampe est jolie et éclaire pas mal. Elle semble bien solide.</t>
  </si>
  <si>
    <t>Excellent Ne pas utiliser sur un siège auto c'est de la bêtise c'est pas confortable et dangereux de conduire avec. Pour les personnes de plus de 1m70 le dossier s'arrête aux omoplates . Efficace et très faible consommation électrique en 12v pour véhicules de loisirs. Livré avec transfo 220v, il est adaptable à plusieurs assise.</t>
  </si>
  <si>
    <t>chaussure très comfortable impeccable！ chaussure taille bien！ couleur est exactement comme la photo。 il est comfort comme il faut。 Mon mari a bien aimé，hier son copin a vu cette chaussure，il a beaucoup interresser aussi， donc je luis avait recommander chez cette vendeur。</t>
  </si>
  <si>
    <t>Rapport qualité/prix au top ! Après test ces écouteurs mon totalement satisfait&amp;nbsp;; Une qualité irréprochable, un son plus que correct, des basses au top du top Un esthétisme plus que futuriste, des écouteurs tactiles, Bluetooth.. Mais surtout ils tiennent parfaitement dans l'oreille ! Et sont également très confortable Ils sont également résistant à l'eau, pas de soucis là dessus. Sans parler de l'autonomie qui est juste impressionnante, la notice (qui est en Anglais) est très bien fournie !  Un excellent rapport qualité/prix; donc n'hésitez plus !</t>
  </si>
  <si>
    <t>Parfait Très bonne produit, cuir, bonne terminaison, recommandable!</t>
  </si>
  <si>
    <t>Élégante Belle montre, classe et classique, belle finition. Très satisfait de mon achat.</t>
  </si>
  <si>
    <t>Classic Resistant et bon rapport qualité prix, je travail avec tous les jours, me douche et dors avec, elle est toujours en bon état depuis près d'un an, pourtant elle a prit bien des coups.</t>
  </si>
  <si>
    <t>Baskets pailletée Baskets super belles et confortables avec son odeur parfumée de fraise</t>
  </si>
  <si>
    <t>Satisfaite ! J'ai offert cette montre à mon mari et elle est au top de ce que l'onattndait d'elle ! Je recommande vivement !</t>
  </si>
  <si>
    <t>Top Très bonne qualité</t>
  </si>
  <si>
    <t>satisfaite je n'ai pas trouve mieux</t>
  </si>
  <si>
    <t>Capteur cardiaque défectueux Après quatre mois d'utilisation à raison de deux sorties de courses à pieds par semaine, le capteur cardiaque de la montre fonctionne de manière aléatoire voir se fige au bout de 10 min de course à pieds. j'ai fait plusieurs essais avant de demander la prise en charge par le SAV. désormais j'attends de voir, mais je reste déçu de la fiabilité du produit. Prochain commentaire à la réception de la montre...</t>
  </si>
  <si>
    <t>38 C'est pas de bonne paire de chaussures pourquoi et je fais quoi maintenant????</t>
  </si>
  <si>
    <t>Produit hors des dimensions standards pour des chemises Il faudrait préciser les dimensions dans la description du produit et bien attirer l'attention sur le fait que celles-ci dépassent les dimentions par rapport à celles des chemises souples</t>
  </si>
  <si>
    <t>Efficace mais pas sur tout les biberons Ce mixeur rempli bien ces fonctions mais c'est dommage que les tige soit aussi petite donc impossible de mixer des grands biberons maos uniquement des petits... Je vais devoir acheter un autre mixeur avec des tiges plus longue... en faite il faut avoir des biberons qui on une grosse ouverture au niveau de la tétine comme les avent qui sont assez large pour que le mixeur passe bien dans le biberon.</t>
  </si>
  <si>
    <t>délais inexcusable Dommage qu'il soit arrivé 7 jours après ma commande, j'ai du aller acheter du film pour finir mon déménagement et cela m'a coûté un bras. Je me retrouve avec le rouleau sur les bras</t>
  </si>
  <si>
    <t>Bracelet argent coeur j'ai acheté ce bracelet pour faire un cadeau, il est joli et conforme à la description, à voir dans le temps</t>
  </si>
  <si>
    <t>pas d'adaptateur pour la France !!! Très contente, car j'ai reçu le produit bien avant la date annoncée - mais déception au déballage ... pas d'adaptateur pour la France - impossible de brancher l'appareil, l'adaptateur étant prévu pour la Grande Bretagne .... je vais devoir passer une commande séparée pour enfin pouvoir le brancher et vérifier son utilisation</t>
  </si>
  <si>
    <t>Superbe montre Superbe montre. Emballage nickel et conforme au descriptif. Facile d'utilisation ;) J'avais peur concernant la couleur mais le rendu est magnifique</t>
  </si>
  <si>
    <t>Exellent Très bon rapport qualité prix, un total de 30 pierres reçu rapidement (1 semaine). Ce sont des pierres de bonnes qualité, elles font de grosses étincelles. Les boites sont très pratique pour insérer directement la pierre dans le briquet sans les faire tomber. Je ne leur trouve pas de défaut.  Si ce commentaire vous à été utile, merci de cliquer sur le "OUI" ci-dessous, cela m'aiderai beaucoup !</t>
  </si>
  <si>
    <t>son puissant super bass ras super son produit recommander</t>
  </si>
  <si>
    <t>S C mon conjoint qui utilise ses chaussures pour l'arbitrage niveau rugby hyper confortable est super content et ne regrettons absolument pas cette achat et recommandons ce produit sans soucis</t>
  </si>
  <si>
    <t>Gommettes Au top mon Loulou est très content .</t>
  </si>
  <si>
    <t>Top Joli, bonne contenance et bébé à tout de suite adhéré à ces tétines alors qu'elle rechignait avec une autre marque</t>
  </si>
  <si>
    <t>Très très bien.... Très très bien....</t>
  </si>
  <si>
    <t>Très bon produits J e l ai offert à une commune elle la trouvé  super. Très bonne qualité Et le prix aussi merci Recommande</t>
  </si>
  <si>
    <t>Couleurs sympas Socquettes  achetées pour mon fils les couleurs sont vives il aime beaucoup.</t>
  </si>
  <si>
    <t>Très bien, à associer avec de l'huile de Jojoba et des huiles de lavandin, un hydrolat de camomille, de la sauge sclarée, de la Très bien, à associer avec de l'huile de Jojoba et des huiles de lavandin, un hydrolat de camomille, de la sauge sclarée, de la citronelles de ceylan, de l'hui d'arbre a thé pour combattre l'acné d'adulte. N'irrite pas si mélangé avec du jojoba qui corrige le Ph des peaux acnéiques.</t>
  </si>
  <si>
    <t>Tres bonne chaussette Chaussette legere et tres agreable a porter. Elle embrasse bien la forme du pied pour une experience de confort maximal. Bref, je recommande</t>
  </si>
  <si>
    <t>Très bel article Absolument conforme à mes attentes</t>
  </si>
  <si>
    <t>sympas Petit gadget sympa, acheté pour les fêtes de Noël. Ma fille a pu se prendre pour un sapin et s'est bien amusée. Pour le prix je n'hésiterai pas à en acheter d'autres du même style.</t>
  </si>
  <si>
    <t>Bravo Bijoux de bonne qualité et très jolie. Envoi rapide bravo</t>
  </si>
  <si>
    <t>Bracelet coeur bleu Bracelet coeur bleu livré. Très très jolie. Magnifique au poignet de ma chérie. De bonne qualité. Taille bien. Super finition. Très content de cette achat et très jolie cadeau pour ma chérie qui à été ravie. Recommande</t>
  </si>
  <si>
    <t>Gazelle à prix mini, très satisfaite Vu le prix payé j'étais vraiment septique .... et puis finalement très bonne surprise,  ce sont bien des vrais ! Taille parfaite ( acheté en 41 1/3 je fais du 41) elles sont agréables et légères.  Le coloris pêche est superbe pour l'été.  Aucun regrets elles sont top !!</t>
  </si>
  <si>
    <t>Accessoire... 2 étoiles pour le côté sécuritaire va-t-on dire. Mais esthétique AVENT au summum de la mocheté. Bien plus gris qu'en photo a force de vouloir faire dans le neutre on en oublie que ce sont des articles pour bébés. Transparent, gris, etc franchement.. Bon en dehors de cela pas vraiment adapté. La partie qui reçoit la base du biberon est bancale à cause de la couture qui empêche le bon maintient. Finalement c''est très loin de la photo si vous regardez le fond du biberon semble parfaitement inséré ce n'est pas le cas. Un achat plus qu'inutile finalement car lorsque bébé est en mesure de tenir son biberon il est rare qu'on lui donne des bib en verre... et en ce qui nous concerne je n'ai jamais fait tomber le biberon en verre avec ou sans housse d'ailleurs. Encore un truc de AVENT pour vendre cher du matériel qui ne vaut pas la peine.</t>
  </si>
  <si>
    <t>Ce n'est pas des botte de sécurité Le titre est trompeur c'est écrit botte de sécurité alors qu'il y a rien de sécurité aucun embout de pied métallique le titre est trompeur</t>
  </si>
  <si>
    <t>Chaussures de securite b On et très bien dedans. Mai  la semelle de désintègre au bout de quelque jour '.</t>
  </si>
  <si>
    <t>être bien chaufé satisfé</t>
  </si>
  <si>
    <t>Bof Le collier et très jolie malheureusement je trouve aucun changement au niveau de la pousse dés dent de ma fille dommage ...</t>
  </si>
  <si>
    <t>Parfait ( pour moi ) Je précise que je l'ai eu en promo à 40€ (ça fait aussi la différence) Qualité du son assez standard mais plutôt neutre par rapport à ce qui se fait majoritairement sur le marché micro intégré, un vrai plus pour une utilisation professionnel autonomie de dingue, ils disent 30H et il pourrait dire plus, je pense avoir fait juska 40H en bluetooth avec micro avant que la batterie ne se vide, hallucinant, on en oubli qu'il faut le recharger..... au niveau de l'anti bruit, c'est parfait pour un environnement de type open space.</t>
  </si>
  <si>
    <t>Tres satisfaite Super beau et tres chic , conforme au descriptif. Je suis ravie de mon achat. Le pendentif arbre de vie rend super bien.</t>
  </si>
  <si>
    <t>Top ! Etant habitué à une autre marque j'ai commandé une taille au dessus. Trop grand. J'ai tout de suite demandé un échange et Amazon a réagi tout de suite en m'envoyant la taille en dessous avant même d'avoir reçu celle qui ne m'allait pas ! La chaussure est top. Pas trop de retour sur usure car étant des minimalistes je les utilise progressivement. Mais je ne suis pas déçu du produit ni d'Amazon !</t>
  </si>
  <si>
    <t>Solides Ces tétines sont la continuité des tétines que j'ai utilisé depuis la naissance. Ma fille a très bien fait le passage à un débit plus important (il était temps je pense d'ailleurs). Elle a aujourd'hui 16 mois et elle les utilise toujours pour son biberon avec céréales le matin</t>
  </si>
  <si>
    <t>Puma Smash V2 L, Baskets de Cross Mixte Adulte On avait peur d'acheter des chaussures sans les essayer mais tout compte fait le descriptif correspond très bien au produit et c'est impeccable. Je recommande volontiers ce produit.</t>
  </si>
  <si>
    <t>beau livre pour ma petite fille qui apprend à lire très bien comme livre</t>
  </si>
  <si>
    <t>Casio Agréablement surpris pour la technologie et pour le prix bon achat à recommander</t>
  </si>
  <si>
    <t>Je recommande cet achat Offert pour compléter un cadeau d anniversaire pour une fille fan des licornes elle a adoré</t>
  </si>
  <si>
    <t>Rapide Belle</t>
  </si>
  <si>
    <t>Bracelet argent fin Bracelet trés joli et fin.  Réglage de largeur freiné par une petite bague en métal. Livraison rapide dans un petit coffret</t>
  </si>
  <si>
    <t>Rien à redire Le tissu est extrêmement doux, c'est très agréable à porter, on ne le sent pas trop. Très bien :)</t>
  </si>
  <si>
    <t>Masse bien. Facile d’utilisation Je l’ai acheté pour ma femme pour soulager ses douleurs cervicales. Avec ce produit elle peut cibler précisément la zone à masser en bougeant le masseur légèrement a gauche au à droite et aussi jouer sur la force de massage en exerçant une pression supplément avec ses bras. Il est facile d’utilisation. Elle en est contente</t>
  </si>
  <si>
    <t>Le son est meilleur qu'avec les écouteurs filaires J'avais des doutes sur la qualité de ces oreillettes mais j'ai voulu tenter l'expérience.Je ne suis pas déçue car elles sont tout juste supers.Le son est bon pour la musique sans grésillements et le fait qu'elles soient sans fil évite de démèler les cordons sans arret.La petite boite sert à protèger et recharger et elle se glisse facilement dans une poche ..Elles sont légères et très pratiques et l'autonomie est satisfaisante..</t>
  </si>
  <si>
    <t>Bijoux magnifique que tu +++++ Nickel je recommande vivement Bijoux magnifique que tu +++++ Nickel je recommande vivement</t>
  </si>
  <si>
    <t>la sécurité Optimal en sécurité et le plus confort des pieds</t>
  </si>
  <si>
    <t>très bien une petite huile essentiel agréable. L'odeur est bien présente, je m'en suis fait un spray ,avec huile de citron, pour désodoriser la maison et faire fuir les bestioles style puces etc. L'odeur reste bien dans la maison. Pour le prix autant ce faire plaisir. Je vous le recommande.</t>
  </si>
  <si>
    <t>Au top! Boîtes doseuses au top ! Solides et faciles d'utilisation. Elles sont très légères à transporter et le fait qu'elles soient transparentes permet de voir si elles sont remplies ou non.  Je les conseille !</t>
  </si>
  <si>
    <t>Bien Très bien</t>
  </si>
  <si>
    <t>Bon rapport qualité/prix J'ai acheté ce bracelet pour remplacer celui d'une montre que je venait d'acheter, dans le même style mais non réglable. Ce bracelet est solide, plus solide que celui que j'avais. Il est livré avec un kit permettant de réduire la taille, c'est hyper simple et très pratique.  Je suis très satisfait de mon achat, je recommande.  N'hésitez pas à cliquer sur UTILE si ce commentaire vous a été utile, il est toujours encourageant d'écrire des commentaires lorsque l'on constate qu'ils ont été utiles à d'autres personnes ;-)</t>
  </si>
  <si>
    <t>Bracelet Z Explications pour la connection à la DS incompréhensibles Ne fonctionne plus, reste coincé sur un bruit désagréable, dommage mon petit fils était parti en vacances avec, donc trop tard pour renvoyer C'était un cadeau raté pour son anniversaire</t>
  </si>
  <si>
    <t>deçcue Encore déçue, ces brassières ne sont surtout pas faites pour grosses poitrines car ne tiennent rien.</t>
  </si>
  <si>
    <t>Cartouche noire non reconnue par l'imprimante Mon imprimante est une HP 3831 et seule la cartouche couleurs a été reconnue par l'imprimante. Malgré les procédures décrites par le centre de documentation HP (nettoyage des plots avec de l'eau distillée), la cartouche noire est restée inutilisable. J'ai donc racheter une autre cartouche d'encre noire dans le commerce et elle fonctionne. Résultat, j'ai perdu de l'argent malgré le coût moins élevé du pack de deux cartouches au départ.</t>
  </si>
  <si>
    <t>RAS Puisqu'il n'est plus nécessaire de stériliser les biberons, cet achat n'est pas d'une grande nécessité! Mais il s'agit d'un bon produit.</t>
  </si>
  <si>
    <t>Jolis chaussons chauds et confortables Chaussons que j'achète depuis plusieurs années, tant je les apprécie. Ils sont jolis, chauds et confortables. Leur seul défaut est leur semelle qui s'use beaucoup plus vite que le reste, car elle n'est protégée que par de fines stries caoutchoutées qui s'abîment rapidement. La semelle finit par se trouer et l'on doit acheter de nouveaux chaussons! Autre particularité : il vaut mieux les prendre un peu petits, car la laine s'étire et ils risquent de devenir trop grands. Je précise : je chausse du 36,5/37. J'achète ces chaussons en 36. Au bout de quelques jours, il sont parfaits.</t>
  </si>
  <si>
    <t>Bien Conforme a la photo. le seul bémol c'est une odeur forte.</t>
  </si>
  <si>
    <t>Parfaites Chaussures très confortables, juste les lassés un peu court , 2-3 cm plus long et c’était parfait</t>
  </si>
  <si>
    <t>Bien Joli, confortable, mais trop courte</t>
  </si>
  <si>
    <t>Parfait Peu de choses à dire. Je voulais un Zippo à bas prix et vintage, j'ai recu un Zippo à bas prix et vintage. Je rappelle aux intéressés qu'il s’agit d'une reproductions, les faiblesses de l'ancien modèle ont été corrigées. Le reste est conforme à ceux de 1941. J'adore les briquets et suis très heureux d'avoir ajouté celui-la à ma collection :) Merci au vendeur, je recommande !</t>
  </si>
  <si>
    <t>Pour les fumeurs Pour les fumeurs qui roulent tout seul</t>
  </si>
  <si>
    <t>Conforme ! Conforme Très beau produit !</t>
  </si>
  <si>
    <t>Impeccable Parfait et bien moins  cher que sur le site de la marque merci</t>
  </si>
  <si>
    <t>Très bien Très bien</t>
  </si>
  <si>
    <t>Très joli Legging long de très bonne qualité. Je fais un 36/38 et j'ai commandé le S qui me va parfaitement. Très contente de mon achat en plus je trouve ce vert vraiment très joli.</t>
  </si>
  <si>
    <t>Pour tous les poignets Moi qui galérait à trouver une montre d'homme à la taille de mon poignet (très très petit) j'ai été surprise que celle-ci m'aille, je n'ai pas eu à faire des trous dans le plastique. L'écran est assez gros et imposant (ça passera mieux sur un poignet moyen), mais c'est un style et elle ne craint pas l'eau. Attention petit film plastique à enlever de l'écran après achat. Prise en main correcte du manuel, même si le packgaging fait un petit peu cheap (notice à même la boîte, coussin de faux cuir), le coffret est sympathique et permettra de la ranger au cas ou comme les grands magasins. Elle fait bien son taff, à voir dans le temps si elle tient et surtout si elle ne se dérègle pas.</t>
  </si>
  <si>
    <t>Pas cher Jolie</t>
  </si>
  <si>
    <t>Confortable, construit-robuste, et avec des pièces de rechange !! J'ai acheté ces écouteurs pour divers équipements à l'université. Des téléphones mobiles aux ordinateurs portables. Ils fonctionnent si bien et sont très utiles, car ils sont très confortables pour les conférences en ligne et que je peux les porter longtemps pour écouter mon livre audio. L’un des avantages est qu’il est fourni avec des pièces de rechange et un joli sac de transport pour les protéger, ce qui évite leur destruction dans mon sac à dos.</t>
  </si>
  <si>
    <t>Un dictaphone très discret J'ai reçu ce dictaphone il y a 3 jours et il est vraiment sympa. Il est de petite taille ce qui permet de toujours l'avoir sur soi. Il est bien plus petit que les gros dictaphone qu'on trouve dans les magasins de grande enseigne. Il est très facile d'utilisation, on change d'enregistrement facilement. Il a même une pince pour le porter à la ceinture si on le souhaite. Un chouette achat, je recommande.</t>
  </si>
  <si>
    <t>OODJI pantalon en maille commandé en XXS, 1 m 56 40 kg, tombe parfaitement, belle matière pour la demi saison, ne colle pas trop, bien à l'aise!!! Agréablement surprise par cette marque vers laquelle je reviendrais</t>
  </si>
  <si>
    <t>Haut de compression Le maintien de la partie recouverte est parfait. La composition du tissu est excellente. Je recommande à tous cet article.</t>
  </si>
  <si>
    <t>Super confortable Acheté pour l'hiver, ce pantalon est tout doux, bien chaud et confortable. 1m73, 60kg, j'ai pris du 40 et je suis super à l'aise dedans. Je craignais qu'il soit un peu court aux chevilles mais pas du tout, il descend parfaitement sur la malléole. A recommander sans hésiter</t>
  </si>
  <si>
    <t>Superbe diadème Très beau diadème! Je recommande! Livraison ras</t>
  </si>
  <si>
    <t>Superbe Superbe Produit,Confortable...R.a.s</t>
  </si>
  <si>
    <t>Qualité audio médiocre Les écouteurs sont très pratiques de par leur discrétion mais il est regrettable que le son soit aussi peu clair. Le souffle est très important et les sons déformés. Ca grésille beaucoup. On est loin de la qualité audio d'écouteurs filaires même à bas prix.</t>
  </si>
  <si>
    <t>suspision de contrefaçon , produit cheap, reçu sale et sentais mauvais reçu avec une etiquette de la Douane suspision de contre façon , j'ai ecris au vendeur pas de suite n'achetez pas ce n'est pas cher oui mais le produit est nul , c'est juste triste de voir des produits pareils vendu</t>
  </si>
  <si>
    <t>Koolnet Netshoes-Cirage liquide pour cireuse Koolnet Service rapide, le produit conforme à ce que j'ai commandé, par contre le prix est cher par rapport à la quantité. Je donne 3 étoiles.</t>
  </si>
  <si>
    <t>Pas aussi performant J'ai choisi la version  12h et la chaufferette ne dure qu'à peine 4h J'ai renouvelé l'opération plusieurs jours de suite et idem.. J'ai également un trou de remplissage , sans ouate, au centre des 3 bruleurs... contrefaçon ? Dommage car mon ancienne achetée chez Nature et Découverte était plus performante et moins chère !</t>
  </si>
  <si>
    <t>Belle article Vraiment superbe, encore plus beau en vrai, taille parfaite et la semelle est très confortable, très satisfait de mon achat, vraiment jolie basket, livraison rapide, à bientôt Amazon.</t>
  </si>
  <si>
    <t>Elegant Tres jolie pendentif, discret et elegant. Se porte facilement en toute occasion. Une valeur sure pour faire plaisir quelque soit l'age de la personne a qui on l'offre</t>
  </si>
  <si>
    <t>Pratique Tapis pratique et simple d’utilisation. S’emporte n’importe où et vous sauve le dos de douleurs quand on s’est enfin habitué à la gêne des picots ! Je recommande ce produit si vous avez des douleurs chroniques et que vous ne pouvez pas allez vous faire masser tous les jours aha !</t>
  </si>
  <si>
    <t>Plutot féminin Produit qui fait très féminin, très beau produit mais pas pour homme je pense je le retourne...</t>
  </si>
  <si>
    <t>que amazon ne nous fasse perdre de temps a commenter ses produits ce produit m'a convenu il est conforme besoin  pas de rajouter 100 caractères</t>
  </si>
  <si>
    <t>Conforme à la description pour partir en voyage; la taille est correcte et il se porte facilement</t>
  </si>
  <si>
    <t>Rapport qualité/prix excellent Je souhaitais utiliser ce casque pour ma télé. Après avoir fait l'acquisition d'un petit émetteur/récepteur bluetooth sur Amazon, le casque fonctionne bien et le son est très bon. Testé aussi avec mon iphone, en conversation téléphonique et musique/vidéo : impeccable ! Je recommande, rapport qualité/prix excellent.</t>
  </si>
  <si>
    <t>Bonne qualité tres bon prixc'est la 2è paire que j'achète. Elles sont pratiques à enfiler et assez joliesrien à redire ! Je ne ressens aucun frottement aux pieds lorsque je les ai toute la journéeExcellent produit.Conforme au descriptif et à la photo.</t>
  </si>
  <si>
    <t>utilisation facile et bon résultat l'utilisation m'a permis d'éliminé presque complètement des griffures de chat sur le dessus des dossier de mon canapé en cuir</t>
  </si>
  <si>
    <t>Fonctionnel! Utilisé tous les jours, nickel! Aucun problème de chauffe. S'entartre rapidement mais un peu de vinaigre blanc et le tour est réglé!</t>
  </si>
  <si>
    <t>Génial Connaissant la marque je n'ai pas eu de surprise, la taille la couleur tout est parfait, la photo correspond tout à fait au produit</t>
  </si>
  <si>
    <t>Super Acheté pour ma fille avec en bonus les fluos et elle est ravie</t>
  </si>
  <si>
    <t>Un très beau siège qui masse bien ! 📦 DANS LA BOITE 📦    - Siège massant   - Protection en similicuir amovible   - Adaptateur secteur   - Prise secteur française   - Prise allume cigare   - Notice  👊 LE TEST 👊  Dans un beau packaging on va retrouver le siège et tous les accessoires très bien protéger. Le produit est de très bonne qualité ! Point positif la notice est en français. Le siège ainsi que la protection sont en similicuir, le design et les finitions sont très propres, vous allez donc pouvoir intégrer ce siège parfaitement bien dans n'importe quel endroit de votre maison (canapé, chaise de bureau, voiture...). Le produit est constitué de plusieurs nuances de gris (claire) ainsi que quelques petites touches de noire. Le siège est donc constitué de la base (assise) ainsi que du dossier, la télécommande est présente avec son étui intégré. Le tout est très léger (6.5 kg sans le chargeur). On retrouvera aussi un petit câble pour venir y brancher l'adaptateur. Le tissu recouvrant les masseurs de la nuque est amovible et lavable. Vous allez pouvoir venir placer sur le dos une protection amovible en similicuir gris pour venir cacher la partie des masseurs mais aussi pour atténuer la pression de ceux-ci.  L'installation est vraiment très simple. Vous allez pouvoir via la télécommande tout contrôler. La fonction vibrante sur l'assise (3 niveaux d'intensité différents), activer le "chauffage" sur les masseurs du dos et de la nuque. Vous allez aussi pouvoir activer le massage de la nuque, changer le sens de rotation ainsi que la hauteur pour les différentes tailles de personnes. Le reste des boutons va vous servir pour régler le massage du dos (monter-descente ou même régler les masseurs sur un point fixe). Tous les différents points se règlent donc séparément ce qui est un point positif. L'appareil va s'éteindre au bout de 15 minutes d'utilisation par sécurité.  Niveau confort, aucun problème, les masseurs sont très efficaces. Je peux me détendre sur ce siège, il suffit de trouver la meilleure combinaison pour soi pour y rester des heures. Je pense qu'il faut le régler pour soi car à certains endroits on peut ressentir une douleur sur la colonne, mais il ne faut pas trop forcer. Les masseurs de la nuque dont un point positif car on ne trouve pas cette fonction partout et car ils sont très efficaces. Les masseurs sont aussi plutôt chauds lors de l'activation de cette fonction mais c'est pour moi un petit détail sur ce produit.  ✅ CONCLUSION ✅  Je suis ravi de cet achat, c'est un très beau produit, avec de très bonnes finitions, un beau design et une qualité au top. Le produit rempli aussi très bien sa tache de massage, je trouve cela très agréable notamment pour la nuque. Bon rapport qualité / prix.</t>
  </si>
  <si>
    <t>parfait parfait</t>
  </si>
  <si>
    <t>Jogging détente ou sport de qualité Excellent rapport QP Produit efficace , finition excellente</t>
  </si>
  <si>
    <t>Bon article Idéal pour l'hiver. Confortable, les pieds sont bien au chaud, je recommande</t>
  </si>
  <si>
    <t>Livraison très rapide Envoie rapide , correspond à mes attentes</t>
  </si>
  <si>
    <t>Super colories Impeccable j’adore toujours entrain de mettre du gel j’ai opté pour les bandeaux</t>
  </si>
  <si>
    <t>Jolie pour le prix Basket de bonne qualité agréable aux pieds. Taille correct</t>
  </si>
  <si>
    <t>Excellent J'utilise ce batteur depuis plus de 3 semaines et cela a révolutionné la préparation des biberons (lait épaissi) : plus aucun grumeaux et beaucoup plus rapide. Utilisé avec des biberons MAM de différentes capacités. Je n'ai toujours pas eu besoin de changer les piles! Petit investissement pour un très bon retour!</t>
  </si>
  <si>
    <t>Trop petits La contenance est limité.Nous pouvons mettre dans un récipient 7 cuieilleres maximum sinon cela déborde.Ce qui n'est pas pratique si l'enfant boit un biberon de 240 ml qui a besoin de 8 cuieilleres!</t>
  </si>
  <si>
    <t>Je déconseille Rembourrage qui boudine et semelle qui se décolle après seulement 2 mois d'utilisation les semelles un peu trop bruyante.  un produit que je ne recommande pas</t>
  </si>
  <si>
    <t>Deçu L'annulation de bruit est à vomir et fini par faire mal au oreille Elle ne sert donc à rien et le son est pas ouf pour son prix. Ne vous fier pas au autre avis</t>
  </si>
  <si>
    <t>Bien mais perd ses poils Comme certaines personnes l'ont relevé ... Ca perd ses poils. Sinon le produit remplit bien son rôle. La brosse est souple.</t>
  </si>
  <si>
    <t>conforme Le produit reçu correspond bien à la description de l'annonce. Reçu rapidement maintenant à voir si le produit durera longtemps je pense vu la chaussette.</t>
  </si>
  <si>
    <t>Joli pull Beau et chaud</t>
  </si>
  <si>
    <t>Fonctionnent convenablement, et pas chers ! Mais des  défauts génants quand  même Le casque est facile à appairer en bluetooth, le son est correct et assez équilibré. il isole moyennement des bruits environnants.  Son principal défaut concerne les boutons de réglage du son, pas pratiques du tout, et difficiles à discerner avec les doigts,  car ils sont 4 identiques au toucher ! De plus, ces boutons ont une double fonction: le changement de piste musicale ou modification du volume, suivant le temps durant on les actionnent.</t>
  </si>
  <si>
    <t>Sympa mais pas assez fort Micro sympa pour s'amuser aux soirées, possibilité de mettre de la musique par bluetooth et de changer les voix (grave ou aiguë)  Seul petit bémol, le son n'est pas très fort (même au max) On voudrait pouvoir aller un peu plus haut.</t>
  </si>
  <si>
    <t>Bon écouteur intra avec un excellent rapport qualité/prix Écouteurs intra de très bonne qualité avec toutes les fonctions de bases pour piloter un mobile. L'autonomie est toute aussi excellente, ils tomberont rarement en panne sèche. Par contre, les embouts ne sont pas très commodes à enlever et l'écouteur est assez massif mais aucun risque de les perdre. le son est vraiment de belle facture mais avec une image stéréo un peu étriquée et un manque d'aération et d'envolé. L'isolation passive sans être mirobolante, n'en est pas moins assez efficace dans les transports par exemple. Pour finir, il semble que ces écouteurs tiennent toute leurs promesses en utilisation extérieure.</t>
  </si>
  <si>
    <t>Conforme à la description, envoi rapide Loisir</t>
  </si>
  <si>
    <t>Superbe Très beau bijoux superbe</t>
  </si>
  <si>
    <t>Fonctionne ! J’en m’en sert pour recharger ma 3ds via une batterie portable. Très bon rapport qualité/prix pour moins d’un euro !</t>
  </si>
  <si>
    <t>Je recommande le produit Bon rapport qualité-prix facile à nettoyer car tout se démonte le haut la tétine le bas le caoutchouc tout le système anti colique et super fonctionne bien no problème</t>
  </si>
  <si>
    <t>Écouteurs bluetooth au top Écouteurs de bonne qualité, excellente restitution du son, plusieurs embouts pour s'adapter à l'oreille de celui qui les portes, facilité d'emploi, vraiment top sans parler du design très sympa.</t>
  </si>
  <si>
    <t>Superbe Très costaud et biens chaudes. Parfait en remplacement des mes boots</t>
  </si>
  <si>
    <t>solidité et bonne qualité Cable et gaine épais. La qualité semble au rendez vous. Sur mes enceintes montées à l'étage, ça me convient parfaitement.</t>
  </si>
  <si>
    <t>CHAUSSURE PUMA Que dire , super ! l'envoie ,la réception , la qualité  je regrette juste  de n'avoir pas commander deux paires</t>
  </si>
  <si>
    <t>Très bien Ceci est un cadeau pour mon fils. Sac spacieux et confortable de bonne qualité. Je recommande👍🏻</t>
  </si>
  <si>
    <t>Parfait Bonne qualité. Taille normalement. Ravie de mon achat.</t>
  </si>
  <si>
    <t>Joli Joli petit bracelet.  Offert pour l'anniversaire d'une fillette.  Il a fait son petit effet...  Après je ne sais pas s'il a duré longtemps....</t>
  </si>
  <si>
    <t>REGLE SUPERBE FACILLE D'UTILISATION SUPER J'AI FAIT DU BON TRAVAIL JE VALIDE MON ACHAT ++++++</t>
  </si>
  <si>
    <t>Tope Elles sont superbe taille bien et elles sont grave confortable</t>
  </si>
  <si>
    <t>Recommande Comme dans la description ravie .</t>
  </si>
  <si>
    <t>chaîne trop fine et Très déçu, produit renvoyé car beaucoup trop fine et clinquante.. je vais recommander quelque chose de plus épais et solide</t>
  </si>
  <si>
    <t>Qualité THOMSON : n'est plus vrai Une etoile que je ne confirme pas , pour mettre un commentaire J'avais besoin d'un 2eme casque sans fil car j'ai un Philips dont je suis très content. Le Thomson mis à part l'esthétique qui est agréable ne capte rien …….</t>
  </si>
  <si>
    <t>sweet bof .... déçu taille très petit je l'est donner a ma sœur</t>
  </si>
  <si>
    <t>Bien C'est très bien</t>
  </si>
  <si>
    <t>Simple Pas assez solide mon chien les a croquer toute suite des trous</t>
  </si>
  <si>
    <t>Durée de vie assez courte Fonctionne mais tiennent pas longtemps</t>
  </si>
  <si>
    <t>belle qualité Pas encore utilisé, recherche un cadre pour garantir la protection de la carte. Rendu magnifique</t>
  </si>
  <si>
    <t>esthétique les fonctions et la dimension.</t>
  </si>
  <si>
    <t>micro nw700 concernant ce micro la qualité de son et impressionnant pour son prix  bien sur il faut le raccorder a une carte son externe pourvu d'une alim phantom et faire deux ou trois réglage adéquate  et une fois cela fait ont ce retrouve avec une qualité studio  pour le bras qui et fourni avec c'est une autre histoire qualité très faible et peut résistant je recommande l'achat d'un pied de micro semi pro ou pro</t>
  </si>
  <si>
    <t>Beau et solide Très beaux biberons, ma fille les a accepté sans problème. Très bonne qualité</t>
  </si>
  <si>
    <t>Chaussure légère et agréable Chaussures de sport parfaite du faite de sa légèreté et qu' elle est bien respirante je les utilise aussi bien dans la vie de tt les jours que pour faire du sport . Vraiment satisfait de cette référence</t>
  </si>
  <si>
    <t>Elle est magnifique Le tissu est souple, le thème du camouflage de l'armée pas trop visible, très agréable à porter avec un tee-shirt et un jean comme sur la photo. Il est long et c'est agréable parce qu'il cache vos formes quand vous en avez. Je le conseille à toute femme faisant du 38 au 56. J'insiste sur le motif qui devient très joli sur un habillement. Cordialement, khira</t>
  </si>
  <si>
    <t>Timberland Rien a redire, très bon produit et solide, ne pas oublier des les imperméabiliser, cela permet quelle reste en état plus longtemps, cuir un peu dur au début, mais ce fait vite</t>
  </si>
  <si>
    <t>parfaite brassiere je recherchais des brassieres jolies et agreables a porter pour remplacer les miennes qui prennaient de l age ... j ai tenté ma chance en commandant celle ci et tres satisfaite ...jolie confortable tenu au lavage, je les lave avec le rembourrage interieur a 30 degres et aucun pb</t>
  </si>
  <si>
    <t>Qualité parfaite Parfait .</t>
  </si>
  <si>
    <t>trés bien trés bien trés fonctionnel</t>
  </si>
  <si>
    <t>Magnifique montre chrono! Magnifique montre fait tres sobre et sport à la fois! Les aiguilles rouge sur fond bleue sont une réussite! Juste faire attention aux personnes aux tres fin poignet car le cadran fait bien 53mm! Si vous avez des fins poignets mieux vaut prendre la montre en 48mm. À part cela c'est un modèle à acheter sans hésitation pour les amateurs de belles montres sportive et habillé à la fois!</t>
  </si>
  <si>
    <t>Bon produit Bon produit, utilisé pour des cartons de déménagement et aucun soucis</t>
  </si>
  <si>
    <t>Sans doute suggérant d'acheter Très bon produit, le matériau est plus confortable que prévu. Très doux. Je l'aime. Recommandé d'acheter.</t>
  </si>
  <si>
    <t>Parfait Je voulais un blogueur pour mon bracelet pandora et je ne suis pas déçue . Convient parfaitement mais penser à enlever les bouts de plastique à l’intérieur.</t>
  </si>
  <si>
    <t>Micro Le micro est excellent pour faire des podcast ou enregistrer des compo de musique, il est d'une bonne qualité et le support aussi. Nécessite une alimentation fantôme</t>
  </si>
  <si>
    <t>bien pratique arrivée à la mater sans rien car accouchement pas prévu ce jour là (examen de contrôle seulement), bien contente de m'être fait livrer cette trousse où il y a tout dedans (évite au mari d'aller en catastrophe acheter des trucs moches, ou inadaptés), là il y a l'essentiel</t>
  </si>
  <si>
    <t>Magique Mon fils boit enfin au biberon et les termine . On avait du mal, avec la reprise imminente du boulot je commençais à stresser.  J'avais testé d'autre biberon mais il avait vraiment du mal, c'est a peine s'il buvait 10ml et ensuite s'énervait et donc finissait au sein. Les autres biberons dit spéciale allaitement ne font que la forme de la tétine qui ressemble au sein. Mais la succion reste la même que celle du biberon donc mon fils bloquait l'arrivait du lait avec sa langue. CE biberon fonctionne comme l'allaitement, le fonctionnement de la langue permet de faire sortir le lait.  C'est vraiment magique. Je recommande à toutes les mamans qui allaite et qui veulent continuer ou dont leur bébé n'arrive pas à prendre le biberon.</t>
  </si>
  <si>
    <t>pas le bon diametre. j'aichetez deux micro wanwey noir xlr mini jack (+ bras + bonnette + araignée) ayant un 3ème micro "Auna" (usb) du même format et hélas la bonnette et trop petite donc deception pour moi mais rien de gravissime.(je ne sais pas ou en acheter de la bonne  dimension et par lots ?)...</t>
  </si>
  <si>
    <t>Descriptif erroné Attention produit non compatible avec le micro onde à la lecture de la notice sauf que dans le descriptif produit sur Amazon il est dit le contraire. Très déçue Achat perdu</t>
  </si>
  <si>
    <t>Nul Qualité médiocre</t>
  </si>
  <si>
    <t>Une 46 l autre 47 Taille non adaptée</t>
  </si>
  <si>
    <t>Attention aux tailles! Bien que le produit soit de bonne qualité, la marque est bien connue et fiable, il faut néanmoins penser à bien commander deux tailles au dessus! j'ai commandé du 43/44 et j'ai eu l'équivalent du 41 en comparant avec une autre paire en magasin. Pensez donc bien à commander une taille au dessus pour ne pas voir de mauvaises surprises</t>
  </si>
  <si>
    <t>Excellente conforme à la photo Je recommande ce chauffe biberon, conforme à la photo</t>
  </si>
  <si>
    <t>Bruyante Bon produit. Petit bémol, elle est très bruyante.</t>
  </si>
  <si>
    <t>Livraison rapide, jolie Tres jolie, mais je m'attendais a plus de sons :( déçu</t>
  </si>
  <si>
    <t>cartouche ancre Bonjour elles sont parfaites , toutefois le prix et pas beaucoup moins cher qu'en magasin .</t>
  </si>
  <si>
    <t>Pratique et efficace Je cherchais un sac à dos afin de ranger mes papiers sans être trop encombrant. Je suis tombé sur ce petit sac très pratique avec plein de rangement..</t>
  </si>
  <si>
    <t>Parfait Bon produit, bon prix et livraison rapide. C'est tout ce qu'on attend de ce type de produit. J'en profite pour vous conseiller de toujours acheter des cartouches d'encre originales. J'ai fait la bêtise d'utiliser des encres dites compatibles... j'ai perdu mon imprimante !</t>
  </si>
  <si>
    <t>Joint dolce gusto Notre dolce gusto fuyait en dessous On a change le joint et plus de fuite Tres content de notre achat</t>
  </si>
  <si>
    <t>A recommander bon vendeur Délai respecté , tennis conforme et ce sont les vrais pour vraiment pas cher ! Top</t>
  </si>
  <si>
    <t>Une très belle montre La montre à un look très classique et connu, à voir sur la durée mais je trouve qu'elle marche bien. Le mouvement à l'air de bonne qualité. Pour moi c'est un bon produit! A entretenir bien sur comme toutes montre automatiques!</t>
  </si>
  <si>
    <t>bien Pour mettre au pieds</t>
  </si>
  <si>
    <t>Bien pratiques Je cherchais des chaussures d'hiver qui s'enfilent aussi vite que des sandales d'été... Parfaites. On croirait des chaussons...</t>
  </si>
  <si>
    <t>Excellent produit Que connaissas ces bouillottes. J'en ai , je m'en sers souvent. Malgré le doute de mon mari qui souffrait d'un lumbago, je lui ai acheté  celle ci qu'il utilise avec plaisir. Pour lui ça  a été une découverte,  lol Excellent produit. A recommander vivement. Vendeur très  très  serieux</t>
  </si>
  <si>
    <t>bon prod bon prod</t>
  </si>
  <si>
    <t>Super Nous l'avions pris pour les vacances ou nous avons fait beaucoup de déplacements en voiture mais pour la voiture de location, la prise allume cigare n'allait pas ( Fiat Panda 2017) mais dans ma voiture (Skoda Fabia 2005) la prise tient parfaitement. Le temps de chauffe recommandé dans le manuel est vraiment le bon, franchement.... chapeau !!!</t>
  </si>
  <si>
    <t>Ras Très bonne tétine mon petit a réussi à les percer mais avec plus d'un an d'utilisation... Je recommande</t>
  </si>
  <si>
    <t>Fidèle à la présentation merci Je recommande ces bracelets belles pierres</t>
  </si>
  <si>
    <t>Ma première G-SHOCK... ... et probablement pas la dernière. Elle est du plus bel effet, robuste, étanche, ... et parfaite pour un motard. Elle encaisse toute les vibrations dues aux relief de la route et vous donne quand même l'heure exacte. De multiple fonctions qui permet à chacun de choisir celle qui lui est la plus utile. La roulette est très pratique pour réaliser rapidement les réglages les plus courant.</t>
  </si>
  <si>
    <t>Sublime mais prendre une pointure en dessous de la votre Génial 👍 mais malheureusement taille 1 pointure de plus que prévue</t>
  </si>
  <si>
    <t>MONTRE CASIO Je suis très satisfaite du produit fidèle à la description du fournisseur.</t>
  </si>
  <si>
    <t>Bof S'est très vite détendu.</t>
  </si>
  <si>
    <t>chaussure de Security produit de très mauvaise qualité je l'ai ai porter  semaine et elle s'ouvre déjà au niveaux de la semelle je déconseille fortement cette achat</t>
  </si>
  <si>
    <t>le prix et la livraison gratuite et rapide j'ai acheter cet article pour l'anniversaire de ma fille</t>
  </si>
  <si>
    <t>Bof Fait son effets mais voilà quoi je m attendais a mieux niveau qualité</t>
  </si>
  <si>
    <t>Kit seau balai Ce kit est super ! Je suis aide ménagère  et je lenmene partout avec moi ! Le seul problème  cest que la serpillière  vendu avec le kit n est pas adapté !! Elle est trop petite ! Pas élastiquer On a un mal fou a la mettre ! Et le balai est très  fragile ! Je les malheureusement feler et du coup il reste plier sur un côté !! Mais comme cest vendu en kit !! On ne trouve pas de balai seul !! Et franchement je preferais le tout premier modèle !!!le seau et la  serpillière  on changer !! Sinon il est top !! Quand cest trop bien il faut qu il change !!!</t>
  </si>
  <si>
    <t>Bon produit Produit correspondant à mes attentes. Rapport qualité/prix parfait. La couleur correspond bien à la photo sur le site. Je recommande cet achat.</t>
  </si>
  <si>
    <t>bon produit pour bien  nourrir le cuir impécable ne tache pas les vetements</t>
  </si>
  <si>
    <t>Belle cafetière Joli désign, le café est bon, et elle ne fait pas de bruit, un peu petite ce n'est pas une 10-15 tasses.</t>
  </si>
  <si>
    <t>Confort Pour ts les jours à la maison L ete dehors</t>
  </si>
  <si>
    <t>Sa accélération la pousse  du cheveux Cheveux longs</t>
  </si>
  <si>
    <t>Neant Déjà utilisé pour le premier bébé</t>
  </si>
  <si>
    <t>Du plus bel effet Je trouve ce diffuseur super joli, il a un design un peu original et très zen, il a un pouvoir de diffusion suffisant, le fait qu’il soit,programmable en durée est plutôt pratique.</t>
  </si>
  <si>
    <t>Parfait Taille parfaite couleur aussi... Bref content de mon achat 😊</t>
  </si>
  <si>
    <t>Satisfait Bon produit, chaussons confortables et semblent solides. Ils tiennent bien aux pieds.</t>
  </si>
  <si>
    <t>PRODUIT CONFORME Produit conforme, de très bonne qualité, et style inégalable!</t>
  </si>
  <si>
    <t>Je le conseille J ai acheté cette ensemble pour ma fille aime trop dommage elle a perdu l autre coté du boucle d oreille</t>
  </si>
  <si>
    <t>steph rien a dire</t>
  </si>
  <si>
    <t>Parfait! Très satisfaite de cet achat, ça fait plusieurs mois que je le possède et pour l'instant il fait très bien son job! facile a utilisé, silencieux, excellent rapport qualité prix.</t>
  </si>
  <si>
    <t>Tétines efficaces Très bon modèles pour les grands bébés qui ont du mal à se passer du biberon...</t>
  </si>
  <si>
    <t>Pull Ce pull et large il tiens chaud il est au top du top ! petit prix mais super pratique !</t>
  </si>
  <si>
    <t>Conforme Ce n'est pas la 1ère paire que j'achète. Toujours la même qualité.</t>
  </si>
  <si>
    <t>Nickel Nickel</t>
  </si>
  <si>
    <t>Incroyable J’adore île et venue le jour même rien a dire sur cette paire de puma</t>
  </si>
  <si>
    <t>chausse vraiment très petit ma femme chausse du 36. sur ses havainas habituelle elle prend 37 et sur celle ci c'est encore trop petit en longueur mais apres trop large a l'avant du pied....</t>
  </si>
  <si>
    <t>Les cartouches d'encre noire HP 932 coulent !! Cela fait 2 fois que les cartouches d'encre noire HP 932 fabriquées en Irlande fuient. Résultat, la 2ème fois l'imprimante est HS. Le vendeur Amazon nous renvoie vers le fabricant qui est injoignable (chose facile) !!!! Aucun geste commercial d'Amazon à part le remboursement normal des cartouches défectueuses.</t>
  </si>
  <si>
    <t>mauvaise indication produit produit listé comme chauffe-biberon maison + VOITURE, mais en réalité n'a qu'un branchement MAISON dans le détail. surprise à la réception du colis. mauvaise indication de la part d'amazon</t>
  </si>
  <si>
    <t>masse mais que 20 min Le produit est conçu pour une utilisation de 20 min, il ne faut pas l'utiliser plusieurs fois d'affiler selon la notice d'utilisation. Attention , il peut rendre certaine zone douloureuse, à utiliser avec parcimonie. Mais je confirme que s'il est placé au niveau des lombaires ce produit fait vraiment sont effet et remplie sa fonction. Seuls bémols n'est pas autonome et n'est pas très agréable au niveau du cou.</t>
  </si>
  <si>
    <t>Biberon pour allaitement mixte, sans BPA Un biberon pas franchement donné, mais d'une assez bonne contenance (260 mL), sympa avec sa petite déco tigre, garanti sans BPA, doté d'une tétine douce qui imite (autant que faire se peut) le sein maternel, et muni d'un système anti-coliques. On ne trompera jamais un bébé allaité, il préfèrera toujours le sein, mais quand on n'a pas le choix, autant lui proposer la tétine qui s'en rapproche le plus pour qu'il ne refuse pas de prendre le biberon. Et sans BPA c'est encore mieux.</t>
  </si>
  <si>
    <t>Prendre une demi pointure au dessus Commande en taille 42 (ma pointure selon le guide des tailles sorel), les bottes sont trop petites et le pied touche au bout. Renvoi et recommande en 42,5, recu 48 h apres, la taille est impeccable. Soyez donc vigilent lors de la commande a prendre une demi taille au dessus.</t>
  </si>
  <si>
    <t>Pantoufles Bonjour, Je suis satisfaite de ces pantoufles chaudes et originales. Pointure juste, si vous mentez de grosses chaussettes prendre une pointure au dessus. Cordialement</t>
  </si>
  <si>
    <t>presque parfaite... 5 ans de vie  ! chauffe vite, aspect propre d'extérieur avec le métal et la satisfaction de ne pas avaler des éléments issus du plastique bouilli ! Par contre l'écran led et la bouilloire restent illuminés tant qu'elle est sur le socle... un peu dommage ! Un petit commentaire sur la fin de vie  :  5 ans plus tard les boutons bipent mais n'enclechent plus la chauffe de l'eau... Mort de la bouilloire  ! 68 euros pour 5 ans de vie... Regrettable  !   : '-(</t>
  </si>
  <si>
    <t>Chauffe cire Je viens de recevoir mon colis il y a quelques jour , ma femme a pu le tester , très bon produit la cire font vite et très pratique avec son système de réglages pour la température, sa cuve en aluminium et pratique à nettoyer et le faite qu’elle soit amovible facile de passer à la machine à laver la vaisselle , très bon produit pour le prix est sympa avec les petits sachets de cire ainsi que les bâtonner</t>
  </si>
  <si>
    <t>ballerines super agréables à porter</t>
  </si>
  <si>
    <t>Agréables à porter Pour l été , elles sont top. Elles correspondent à mes goûts. Elles sont en plus confortables.</t>
  </si>
  <si>
    <t>Très jolie! Magnifique, très très contente!</t>
  </si>
  <si>
    <t>Très confortable Je l'ai et acheté pour le boulot et au top rien à dire</t>
  </si>
  <si>
    <t>très bon écouteurs Très bon écouteur de très bonne qualité le son est terrible ils sont pas trop gros et la charge tient longtemps 😊😊😊</t>
  </si>
  <si>
    <t>livre tres bien illusté Les images sont magnifiques, le descriptif des dinosaures est assez complet. J'ai acheté ce livre pour mon fils de 4 ans qui est passionné des dinosaures je cherchais des explications sur les dinosaures un peu plus poussés et je ne suis pas décus, il répond complètement à mes attentes! je vais d'ailleurs prochainement en acheté un autre de la même collection.</t>
  </si>
  <si>
    <t>Très bonne qualité Un gros rouleau commandé à l'occasion des fêtes de Noël. La qualité est très bonne et il en reste suffisamment pour le prochain Noël</t>
  </si>
  <si>
    <t>Qualité Casio ! La montre a un cadran assez gros mais bien proportionné. Une fois correctement réglé, c'est du bonheur à utiliser ! Elle a un look assez baroudeur/plongeur, très sympa.  Cette Casio respire la qualité (rapport qualité/prix imbattable)</t>
  </si>
  <si>
    <t>Satisfaction Très satisfait de mon achat . Correspond parfaitement a la description .</t>
  </si>
  <si>
    <t>New Balance légères, très bon maintient, confortables, bon amortit</t>
  </si>
  <si>
    <t>nickel juste prendre une taille en dessous car taille grand !!! de trés grande qualité !!! correspond à la photo !!!</t>
  </si>
  <si>
    <t>Câble souple et solide Du bon matos...</t>
  </si>
  <si>
    <t>Tombé en panne mais remplacé Joli design, facile à utiliser, bonne autonomie, son très correct. Mais, 2 utilisations et il ne marche plus! Après quelques échanges avec le SAV ils m'ont proposé de m'en renvoyer un gratuitement. Rien à dire. J'en avais acheté 2 et le deuxième n'a pas eu ce genre de problèmes.</t>
  </si>
  <si>
    <t>Sublime Je les ai en deux couleurs. Super comfortable. Taille correcte. Look encore trop sportif pour mettre au bureau avec une robe mais super confortables et aérée.</t>
  </si>
  <si>
    <t>Moyen Je trouve que sa maintient pas assez bien ( sur les côtés)</t>
  </si>
  <si>
    <t>trop petit les chaussures sont beaucoup plus petites qu'attendu.Le 43 correspond à du 42 en France.C'est incroyable de lire qu'en général les pointures correspondent!</t>
  </si>
  <si>
    <t>Pas trop mal dans l'ensemble, même si pour la solidité et l'ergonomie on repassera Pour l'instant ça va, mais je vous conseillerai de plier ce casque le moins possible. Je trouve le système assez fragile et craint que ce dernier ne cède assez rapidement. Quand aux boutons de fonctions, situés à l'arrière de l'écouteur droit, j'aurai apprécié une roulette pour le volume plutôt que deux boutons - et + qui ajoutés aux boutons play/pause et mute rendent assez difficile de se rappeler quel bouton fait quoi.</t>
  </si>
  <si>
    <t>A du etre renvoyé , car dechirer ... Elles sont très belle mais j'ai du les renvoyer car au 1er essayage , l'intérieur s'est déchirer... Sinon , à part ça, elles étaient bien</t>
  </si>
  <si>
    <t>Bon produit Très bon produit , bon maintien et léger à la fois. Sangles réglables . Taille plutôt bien. Je le recommande</t>
  </si>
  <si>
    <t>Prix encore assez excessif pour une vente par internet Bonjour, Comme tout produit HP, excellente qualité. Mais prix encore assez excessif pour une vente par internet, sur le site "groupon" quand il y a des deals ils valent mieux le coup. Je voulais essayer via le site Amazon, à savoir le site France Toner, les produits sont hors de prix et la gamme de base est de trés mauvaise qualité.</t>
  </si>
  <si>
    <t>mais duretés dans le réglage Plus de 200 commentaires pour cette montre... et aucun encore en français. Il est assez incompréhensible, d'ailleurs, que ce modèle-là soit si difficile à trouver sur la France, au point que le prix en devient délirant (et je ne cache pas l'avoir dégotté... à trois fois moins cher qu'ici indiqué, bref à son prix raisonnable et normal!). Adorable petite Seiko, et quand je dis petite, c'est qu'elle n'est effectivement pas trop grande, présentant le diamètre idéal (pas plus de 38 mm hors tout). A noter que le bouton de réglage est vissé, et qu'il faut donc d'abord le débloquer. Ensuite, pour les différents réglages, c'est un peu dur et on a l'impression d'avoir un peu à forcer pour arriver jusqu'au réglage aiguilles. Et juste avant, comme quasiment toujours en cas de bouton vissé et j'ignore pourquoi, pas évident du tout de réussir à trouver la position pour le réglage de la date, c'est assez délicat et subtil. Voilà pourquoi j'enlève quand même une étoile à ma notation, s'ajoutant au fait que, contrairement à d'autres modèles Seiko plus récents, la luminescence manque de vigueur pour une bonne vision nocturne. J'ajouterai peut-être que concernant la datation, j'aime bien avoir aussi le jour de la semaine, mais je conviens en même temps que cela n'aurait pas forcément convenu (surcharge) à l'esthétique particulière de cette montre. Enfin, et surtout si on a un peu peur de la choquer donc l'abîmer un peu en la portant, on pourra la trouver un peu trop épaisse (dans les 13 mm). P.S. Juste pour info, contrairement à un usage bien établi sur les automatiques modernes, le fond n'est pas transparent (pour voir le mécanisme).  P.S. bis. Encore une incertitude ici dans la présentation produit. Ce n'est pas une montre "à remontage manuel", expression employée normalement pour une simple mécanique à remonter disons tous les jours, mais bel et bien une automatique.  P.S. ter. Oui, décidément, en tirant le bouton de réglage, notamment aujourd'hui, position correcte quasiment introuvable pour tourner (régler) juste la date, même en s'y reprenant à dix fois. Curieux autant que surprenant. C'est la première fois que je rencontre ce genre d'approximation douteuse sur une Seiko, marque ordinairement plus sérieuse...</t>
  </si>
  <si>
    <t>Top très bien Tunique qui parait assez fine à 1ère vue. Mais avec un tee shirt ou un débardeur dessous, ça va bien. Je n'ai pas trop froid quand je la porte, la matière est plutôt pas mal. J'ai déjà commandé et je le referai.</t>
  </si>
  <si>
    <t>Tres contente de cet achat. Je suis habituée  à  cette marque. Jamais déçue.  Bien prendre une taille en dessous de votre taille habituelle. Elles ne sont pas très salissantes et supportent  bien le lave linge. Faites pour pieds larges. Je les porte en toutes circonstances.  Ballades et ville.</t>
  </si>
  <si>
    <t>Super Livraison rapide produit conforme A savoir que Reebok taille petit donc prendre une demie voire une pointure en moins ce qui a été le cas pour mon fils qui fait 42 j ai pris 41 et c est parfait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</si>
</sst>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""fr"", ""en"")"),"These handy wipes used to mix colors clothing (even new, black, light yellow and bright red) without damage to clothing. The colors land on the wipe, which becomes gray. It's reassuring when doing laundry too quickly, with color mixtures. I have not dared"&amp;" to mix bright colors or black with white, by cons, because it seems too risky to me. This will still save time and have fewer ""disasters"". This format (with 16 wipes 3.66 euros currently) is a bit too small for my taste and does not offer the best valu"&amp;"e for money, I prefer packs of 35 wipes. Along the same lines, there are also anti vanish fading wipes (divisible by 2) that work fine too, or lye color mir ""finished sorting"".")</f>
        <v>These handy wipes used to mix colors clothing (even new, black, light yellow and bright red) without damage to clothing. The colors land on the wipe, which becomes gray. It's reassuring when doing laundry too quickly, with color mixtures. I have not dared to mix bright colors or black with white, by cons, because it seems too risky to me. This will still save time and have fewer "disasters". This format (with 16 wipes 3.66 euros currently) is a bit too small for my taste and does not offer the best value for money, I prefer packs of 35 wipes. Along the same lines, there are also anti vanish fading wipes (divisible by 2) that work fine too, or lye color mir "finished sorting".</v>
      </c>
    </row>
    <row r="3">
      <c r="A3" s="1">
        <v>4.0</v>
      </c>
      <c r="B3" s="1" t="s">
        <v>4</v>
      </c>
      <c r="C3" t="str">
        <f>IFERROR(__xludf.DUMMYFUNCTION("GOOGLETRANSLATE(B3, ""fr"", ""en"")"),"Could be better Keeps the gadget. While simulating the wake daylight is nice. However it is not easy either. Birdsong as an alarm is against nice ... By cons, no battery in case of power failure, obligation to return the ring every night buttons at the ve"&amp;"ry ergonomic peripherals and attention during their use because the device is unstable. Optimization work to do at the supplier level ... In short I think if I had to do I do not effectuerai this purchase considering all these elements.")</f>
        <v>Could be better Keeps the gadget. While simulating the wake daylight is nice. However it is not easy either. Birdsong as an alarm is against nice ... By cons, no battery in case of power failure, obligation to return the ring every night buttons at the very ergonomic peripherals and attention during their use because the device is unstable. Optimization work to do at the supplier level ... In short I think if I had to do I do not effectuerai this purchase considering all these elements.</v>
      </c>
    </row>
    <row r="4">
      <c r="A4" s="1">
        <v>4.0</v>
      </c>
      <c r="B4" s="1" t="s">
        <v>5</v>
      </c>
      <c r="C4" t="str">
        <f>IFERROR(__xludf.DUMMYFUNCTION("GOOGLETRANSLATE(B4, ""fr"", ""en"")"),"Top large size but at this price will top for spring or retraction .. Really not chèr 17euros in balance against 40 euros in stores")</f>
        <v>Top large size but at this price will top for spring or retraction .. Really not chèr 17euros in balance against 40 euros in stores</v>
      </c>
    </row>
    <row r="5">
      <c r="A5" s="1">
        <v>5.0</v>
      </c>
      <c r="B5" s="1" t="s">
        <v>6</v>
      </c>
      <c r="C5" t="str">
        <f>IFERROR(__xludf.DUMMYFUNCTION("GOOGLETRANSLATE(B5, ""fr"", ""en"")"),"Barcelet Very nice little silver bracelet to 3 ranks and adorned with small balls certies zirconium. The bracelet looks sturdy enough and good quality. I think it will make a small effect !!")</f>
        <v>Barcelet Very nice little silver bracelet to 3 ranks and adorned with small balls certies zirconium. The bracelet looks sturdy enough and good quality. I think it will make a small effect !!</v>
      </c>
    </row>
    <row r="6">
      <c r="A6" s="1">
        <v>5.0</v>
      </c>
      <c r="B6" s="1" t="s">
        <v>7</v>
      </c>
      <c r="C6" t="str">
        <f>IFERROR(__xludf.DUMMYFUNCTION("GOOGLETRANSLATE(B6, ""fr"", ""en"")"),"nice performance hello thank you for your shipment, which is in every way my expectations, great quality, very pretty jewel it arrived in time and scheduled, I recommend your site to my friends married")</f>
        <v>nice performance hello thank you for your shipment, which is in every way my expectations, great quality, very pretty jewel it arrived in time and scheduled, I recommend your site to my friends married</v>
      </c>
    </row>
    <row r="7">
      <c r="A7" s="1">
        <v>5.0</v>
      </c>
      <c r="B7" s="1" t="s">
        <v>8</v>
      </c>
      <c r="C7" t="str">
        <f>IFERROR(__xludf.DUMMYFUNCTION("GOOGLETRANSLATE(B7, ""fr"", ""en"")"),"great fun too I bought this product for the anniversary. focntionne it very very well. the enfanst and great play with ... I then connected my bluetooth sound bar without problems. I recommend it brightens good and it's cheap")</f>
        <v>great fun too I bought this product for the anniversary. focntionne it very very well. the enfanst and great play with ... I then connected my bluetooth sound bar without problems. I recommend it brightens good and it's cheap</v>
      </c>
    </row>
    <row r="8">
      <c r="A8" s="1">
        <v>5.0</v>
      </c>
      <c r="B8" s="1" t="s">
        <v>9</v>
      </c>
      <c r="C8" t="str">
        <f>IFERROR(__xludf.DUMMYFUNCTION("GOOGLETRANSLATE(B8, ""fr"", ""en"")"),"Excellent quality Perfect for the train. light and bcp possible storage format")</f>
        <v>Excellent quality Perfect for the train. light and bcp possible storage format</v>
      </c>
    </row>
    <row r="9">
      <c r="A9" s="1">
        <v>5.0</v>
      </c>
      <c r="B9" s="1" t="s">
        <v>10</v>
      </c>
      <c r="C9" t="str">
        <f>IFERROR(__xludf.DUMMYFUNCTION("GOOGLETRANSLATE(B9, ""fr"", ""en"")"),"Amazon RAS")</f>
        <v>Amazon RAS</v>
      </c>
    </row>
    <row r="10">
      <c r="A10" s="1">
        <v>5.0</v>
      </c>
      <c r="B10" s="1" t="s">
        <v>11</v>
      </c>
      <c r="C10" t="str">
        <f>IFERROR(__xludf.DUMMYFUNCTION("GOOGLETRANSLATE(B10, ""fr"", ""en"")"),"Although Ras")</f>
        <v>Although Ras</v>
      </c>
    </row>
    <row r="11">
      <c r="A11" s="1">
        <v>5.0</v>
      </c>
      <c r="B11" s="1" t="s">
        <v>12</v>
      </c>
      <c r="C11" t="str">
        <f>IFERROR(__xludf.DUMMYFUNCTION("GOOGLETRANSLATE(B11, ""fr"", ""en"")"),"Perfect Sends fast. Shoes come with their usual small Bensimon bag, perfect for carrying.")</f>
        <v>Perfect Sends fast. Shoes come with their usual small Bensimon bag, perfect for carrying.</v>
      </c>
    </row>
    <row r="12">
      <c r="A12" s="1">
        <v>5.0</v>
      </c>
      <c r="B12" s="1" t="s">
        <v>13</v>
      </c>
      <c r="C12" t="str">
        <f>IFERROR(__xludf.DUMMYFUNCTION("GOOGLETRANSLATE(B12, ""fr"", ""en"")"),"👍 👍très comfortable")</f>
        <v>👍 👍très comfortable</v>
      </c>
    </row>
    <row r="13">
      <c r="A13" s="1">
        <v>5.0</v>
      </c>
      <c r="B13" s="1" t="s">
        <v>14</v>
      </c>
      <c r="C13" t="str">
        <f>IFERROR(__xludf.DUMMYFUNCTION("GOOGLETRANSLATE(B13, ""fr"", ""en"")"),"Nothing to say Nothing to say perfect apart perfect she is too beautiful and the size nikel I took the same size as the other trainers are asser arrived quickly in perfect condition and no defects shoe box full reach and perfect shoes that happens everywh"&amp;"ere not because I have received torn box for control made online here nothing to say I recommend without any worries")</f>
        <v>Nothing to say Nothing to say perfect apart perfect she is too beautiful and the size nikel I took the same size as the other trainers are asser arrived quickly in perfect condition and no defects shoe box full reach and perfect shoes that happens everywhere not because I have received torn box for control made online here nothing to say I recommend without any worries</v>
      </c>
    </row>
    <row r="14">
      <c r="A14" s="1">
        <v>5.0</v>
      </c>
      <c r="B14" s="1" t="s">
        <v>15</v>
      </c>
      <c r="C14" t="str">
        <f>IFERROR(__xludf.DUMMYFUNCTION("GOOGLETRANSLATE(B14, ""fr"", ""en"")"),"Good nice blouse to wear thin and light. Ideal for mid-season or even summer. Beautiful color, does not damage the wash. For the price, I am satisfied!")</f>
        <v>Good nice blouse to wear thin and light. Ideal for mid-season or even summer. Beautiful color, does not damage the wash. For the price, I am satisfied!</v>
      </c>
    </row>
    <row r="15">
      <c r="A15" s="1">
        <v>5.0</v>
      </c>
      <c r="B15" s="1" t="s">
        <v>16</v>
      </c>
      <c r="C15" t="str">
        <f>IFERROR(__xludf.DUMMYFUNCTION("GOOGLETRANSLATE(B15, ""fr"", ""en"")"),"To great anguished like me from choking, it's perfect, my baby can taste everything without me worried!")</f>
        <v>To great anguished like me from choking, it's perfect, my baby can taste everything without me worried!</v>
      </c>
    </row>
    <row r="16">
      <c r="A16" s="1">
        <v>5.0</v>
      </c>
      <c r="B16" s="1" t="s">
        <v>17</v>
      </c>
      <c r="C16" t="str">
        <f>IFERROR(__xludf.DUMMYFUNCTION("GOOGLETRANSLATE(B16, ""fr"", ""en"")"),"Okay Good quality, the fibers are dense enough to be comfortable and not to wrinkle, the sock is discreet in sport and answer all my expectations")</f>
        <v>Okay Good quality, the fibers are dense enough to be comfortable and not to wrinkle, the sock is discreet in sport and answer all my expectations</v>
      </c>
    </row>
    <row r="17">
      <c r="A17" s="1">
        <v>5.0</v>
      </c>
      <c r="B17" s="1" t="s">
        <v>18</v>
      </c>
      <c r="C17" t="str">
        <f>IFERROR(__xludf.DUMMYFUNCTION("GOOGLETRANSLATE(B17, ""fr"", ""en"")"),"sock hello, I love neither too small nor too large they are perfect for mid saison..et the colors are beautiful ..I recommend them")</f>
        <v>sock hello, I love neither too small nor too large they are perfect for mid saison..et the colors are beautiful ..I recommend them</v>
      </c>
    </row>
    <row r="18">
      <c r="A18" s="1">
        <v>5.0</v>
      </c>
      <c r="B18" s="1" t="s">
        <v>19</v>
      </c>
      <c r="C18" t="str">
        <f>IFERROR(__xludf.DUMMYFUNCTION("GOOGLETRANSLATE(B18, ""fr"", ""en"")"),"Very good value nice packaging, good quality")</f>
        <v>Very good value nice packaging, good quality</v>
      </c>
    </row>
    <row r="19">
      <c r="A19" s="1">
        <v>5.0</v>
      </c>
      <c r="B19" s="1" t="s">
        <v>20</v>
      </c>
      <c r="C19" t="str">
        <f>IFERROR(__xludf.DUMMYFUNCTION("GOOGLETRANSLATE(B19, ""fr"", ""en"")"),"I recommend bottle top")</f>
        <v>I recommend bottle top</v>
      </c>
    </row>
    <row r="20">
      <c r="A20" s="1">
        <v>2.0</v>
      </c>
      <c r="B20" s="1" t="s">
        <v>21</v>
      </c>
      <c r="C20" t="str">
        <f>IFERROR(__xludf.DUMMYFUNCTION("GOOGLETRANSLATE(B20, ""fr"", ""en"")"),"Its low, muffled These headphones are downright decent. Convenient and easy to use, small box for charging is nice. The only worries about their main function: the sound. - Very low, and it's not just my phone, for example, because with a different wire p"&amp;"air, I can go up to hurt me. So during physical exertion with ambient noise, there are just the melody of the music. I counted even use them to play drums in the background, I can forget. - Indoors or in public transport, for example, that might be enough"&amp;". But the accuracy of the sound is excellent. Even by configuring a little treble / bass on my phone, the sound is dull and muffled. Big disappointment suddenly. I not use often. Fortunately I had them for ten euros.")</f>
        <v>Its low, muffled These headphones are downright decent. Convenient and easy to use, small box for charging is nice. The only worries about their main function: the sound. - Very low, and it's not just my phone, for example, because with a different wire pair, I can go up to hurt me. So during physical exertion with ambient noise, there are just the melody of the music. I counted even use them to play drums in the background, I can forget. - Indoors or in public transport, for example, that might be enough. But the accuracy of the sound is excellent. Even by configuring a little treble / bass on my phone, the sound is dull and muffled. Big disappointment suddenly. I not use often. Fortunately I had them for ten euros.</v>
      </c>
    </row>
    <row r="21">
      <c r="A21" s="1">
        <v>1.0</v>
      </c>
      <c r="B21" s="1" t="s">
        <v>22</v>
      </c>
      <c r="C21" t="str">
        <f>IFERROR(__xludf.DUMMYFUNCTION("GOOGLETRANSLATE(B21, ""fr"", ""en"")"),"Half price of others but is only half One listener works on both despite many trials different devices. I highly recommend this highly.")</f>
        <v>Half price of others but is only half One listener works on both despite many trials different devices. I highly recommend this highly.</v>
      </c>
    </row>
    <row r="22">
      <c r="A22" s="1">
        <v>1.0</v>
      </c>
      <c r="B22" s="1" t="s">
        <v>23</v>
      </c>
      <c r="C22" t="str">
        <f>IFERROR(__xludf.DUMMYFUNCTION("GOOGLETRANSLATE(B22, ""fr"", ""en"")"),"I recommend Very disappointed with the state in which the micro happens, the cable has wrong contact. At this price, it is better to flee, totally dissatisfied with my order as many opinions were positive. I turned my microphone.")</f>
        <v>I recommend Very disappointed with the state in which the micro happens, the cable has wrong contact. At this price, it is better to flee, totally dissatisfied with my order as many opinions were positive. I turned my microphone.</v>
      </c>
    </row>
    <row r="23">
      <c r="A23" s="1">
        <v>3.0</v>
      </c>
      <c r="B23" s="1" t="s">
        <v>24</v>
      </c>
      <c r="C23" t="str">
        <f>IFERROR(__xludf.DUMMYFUNCTION("GOOGLETRANSLATE(B23, ""fr"", ""en"")"),"Fun but impractical Although original but the man does not there. That is, it takes hold it in one hand and pull Scotch with another. Every time we accidentally touch the man breaks the mouth. I gave this gift to one of my work colleagues before leaving t"&amp;"he company, I think it's funny but ultimately impractical")</f>
        <v>Fun but impractical Although original but the man does not there. That is, it takes hold it in one hand and pull Scotch with another. Every time we accidentally touch the man breaks the mouth. I gave this gift to one of my work colleagues before leaving the company, I think it's funny but ultimately impractical</v>
      </c>
    </row>
    <row r="24">
      <c r="A24" s="1">
        <v>3.0</v>
      </c>
      <c r="B24" s="1" t="s">
        <v>25</v>
      </c>
      <c r="C24" t="str">
        <f>IFERROR(__xludf.DUMMYFUNCTION("GOOGLETRANSLATE(B24, ""fr"", ""en"")"),"Good product not powerful enough despite low power even in a small room. I suggest you take more powerful.")</f>
        <v>Good product not powerful enough despite low power even in a small room. I suggest you take more powerful.</v>
      </c>
    </row>
    <row r="25">
      <c r="A25" s="1">
        <v>4.0</v>
      </c>
      <c r="B25" s="1" t="s">
        <v>26</v>
      </c>
      <c r="C25" t="str">
        <f>IFERROR(__xludf.DUMMYFUNCTION("GOOGLETRANSLATE(B25, ""fr"", ""en"")"),"Kettle compact but noisy Small kettle with its convenient spout metal. The level of noise produced by a small kettle is high.")</f>
        <v>Kettle compact but noisy Small kettle with its convenient spout metal. The level of noise produced by a small kettle is high.</v>
      </c>
    </row>
    <row r="26">
      <c r="A26" s="1">
        <v>4.0</v>
      </c>
      <c r="B26" s="1" t="s">
        <v>27</v>
      </c>
      <c r="C26" t="str">
        <f>IFERROR(__xludf.DUMMYFUNCTION("GOOGLETRANSLATE(B26, ""fr"", ""en"")"),"Tré good buy, as always with TBS Comfortable, nice color (I bought the gray). Good height of heels. I regularly buy this brand that disappoints me a rarely more: these shoes are made in France. Caution small size. Thanks to the reviews on the site I happi"&amp;"ly took the 38 (as my shoe size is 37)")</f>
        <v>Tré good buy, as always with TBS Comfortable, nice color (I bought the gray). Good height of heels. I regularly buy this brand that disappoints me a rarely more: these shoes are made in France. Caution small size. Thanks to the reviews on the site I happily took the 38 (as my shoe size is 37)</v>
      </c>
    </row>
    <row r="27">
      <c r="A27" s="1">
        <v>4.0</v>
      </c>
      <c r="B27" s="1" t="s">
        <v>28</v>
      </c>
      <c r="C27" t="str">
        <f>IFERROR(__xludf.DUMMYFUNCTION("GOOGLETRANSLATE(B27, ""fr"", ""en"")"),"Very good soap After testing several soap stain remover, this one is tops. It lasts long.")</f>
        <v>Very good soap After testing several soap stain remover, this one is tops. It lasts long.</v>
      </c>
    </row>
    <row r="28">
      <c r="A28" s="1">
        <v>4.0</v>
      </c>
      <c r="B28" s="1" t="s">
        <v>29</v>
      </c>
      <c r="C28" t="str">
        <f>IFERROR(__xludf.DUMMYFUNCTION("GOOGLETRANSLATE(B28, ""fr"", ""en"")"),"Dial a little confused, if not perfect Having finally give up my ""old"" Junghans Mega Solar Ceramic (breakdown every 4 years, 200 € repair, I got tired), I acquired there is some Casio this day. First printing: Compared to Junghans, design pleases me les"&amp;"s because the dial is a little confused. I find the ""6"" cut down the pretty lousy dial. The blue-dark gray background is very aesthetic, but it does not improve readability (low contrast). For cons, the most numerous are in relation to my Junghans - we "&amp;"can see if (and when) the watch has received the radio signal (try whether a Junghans is synchronous or not ...) - there is a manual (I never found out how to solve my Junghans after motion has been changed ...) but unfortunately it is printed in a little"&amp;" practice (PDF available on the internet) - some functionalities that may be useful occasionally (alarm, countdown, other time zones, etc.) - we know the state of battery charge and you can replace it if necessary without sending the watch in Japan ... - "&amp;"X times cheaper In conclusion: not as amazing and beautiful as my Junghans, but oh how much better designed and convenient!")</f>
        <v>Dial a little confused, if not perfect Having finally give up my "old" Junghans Mega Solar Ceramic (breakdown every 4 years, 200 € repair, I got tired), I acquired there is some Casio this day. First printing: Compared to Junghans, design pleases me less because the dial is a little confused. I find the "6" cut down the pretty lousy dial. The blue-dark gray background is very aesthetic, but it does not improve readability (low contrast). For cons, the most numerous are in relation to my Junghans - we can see if (and when) the watch has received the radio signal (try whether a Junghans is synchronous or not ...) - there is a manual (I never found out how to solve my Junghans after motion has been changed ...) but unfortunately it is printed in a little practice (PDF available on the internet) - some functionalities that may be useful occasionally (alarm, countdown, other time zones, etc.) - we know the state of battery charge and you can replace it if necessary without sending the watch in Japan ... - X times cheaper In conclusion: not as amazing and beautiful as my Junghans, but oh how much better designed and convenient!</v>
      </c>
    </row>
    <row r="29">
      <c r="A29" s="1">
        <v>5.0</v>
      </c>
      <c r="B29" s="1" t="s">
        <v>30</v>
      </c>
      <c r="C29" t="str">
        <f>IFERROR(__xludf.DUMMYFUNCTION("GOOGLETRANSLATE(B29, ""fr"", ""en"")"),"Great product Helmet buy for my girlfriend, very good headphones sound quality no complaints, good hold on her head, she used to play sports indoors, I recommend this product to any person wanting a wireless headset.")</f>
        <v>Great product Helmet buy for my girlfriend, very good headphones sound quality no complaints, good hold on her head, she used to play sports indoors, I recommend this product to any person wanting a wireless headset.</v>
      </c>
    </row>
    <row r="30">
      <c r="A30" s="1">
        <v>5.0</v>
      </c>
      <c r="B30" s="1" t="s">
        <v>31</v>
      </c>
      <c r="C30" t="str">
        <f>IFERROR(__xludf.DUMMYFUNCTION("GOOGLETRANSLATE(B30, ""fr"", ""en"")"),"I recommend Very nice shoe size just note it's shoes are not made for big feet Very comfortable")</f>
        <v>I recommend Very nice shoe size just note it's shoes are not made for big feet Very comfortable</v>
      </c>
    </row>
    <row r="31">
      <c r="A31" s="1">
        <v>5.0</v>
      </c>
      <c r="B31" s="1" t="s">
        <v>32</v>
      </c>
      <c r="C31" t="str">
        <f>IFERROR(__xludf.DUMMYFUNCTION("GOOGLETRANSLATE(B31, ""fr"", ""en"")"),"Made perfect his work. Very cute.")</f>
        <v>Made perfect his work. Very cute.</v>
      </c>
    </row>
    <row r="32">
      <c r="A32" s="1">
        <v>5.0</v>
      </c>
      <c r="B32" s="1" t="s">
        <v>33</v>
      </c>
      <c r="C32" t="str">
        <f>IFERROR(__xludf.DUMMYFUNCTION("GOOGLETRANSLATE(B32, ""fr"", ""en"")"),"Okay These nipples are intended for babies from 3 months. Perfectly adapted to bottles of the same brand, they are easy to use and clean.")</f>
        <v>Okay These nipples are intended for babies from 3 months. Perfectly adapted to bottles of the same brand, they are easy to use and clean.</v>
      </c>
    </row>
    <row r="33">
      <c r="A33" s="1">
        <v>5.0</v>
      </c>
      <c r="B33" s="1" t="s">
        <v>34</v>
      </c>
      <c r="C33" t="str">
        <f>IFERROR(__xludf.DUMMYFUNCTION("GOOGLETRANSLATE(B33, ""fr"", ""en"")"),"Classic .. The classic Doc Martens .... Size impeccable, fast delivery ... In short nothing to say actually!")</f>
        <v>Classic .. The classic Doc Martens .... Size impeccable, fast delivery ... In short nothing to say actually!</v>
      </c>
    </row>
    <row r="34">
      <c r="A34" s="1">
        <v>5.0</v>
      </c>
      <c r="B34" s="1" t="s">
        <v>35</v>
      </c>
      <c r="C34" t="str">
        <f>IFERROR(__xludf.DUMMYFUNCTION("GOOGLETRANSLATE(B34, ""fr"", ""en"")"),"Very good very good produits.livraison rapide.j am very well designed satisfait.emballage I do not regret that choice I recommend thank you")</f>
        <v>Very good very good produits.livraison rapide.j am very well designed satisfait.emballage I do not regret that choice I recommend thank you</v>
      </c>
    </row>
    <row r="35">
      <c r="A35" s="1">
        <v>5.0</v>
      </c>
      <c r="B35" s="1" t="s">
        <v>36</v>
      </c>
      <c r="C35" t="str">
        <f>IFERROR(__xludf.DUMMYFUNCTION("GOOGLETRANSLATE(B35, ""fr"", ""en"")"),"Sami and Julie Perfect for learning to read")</f>
        <v>Sami and Julie Perfect for learning to read</v>
      </c>
    </row>
    <row r="36">
      <c r="A36" s="1">
        <v>5.0</v>
      </c>
      <c r="B36" s="1" t="s">
        <v>37</v>
      </c>
      <c r="C36" t="str">
        <f>IFERROR(__xludf.DUMMYFUNCTION("GOOGLETRANSLATE(B36, ""fr"", ""en"")"),"The good tea has been received, the style was very good, the water was very fast and the sound was small.")</f>
        <v>The good tea has been received, the style was very good, the water was very fast and the sound was small.</v>
      </c>
    </row>
    <row r="37">
      <c r="A37" s="1">
        <v>5.0</v>
      </c>
      <c r="B37" s="1" t="s">
        <v>38</v>
      </c>
      <c r="C37" t="str">
        <f>IFERROR(__xludf.DUMMYFUNCTION("GOOGLETRANSLATE(B37, ""fr"", ""en"")"),"LACOSTE Great product, very beautiful, fine quality conforms to the description. Too small. I ordered in exchange the size above and today, Monday I returned today, Monday, the Post article that was too small")</f>
        <v>LACOSTE Great product, very beautiful, fine quality conforms to the description. Too small. I ordered in exchange the size above and today, Monday I returned today, Monday, the Post article that was too small</v>
      </c>
    </row>
    <row r="38">
      <c r="A38" s="1">
        <v>5.0</v>
      </c>
      <c r="B38" s="1" t="s">
        <v>39</v>
      </c>
      <c r="C38" t="str">
        <f>IFERROR(__xludf.DUMMYFUNCTION("GOOGLETRANSLATE(B38, ""fr"", ""en"")"),"price very interesting use of intensive printing and original cartridges do not take long and too quickly detect an empty cartridge when it is not. I just received this shipment I'll try but the price is very good, the print quality is perfect for me, I w"&amp;"ill see over time .... to follow - sending very fast, well packaged, I recommend")</f>
        <v>price very interesting use of intensive printing and original cartridges do not take long and too quickly detect an empty cartridge when it is not. I just received this shipment I'll try but the price is very good, the print quality is perfect for me, I will see over time .... to follow - sending very fast, well packaged, I recommend</v>
      </c>
    </row>
    <row r="39">
      <c r="A39" s="1">
        <v>5.0</v>
      </c>
      <c r="B39" s="1" t="s">
        <v>40</v>
      </c>
      <c r="C39" t="str">
        <f>IFERROR(__xludf.DUMMYFUNCTION("GOOGLETRANSLATE(B39, ""fr"", ""en"")"),"Meraki jogging color fabric size r.a.s.")</f>
        <v>Meraki jogging color fabric size r.a.s.</v>
      </c>
    </row>
    <row r="40">
      <c r="A40" s="1">
        <v>5.0</v>
      </c>
      <c r="B40" s="1" t="s">
        <v>41</v>
      </c>
      <c r="C40" t="str">
        <f>IFERROR(__xludf.DUMMYFUNCTION("GOOGLETRANSLATE(B40, ""fr"", ""en"")"),"Excellent My girlfriend was delighted. great gift")</f>
        <v>Excellent My girlfriend was delighted. great gift</v>
      </c>
    </row>
    <row r="41">
      <c r="A41" s="1">
        <v>5.0</v>
      </c>
      <c r="B41" s="1" t="s">
        <v>42</v>
      </c>
      <c r="C41" t="str">
        <f>IFERROR(__xludf.DUMMYFUNCTION("GOOGLETRANSLATE(B41, ""fr"", ""en"")"),"Very comfortable can put q with pants with jeans or tracksuit")</f>
        <v>Very comfortable can put q with pants with jeans or tracksuit</v>
      </c>
    </row>
    <row r="42">
      <c r="A42" s="1">
        <v>5.0</v>
      </c>
      <c r="B42" s="1" t="s">
        <v>43</v>
      </c>
      <c r="C42" t="str">
        <f>IFERROR(__xludf.DUMMYFUNCTION("GOOGLETRANSLATE(B42, ""fr"", ""en"")"),"A love story I love ...")</f>
        <v>A love story I love ...</v>
      </c>
    </row>
    <row r="43">
      <c r="A43" s="1">
        <v>5.0</v>
      </c>
      <c r="B43" s="1" t="s">
        <v>44</v>
      </c>
      <c r="C43" t="str">
        <f>IFERROR(__xludf.DUMMYFUNCTION("GOOGLETRANSLATE(B43, ""fr"", ""en"")"),"Received the quality timely, thank you, I wear it every day until then zero defects, we'll see over time. Quick tip: make a stitch (solid) on the back of the belt, because the loop slips a little. Apart from this detail, nickel, value for money: for me 10"&amp;"/10")</f>
        <v>Received the quality timely, thank you, I wear it every day until then zero defects, we'll see over time. Quick tip: make a stitch (solid) on the back of the belt, because the loop slips a little. Apart from this detail, nickel, value for money: for me 10/10</v>
      </c>
    </row>
    <row r="44">
      <c r="A44" s="1">
        <v>2.0</v>
      </c>
      <c r="B44" s="1" t="s">
        <v>45</v>
      </c>
      <c r="C44" t="str">
        <f>IFERROR(__xludf.DUMMYFUNCTION("GOOGLETRANSLATE(B44, ""fr"", ""en"")"),"Disappointing .. Random model so no color choice, and for the price not small sprinklers to wash bottle nipples .. A little disappointing ..")</f>
        <v>Disappointing .. Random model so no color choice, and for the price not small sprinklers to wash bottle nipples .. A little disappointing ..</v>
      </c>
    </row>
    <row r="45">
      <c r="A45" s="1">
        <v>1.0</v>
      </c>
      <c r="B45" s="1" t="s">
        <v>46</v>
      </c>
      <c r="C45" t="str">
        <f>IFERROR(__xludf.DUMMYFUNCTION("GOOGLETRANSLATE(B45, ""fr"", ""en"")"),"A shame Everything is bad in this. Even false information making us believe that we made a deal. I'm trapped. Immediately installed as soon packed up and returned. The image quality is of a distressing mediocrity. This is nonsense. I put 1-star because yo"&amp;"u can not get less.")</f>
        <v>A shame Everything is bad in this. Even false information making us believe that we made a deal. I'm trapped. Immediately installed as soon packed up and returned. The image quality is of a distressing mediocrity. This is nonsense. I put 1-star because you can not get less.</v>
      </c>
    </row>
    <row r="46">
      <c r="A46" s="1">
        <v>1.0</v>
      </c>
      <c r="B46" s="1" t="s">
        <v>47</v>
      </c>
      <c r="C46" t="str">
        <f>IFERROR(__xludf.DUMMYFUNCTION("GOOGLETRANSLATE(B46, ""fr"", ""en"")"),"Too expensive for poor quality !! An outrageous price for the quality of the product ... I have bought this product meet all the comments ... and very very disappointed !! Nearly 100 euros for a resistor in a plastic shoddy c is aberrant ... the product i"&amp;"s Cheap ... for the price of coffee strong you have a piece of plastic !! go your way a good old bottle glass water bath will be more effective !!")</f>
        <v>Too expensive for poor quality !! An outrageous price for the quality of the product ... I have bought this product meet all the comments ... and very very disappointed !! Nearly 100 euros for a resistor in a plastic shoddy c is aberrant ... the product is Cheap ... for the price of coffee strong you have a piece of plastic !! go your way a good old bottle glass water bath will be more effective !!</v>
      </c>
    </row>
    <row r="47">
      <c r="A47" s="1">
        <v>3.0</v>
      </c>
      <c r="B47" s="1" t="s">
        <v>48</v>
      </c>
      <c r="C47" t="str">
        <f>IFERROR(__xludf.DUMMYFUNCTION("GOOGLETRANSLATE(B47, ""fr"", ""en"")"),"Beautiful vintage design, attention to just battery! I gave this watch to my man at Christmas 2018 and this is by far the prettiest of all connected watches brand confused when just loves vintage design. The metal bracelet is solid and the color gray side"&amp;"real's just very classy. Side customization of the dial, that's cool too, all those design choices with entertainment. And if you touch a little programming, you can make a self-dial. And it is fully compatible Android to receive and respond to SMS. (Prov"&amp;"ided you do not have big fingers eh otherwise it's a bit of a chore) (So remember if you count Apple sync, you can only read your sms, no answer. For Apple can you sell its exclusive iWatch :)) an unfortunate just point the shows could be at the top if it"&amp;" had a little more autonomy. Turn off wifi, gps and bluetooth to keep the maximum battery in the day. The bracelet is a little too big, so you have to skip a few links to prevent it slipping wrist ... I hope Fossil work about the battery issue, this is th"&amp;"e one big black spot of his range. It lacks that for perfect!")</f>
        <v>Beautiful vintage design, attention to just battery! I gave this watch to my man at Christmas 2018 and this is by far the prettiest of all connected watches brand confused when just loves vintage design. The metal bracelet is solid and the color gray sidereal's just very classy. Side customization of the dial, that's cool too, all those design choices with entertainment. And if you touch a little programming, you can make a self-dial. And it is fully compatible Android to receive and respond to SMS. (Provided you do not have big fingers eh otherwise it's a bit of a chore) (So remember if you count Apple sync, you can only read your sms, no answer. For Apple can you sell its exclusive iWatch :)) an unfortunate just point the shows could be at the top if it had a little more autonomy. Turn off wifi, gps and bluetooth to keep the maximum battery in the day. The bracelet is a little too big, so you have to skip a few links to prevent it slipping wrist ... I hope Fossil work about the battery issue, this is the one big black spot of his range. It lacks that for perfect!</v>
      </c>
    </row>
    <row r="48">
      <c r="A48" s="1">
        <v>3.0</v>
      </c>
      <c r="B48" s="1" t="s">
        <v>49</v>
      </c>
      <c r="C48" t="str">
        <f>IFERROR(__xludf.DUMMYFUNCTION("GOOGLETRANSLATE(B48, ""fr"", ""en"")"),"Heavy that I put 3 stars for the weight of the ring, very heavy to wear over time. Otherwise she is very pretty.")</f>
        <v>Heavy that I put 3 stars for the weight of the ring, very heavy to wear over time. Otherwise she is very pretty.</v>
      </c>
    </row>
    <row r="49">
      <c r="A49" s="1">
        <v>4.0</v>
      </c>
      <c r="B49" s="1" t="s">
        <v>50</v>
      </c>
      <c r="C49" t="str">
        <f>IFERROR(__xludf.DUMMYFUNCTION("GOOGLETRANSLATE(B49, ""fr"", ""en"")"),"Great as usual I am very happy with my purchase I was afraid when I have received since I discovered it were plastic, not silicone as a few years ago but frankly after 3 months use I can say that ultimately it is better than silicone because they do not w"&amp;"ork, are easy to wipe and install in the ring of the bottle ... well as qualities again and again for Advent, which fills us we mothers with their awesome products !! (No I do not get gifts from Advent I'm just saying the truth !! lol) I recommend")</f>
        <v>Great as usual I am very happy with my purchase I was afraid when I have received since I discovered it were plastic, not silicone as a few years ago but frankly after 3 months use I can say that ultimately it is better than silicone because they do not work, are easy to wipe and install in the ring of the bottle ... well as qualities again and again for Advent, which fills us we mothers with their awesome products !! (No I do not get gifts from Advent I'm just saying the truth !! lol) I recommend</v>
      </c>
    </row>
    <row r="50">
      <c r="A50" s="1">
        <v>4.0</v>
      </c>
      <c r="B50" s="1" t="s">
        <v>51</v>
      </c>
      <c r="C50" t="str">
        <f>IFERROR(__xludf.DUMMYFUNCTION("GOOGLETRANSLATE(B50, ""fr"", ""en"")"),"very comfortable, very fast delivery I recommend the product it makes one months soon as I daily door they do not move.")</f>
        <v>very comfortable, very fast delivery I recommend the product it makes one months soon as I daily door they do not move.</v>
      </c>
    </row>
    <row r="51">
      <c r="A51" s="1">
        <v>4.0</v>
      </c>
      <c r="B51" s="1" t="s">
        <v>52</v>
      </c>
      <c r="C51" t="str">
        <f>IFERROR(__xludf.DUMMYFUNCTION("GOOGLETRANSLATE(B51, ""fr"", ""en"")"),"Robust but without backlight Watch robust, useful and fashionable. Missing only the backlight to be perfect.")</f>
        <v>Robust but without backlight Watch robust, useful and fashionable. Missing only the backlight to be perfect.</v>
      </c>
    </row>
    <row r="52">
      <c r="A52" s="1">
        <v>4.0</v>
      </c>
      <c r="B52" s="1" t="s">
        <v>53</v>
      </c>
      <c r="C52" t="str">
        <f>IFERROR(__xludf.DUMMYFUNCTION("GOOGLETRANSLATE(B52, ""fr"", ""en"")"),"Nice little nice little book book to begin learning to read I put 4 stars because for the beginning it would have been good to the small bridges in the syllables")</f>
        <v>Nice little nice little book book to begin learning to read I put 4 stars because for the beginning it would have been good to the small bridges in the syllables</v>
      </c>
    </row>
    <row r="53">
      <c r="A53" s="1">
        <v>5.0</v>
      </c>
      <c r="B53" s="1" t="s">
        <v>54</v>
      </c>
      <c r="C53" t="str">
        <f>IFERROR(__xludf.DUMMYFUNCTION("GOOGLETRANSLATE(B53, ""fr"", ""en"")"),"parfaity pity that these cartridges are too expensive or so depending on the Canon consumer could make an effort rather give a discount depending on the amount consumed. To meditate")</f>
        <v>parfaity pity that these cartridges are too expensive or so depending on the Canon consumer could make an effort rather give a discount depending on the amount consumed. To meditate</v>
      </c>
    </row>
    <row r="54">
      <c r="A54" s="1">
        <v>5.0</v>
      </c>
      <c r="B54" s="1" t="s">
        <v>55</v>
      </c>
      <c r="C54" t="str">
        <f>IFERROR(__xludf.DUMMYFUNCTION("GOOGLETRANSLATE(B54, ""fr"", ""en"")"),"Sturdy and functional This is my everyday bag for several months, and I can tell you it does not move! I've never washed and yet it always seems new, and frankly he suffered every day! There is an inside pocket, handy for the vehicle paper (which comes ou"&amp;"t only very rarely), by against the front pocket is poorly available so it does not serve me. Eastpak is indestructible, and as says the rumor is guaranteed for life :)")</f>
        <v>Sturdy and functional This is my everyday bag for several months, and I can tell you it does not move! I've never washed and yet it always seems new, and frankly he suffered every day! There is an inside pocket, handy for the vehicle paper (which comes out only very rarely), by against the front pocket is poorly available so it does not serve me. Eastpak is indestructible, and as says the rumor is guaranteed for life :)</v>
      </c>
    </row>
    <row r="55">
      <c r="A55" s="1">
        <v>5.0</v>
      </c>
      <c r="B55" s="1" t="s">
        <v>56</v>
      </c>
      <c r="C55" t="str">
        <f>IFERROR(__xludf.DUMMYFUNCTION("GOOGLETRANSLATE(B55, ""fr"", ""en"")"),"good good")</f>
        <v>good good</v>
      </c>
    </row>
    <row r="56">
      <c r="A56" s="1">
        <v>5.0</v>
      </c>
      <c r="B56" s="1" t="s">
        <v>57</v>
      </c>
      <c r="C56" t="str">
        <f>IFERROR(__xludf.DUMMYFUNCTION("GOOGLETRANSLATE(B56, ""fr"", ""en"")"),"plastication value for money pouch very interesting because I have to buy the equipment at the same time I have been able to make a direct test a dozen sheet and the result is impeccable I recommend this product")</f>
        <v>plastication value for money pouch very interesting because I have to buy the equipment at the same time I have been able to make a direct test a dozen sheet and the result is impeccable I recommend this product</v>
      </c>
    </row>
    <row r="57">
      <c r="A57" s="1">
        <v>5.0</v>
      </c>
      <c r="B57" s="1" t="s">
        <v>58</v>
      </c>
      <c r="C57" t="str">
        <f>IFERROR(__xludf.DUMMYFUNCTION("GOOGLETRANSLATE(B57, ""fr"", ""en"")"),"Super Very well made, good product and good value for money. I recommend")</f>
        <v>Super Very well made, good product and good value for money. I recommend</v>
      </c>
    </row>
    <row r="58">
      <c r="A58" s="1">
        <v>5.0</v>
      </c>
      <c r="B58" s="1" t="s">
        <v>59</v>
      </c>
      <c r="C58" t="str">
        <f>IFERROR(__xludf.DUMMYFUNCTION("GOOGLETRANSLATE(B58, ""fr"", ""en"")"),"perfect high quality Perfect size is good, the outside pocket holds my galaxy S8. The quality of finish is impeccable. very good bag, not too big not too small.")</f>
        <v>perfect high quality Perfect size is good, the outside pocket holds my galaxy S8. The quality of finish is impeccable. very good bag, not too big not too small.</v>
      </c>
    </row>
    <row r="59">
      <c r="A59" s="1">
        <v>5.0</v>
      </c>
      <c r="B59" s="1" t="s">
        <v>60</v>
      </c>
      <c r="C59" t="str">
        <f>IFERROR(__xludf.DUMMYFUNCTION("GOOGLETRANSLATE(B59, ""fr"", ""en"")"),"beautiful dream loops pair of ear loops beautiful finish in a beautiful package it seems a luxury purchase because the detailed level finitionsau stones is perfect")</f>
        <v>beautiful dream loops pair of ear loops beautiful finish in a beautiful package it seems a luxury purchase because the detailed level finitionsau stones is perfect</v>
      </c>
    </row>
    <row r="60">
      <c r="A60" s="1">
        <v>5.0</v>
      </c>
      <c r="B60" s="1" t="s">
        <v>61</v>
      </c>
      <c r="C60" t="str">
        <f>IFERROR(__xludf.DUMMYFUNCTION("GOOGLETRANSLATE(B60, ""fr"", ""en"")"),"Superb micro Nothing to say, just great. Another micro I offer a birthday, and I'm not disappointed at all. The sound is nickel, appareillahe Bluetooth is easy.")</f>
        <v>Superb micro Nothing to say, just great. Another micro I offer a birthday, and I'm not disappointed at all. The sound is nickel, appareillahe Bluetooth is easy.</v>
      </c>
    </row>
    <row r="61">
      <c r="A61" s="1">
        <v>5.0</v>
      </c>
      <c r="B61" s="1" t="s">
        <v>62</v>
      </c>
      <c r="C61" t="str">
        <f>IFERROR(__xludf.DUMMYFUNCTION("GOOGLETRANSLATE(B61, ""fr"", ""en"")"),"Very good product these headphones are really great, I use them for the past 2 weeks (almost 1h per day) and the battery still care. Very ergonomic, ideal to carry in my ears, the sound quality is more than acceptable! The headphones are touch and a multi"&amp;"tude of options with a tap system on the listener (it's a hand to take)")</f>
        <v>Very good product these headphones are really great, I use them for the past 2 weeks (almost 1h per day) and the battery still care. Very ergonomic, ideal to carry in my ears, the sound quality is more than acceptable! The headphones are touch and a multitude of options with a tap system on the listener (it's a hand to take)</v>
      </c>
    </row>
    <row r="62">
      <c r="A62" s="1">
        <v>5.0</v>
      </c>
      <c r="B62" s="1" t="s">
        <v>63</v>
      </c>
      <c r="C62" t="str">
        <f>IFERROR(__xludf.DUMMYFUNCTION("GOOGLETRANSLATE(B62, ""fr"", ""en"")"),"Robust and easy to install The support is sturdy and supports the weight of 2 screens. Installation is easy, it takes 15 minutes to set up support and 2 screens. You have to choose the location of the foot, because it is hard to move after installation. T"&amp;"he clips to the cables used to perform a clean installation. In use, you must spend some time to fine tune their screens, but the comfort is really better than 2 monitors on classic distance. In addition it frees up space on the desktop and is gaining in "&amp;"brightness on the workstation.")</f>
        <v>Robust and easy to install The support is sturdy and supports the weight of 2 screens. Installation is easy, it takes 15 minutes to set up support and 2 screens. You have to choose the location of the foot, because it is hard to move after installation. The clips to the cables used to perform a clean installation. In use, you must spend some time to fine tune their screens, but the comfort is really better than 2 monitors on classic distance. In addition it frees up space on the desktop and is gaining in brightness on the workstation.</v>
      </c>
    </row>
    <row r="63">
      <c r="A63" s="1">
        <v>5.0</v>
      </c>
      <c r="B63" s="1" t="s">
        <v>64</v>
      </c>
      <c r="C63" t="str">
        <f>IFERROR(__xludf.DUMMYFUNCTION("GOOGLETRANSLATE(B63, ""fr"", ""en"")"),"Thank you Roger and solid lollipop MAM maintains good reputation. Colors RANDOM means that you will get RANDOM colors.")</f>
        <v>Thank you Roger and solid lollipop MAM maintains good reputation. Colors RANDOM means that you will get RANDOM colors.</v>
      </c>
    </row>
    <row r="64">
      <c r="A64" s="1">
        <v>5.0</v>
      </c>
      <c r="B64" s="1" t="s">
        <v>65</v>
      </c>
      <c r="C64" t="str">
        <f>IFERROR(__xludf.DUMMYFUNCTION("GOOGLETRANSLATE(B64, ""fr"", ""en"")"),"Superb rendering My husband loves them more very nice basketball it's fine and mild Nikel and its original I too love")</f>
        <v>Superb rendering My husband loves them more very nice basketball it's fine and mild Nikel and its original I too love</v>
      </c>
    </row>
    <row r="65">
      <c r="A65" s="1">
        <v>5.0</v>
      </c>
      <c r="B65" s="1" t="s">
        <v>66</v>
      </c>
      <c r="C65" t="str">
        <f>IFERROR(__xludf.DUMMYFUNCTION("GOOGLETRANSLATE(B65, ""fr"", ""en"")"),"Excellent Beautiful")</f>
        <v>Excellent Beautiful</v>
      </c>
    </row>
    <row r="66">
      <c r="A66" s="1">
        <v>5.0</v>
      </c>
      <c r="B66" s="1" t="s">
        <v>67</v>
      </c>
      <c r="C66" t="str">
        <f>IFERROR(__xludf.DUMMYFUNCTION("GOOGLETRANSLATE(B66, ""fr"", ""en"")"),"Hp mega quality I only buy from HP and not generic that last less long because cheaper. No ... hp is the best and it lasts a long time ... I do not print all day either but it's really suitable for my printer and no worries. Superb quality encre..prix not"&amp;" given cartridges, but no free. I largely prefer quality to quantity. (that's for pastries ..) So hp I love, I recommend.")</f>
        <v>Hp mega quality I only buy from HP and not generic that last less long because cheaper. No ... hp is the best and it lasts a long time ... I do not print all day either but it's really suitable for my printer and no worries. Superb quality encre..prix not given cartridges, but no free. I largely prefer quality to quantity. (that's for pastries ..) So hp I love, I recommend.</v>
      </c>
    </row>
    <row r="67">
      <c r="A67" s="1">
        <v>5.0</v>
      </c>
      <c r="B67" s="1" t="s">
        <v>68</v>
      </c>
      <c r="C67" t="str">
        <f>IFERROR(__xludf.DUMMYFUNCTION("GOOGLETRANSLATE(B67, ""fr"", ""en"")"),"A perfect kit to start well! This kit of marqie Tommee is perfect for a good start from the birth of a baby. It contains one bottle of 150 ml with a pacifier 0+ (birth), 2 bottles of 250ml with dummies 0+ (birth) and two teats to 3m + (from 3 months), and"&amp;" a cleaning brush for baby bottles and nipples and finally ... a pacifier to suck. It contains essentially begin and nipples are adapted to the transition from breast to bottle according to the method used by the mother. Products manufactured in Germany a"&amp;"nd Morocco with materials without BPA.")</f>
        <v>A perfect kit to start well! This kit of marqie Tommee is perfect for a good start from the birth of a baby. It contains one bottle of 150 ml with a pacifier 0+ (birth), 2 bottles of 250ml with dummies 0+ (birth) and two teats to 3m + (from 3 months), and a cleaning brush for baby bottles and nipples and finally ... a pacifier to suck. It contains essentially begin and nipples are adapted to the transition from breast to bottle according to the method used by the mother. Products manufactured in Germany and Morocco with materials without BPA.</v>
      </c>
    </row>
    <row r="68">
      <c r="A68" s="1">
        <v>2.0</v>
      </c>
      <c r="B68" s="1" t="s">
        <v>69</v>
      </c>
      <c r="C68" t="str">
        <f>IFERROR(__xludf.DUMMYFUNCTION("GOOGLETRANSLATE(B68, ""fr"", ""en"")"),"Very disappointed very disappointed, the watch not just running one year after purchase. Unable to reach the manufacturer (Festina) to find out if I have to buy a new battery or not. And even worse, does change the battery no longer provides sealing! So j"&amp;"ust a year after buying the watch has more technical values!")</f>
        <v>Very disappointed very disappointed, the watch not just running one year after purchase. Unable to reach the manufacturer (Festina) to find out if I have to buy a new battery or not. And even worse, does change the battery no longer provides sealing! So just a year after buying the watch has more technical values!</v>
      </c>
    </row>
    <row r="69">
      <c r="A69" s="1">
        <v>1.0</v>
      </c>
      <c r="B69" s="1" t="s">
        <v>70</v>
      </c>
      <c r="C69" t="str">
        <f>IFERROR(__xludf.DUMMYFUNCTION("GOOGLETRANSLATE(B69, ""fr"", ""en"")"),"faulty touch screen 2 days I have this watch and the touch screen not responding at all. extremely disappointed")</f>
        <v>faulty touch screen 2 days I have this watch and the touch screen not responding at all. extremely disappointed</v>
      </c>
    </row>
    <row r="70">
      <c r="A70" s="1">
        <v>1.0</v>
      </c>
      <c r="B70" s="1" t="s">
        <v>71</v>
      </c>
      <c r="C70" t="str">
        <f>IFERROR(__xludf.DUMMYFUNCTION("GOOGLETRANSLATE(B70, ""fr"", ""en"")"),"Bad buy. It worked only one week, it no longer works.")</f>
        <v>Bad buy. It worked only one week, it no longer works.</v>
      </c>
    </row>
    <row r="71">
      <c r="A71" s="1">
        <v>3.0</v>
      </c>
      <c r="B71" s="1" t="s">
        <v>72</v>
      </c>
      <c r="C71" t="str">
        <f>IFERROR(__xludf.DUMMYFUNCTION("GOOGLETRANSLATE(B71, ""fr"", ""en"")"),"cool watch but the light is really sucks the watch is cool and works well but the light is really sucks unable to see the time at night")</f>
        <v>cool watch but the light is really sucks the watch is cool and works well but the light is really sucks unable to see the time at night</v>
      </c>
    </row>
    <row r="72">
      <c r="A72" s="1">
        <v>4.0</v>
      </c>
      <c r="B72" s="1" t="s">
        <v>73</v>
      </c>
      <c r="C72" t="str">
        <f>IFERROR(__xludf.DUMMYFUNCTION("GOOGLETRANSLATE(B72, ""fr"", ""en"")"),"Cheap Cheap Sennheiser Sennheiser quality small bag folds")</f>
        <v>Cheap Cheap Sennheiser Sennheiser quality small bag folds</v>
      </c>
    </row>
    <row r="73">
      <c r="A73" s="1">
        <v>4.0</v>
      </c>
      <c r="B73" s="1" t="s">
        <v>74</v>
      </c>
      <c r="C73" t="str">
        <f>IFERROR(__xludf.DUMMYFUNCTION("GOOGLETRANSLATE(B73, ""fr"", ""en"")"),"Although not accustomed over the old !!!! But it will come.")</f>
        <v>Although not accustomed over the old !!!! But it will come.</v>
      </c>
    </row>
    <row r="74">
      <c r="A74" s="1">
        <v>4.0</v>
      </c>
      <c r="B74" s="1" t="s">
        <v>75</v>
      </c>
      <c r="C74" t="str">
        <f>IFERROR(__xludf.DUMMYFUNCTION("GOOGLETRANSLATE(B74, ""fr"", ""en"")"),"Great for the price Bouloche fast enough from the outside ... but super soft inside even after 6 months.")</f>
        <v>Great for the price Bouloche fast enough from the outside ... but super soft inside even after 6 months.</v>
      </c>
    </row>
    <row r="75">
      <c r="A75" s="1">
        <v>4.0</v>
      </c>
      <c r="B75" s="1" t="s">
        <v>76</v>
      </c>
      <c r="C75" t="str">
        <f>IFERROR(__xludf.DUMMYFUNCTION("GOOGLETRANSLATE(B75, ""fr"", ""en"")"),"Very good value Race mountain and ride")</f>
        <v>Very good value Race mountain and ride</v>
      </c>
    </row>
    <row r="76">
      <c r="A76" s="1">
        <v>5.0</v>
      </c>
      <c r="B76" s="1" t="s">
        <v>77</v>
      </c>
      <c r="C76" t="str">
        <f>IFERROR(__xludf.DUMMYFUNCTION("GOOGLETRANSLATE(B76, ""fr"", ""en"")"),"Nice product Beautiful earrings chic I recommend the purchase")</f>
        <v>Nice product Beautiful earrings chic I recommend the purchase</v>
      </c>
    </row>
    <row r="77">
      <c r="A77" s="1">
        <v>5.0</v>
      </c>
      <c r="B77" s="1" t="s">
        <v>78</v>
      </c>
      <c r="C77" t="str">
        <f>IFERROR(__xludf.DUMMYFUNCTION("GOOGLETRANSLATE(B77, ""fr"", ""en"")"),"Perfect I'm served to glue insulation on the door and flawless see over time if the adhesion is still good")</f>
        <v>Perfect I'm served to glue insulation on the door and flawless see over time if the adhesion is still good</v>
      </c>
    </row>
    <row r="78">
      <c r="A78" s="1">
        <v>5.0</v>
      </c>
      <c r="B78" s="1" t="s">
        <v>79</v>
      </c>
      <c r="C78" t="str">
        <f>IFERROR(__xludf.DUMMYFUNCTION("GOOGLETRANSLATE(B78, ""fr"", ""en"")"),"Good value Ras price")</f>
        <v>Good value Ras price</v>
      </c>
    </row>
    <row r="79">
      <c r="A79" s="1">
        <v>5.0</v>
      </c>
      <c r="B79" s="1" t="s">
        <v>80</v>
      </c>
      <c r="C79" t="str">
        <f>IFERROR(__xludf.DUMMYFUNCTION("GOOGLETRANSLATE(B79, ""fr"", ""en"")"),"Buy 2, one does not support bluetooth. I bought this helmet for myself and was very satisfied. I wanted to buy the same gift to my partner. The Bluetooth function just does not, with his phone as with any, and even wired use it is a constant sizzling. Unf"&amp;"ortunately the box was discarded following the purchase, so I guess no return ... Edit: Amazon propose to replace the defective product, so nothing to say, very good headphones!")</f>
        <v>Buy 2, one does not support bluetooth. I bought this helmet for myself and was very satisfied. I wanted to buy the same gift to my partner. The Bluetooth function just does not, with his phone as with any, and even wired use it is a constant sizzling. Unfortunately the box was discarded following the purchase, so I guess no return ... Edit: Amazon propose to replace the defective product, so nothing to say, very good headphones!</v>
      </c>
    </row>
    <row r="80">
      <c r="A80" s="1">
        <v>5.0</v>
      </c>
      <c r="B80" s="1" t="s">
        <v>81</v>
      </c>
      <c r="C80" t="str">
        <f>IFERROR(__xludf.DUMMYFUNCTION("GOOGLETRANSLATE(B80, ""fr"", ""en"")"),"Very Good Good")</f>
        <v>Very Good Good</v>
      </c>
    </row>
    <row r="81">
      <c r="A81" s="1">
        <v>5.0</v>
      </c>
      <c r="B81" s="1" t="s">
        <v>82</v>
      </c>
      <c r="C81" t="str">
        <f>IFERROR(__xludf.DUMMYFUNCTION("GOOGLETRANSLATE(B81, ""fr"", ""en"")"),"Use quiet and not during its transportation Limited is a plus for young ears but during road trips my children do not hear nearly so troublesome nothing for long journeys. Best used quiet. The helmets fit well together, no loss of sound when connected tog"&amp;"ether. The colors are very pretty and they are strong")</f>
        <v>Use quiet and not during its transportation Limited is a plus for young ears but during road trips my children do not hear nearly so troublesome nothing for long journeys. Best used quiet. The helmets fit well together, no loss of sound when connected together. The colors are very pretty and they are strong</v>
      </c>
    </row>
    <row r="82">
      <c r="A82" s="1">
        <v>5.0</v>
      </c>
      <c r="B82" s="1" t="s">
        <v>83</v>
      </c>
      <c r="C82" t="str">
        <f>IFERROR(__xludf.DUMMYFUNCTION("GOOGLETRANSLATE(B82, ""fr"", ""en"")"),"good quality I am very satisfied with this product, Perfect size, fabric soft to the touch, I recommend it.")</f>
        <v>good quality I am very satisfied with this product, Perfect size, fabric soft to the touch, I recommend it.</v>
      </c>
    </row>
    <row r="83">
      <c r="A83" s="1">
        <v>5.0</v>
      </c>
      <c r="B83" s="1" t="s">
        <v>84</v>
      </c>
      <c r="C83" t="str">
        <f>IFERROR(__xludf.DUMMYFUNCTION("GOOGLETRANSLATE(B83, ""fr"", ""en"")"),"Top Just perfect. The only small problem is that the product is of 100th cheaper on other sites ... I had not paid attention ... after, the product quality is the pill ...")</f>
        <v>Top Just perfect. The only small problem is that the product is of 100th cheaper on other sites ... I had not paid attention ... after, the product quality is the pill ...</v>
      </c>
    </row>
    <row r="84">
      <c r="A84" s="1">
        <v>5.0</v>
      </c>
      <c r="B84" s="1" t="s">
        <v>85</v>
      </c>
      <c r="C84" t="str">
        <f>IFERROR(__xludf.DUMMYFUNCTION("GOOGLETRANSLATE(B84, ""fr"", ""en"")"),"Fan of the little hen I begin the collection of small chickens (after reading the adventures of Pitikok) These books are studied in class: rich vocabulary and humor at home, one is a fan!")</f>
        <v>Fan of the little hen I begin the collection of small chickens (after reading the adventures of Pitikok) These books are studied in class: rich vocabulary and humor at home, one is a fan!</v>
      </c>
    </row>
    <row r="85">
      <c r="A85" s="1">
        <v>5.0</v>
      </c>
      <c r="B85" s="1" t="s">
        <v>86</v>
      </c>
      <c r="C85" t="str">
        <f>IFERROR(__xludf.DUMMYFUNCTION("GOOGLETRANSLATE(B85, ""fr"", ""en"")"),"quality coal Bags &lt;div id = ""video-block-R1CKN4GXW9JZPN"" class = ""a-section-spacing-small in-spacing-top mini video-block""&gt; &lt;/ div&gt; &lt;input type = ""hidden"" name = """" value = ""https://images-eu.ssl-images-amazon.com/images/I/91Hemf+RU8S.mp4"" class"&amp;" = ""video-url""&gt; &lt;input type = ""hidden"" name = """" value = ""https://images-eu.ssl-images-amazon.com/images/I/91toDpMmuuS.png"" class = ""video-slate-img-url""&gt; &amp; nbsp; 4 coal bags in store your closet or small parts They broadcast a pure and disinfec"&amp;"tant smell, and purify the air")</f>
        <v>quality coal Bags &lt;div id = "video-block-R1CKN4GXW9JZPN" class = "a-section-spacing-small in-spacing-top mini video-block"&gt; &lt;/ div&gt; &lt;input type = "hidden" name = "" value = "https://images-eu.ssl-images-amazon.com/images/I/91Hemf+RU8S.mp4" class = "video-url"&gt; &lt;input type = "hidden" name = "" value = "https://images-eu.ssl-images-amazon.com/images/I/91toDpMmuuS.png" class = "video-slate-img-url"&gt; &amp; nbsp; 4 coal bags in store your closet or small parts They broadcast a pure and disinfectant smell, and purify the air</v>
      </c>
    </row>
    <row r="86">
      <c r="A86" s="1">
        <v>5.0</v>
      </c>
      <c r="B86" s="1" t="s">
        <v>87</v>
      </c>
      <c r="C86" t="str">
        <f>IFERROR(__xludf.DUMMYFUNCTION("GOOGLETRANSLATE(B86, ""fr"", ""en"")"),"SUPER PRETTY GOOD QUALITY OF KETTLE DESIGN PRACTICAL AND EASY TO USE MY THRILLED TO PURCHASE.")</f>
        <v>SUPER PRETTY GOOD QUALITY OF KETTLE DESIGN PRACTICAL AND EASY TO USE MY THRILLED TO PURCHASE.</v>
      </c>
    </row>
    <row r="87">
      <c r="A87" s="1">
        <v>5.0</v>
      </c>
      <c r="B87" s="1" t="s">
        <v>88</v>
      </c>
      <c r="C87" t="str">
        <f>IFERROR(__xludf.DUMMYFUNCTION("GOOGLETRANSLATE(B87, ""fr"", ""en"")"),"My son is delighted my son is very stylish and love the bear, it is lightweight, flexible and comfortable to wear !!!! The shoes of 43, I took her usual size and any worries they suit him perfectly.")</f>
        <v>My son is delighted my son is very stylish and love the bear, it is lightweight, flexible and comfortable to wear !!!! The shoes of 43, I took her usual size and any worries they suit him perfectly.</v>
      </c>
    </row>
    <row r="88">
      <c r="A88" s="1">
        <v>5.0</v>
      </c>
      <c r="B88" s="1" t="s">
        <v>89</v>
      </c>
      <c r="C88" t="str">
        <f>IFERROR(__xludf.DUMMYFUNCTION("GOOGLETRANSLATE(B88, ""fr"", ""en"")"),"Very happy. A watch for the beach, advancing age and the arm is not long enough so I opted for this watch with a large display, the compass is not very convincing but at this price I option not buy for that. This watch looks good and does not cap.")</f>
        <v>Very happy. A watch for the beach, advancing age and the arm is not long enough so I opted for this watch with a large display, the compass is not very convincing but at this price I option not buy for that. This watch looks good and does not cap.</v>
      </c>
    </row>
    <row r="89">
      <c r="A89" s="1">
        <v>5.0</v>
      </c>
      <c r="B89" s="1" t="s">
        <v>90</v>
      </c>
      <c r="C89" t="str">
        <f>IFERROR(__xludf.DUMMYFUNCTION("GOOGLETRANSLATE(B89, ""fr"", ""en"")"),"on top so I find these headphones on top, sound good by cons must accommodate different size rubber about the size of his ears to enjoy the best sound. very nice design with cute little bag that I like for transport, it is possible to spare rubber, chargi"&amp;"ng cable and of course the box with the headphones.")</f>
        <v>on top so I find these headphones on top, sound good by cons must accommodate different size rubber about the size of his ears to enjoy the best sound. very nice design with cute little bag that I like for transport, it is possible to spare rubber, charging cable and of course the box with the headphones.</v>
      </c>
    </row>
    <row r="90">
      <c r="A90" s="1">
        <v>5.0</v>
      </c>
      <c r="B90" s="1" t="s">
        <v>91</v>
      </c>
      <c r="C90" t="str">
        <f>IFERROR(__xludf.DUMMYFUNCTION("GOOGLETRANSLATE(B90, ""fr"", ""en"")"),"Perfect for sports headset perfect for jogging, once in place it absolutely does not move, however as always, for eyeglass wearers, beware if your legs are too thick, discomfort quickly arrives at the ear and of the skull in contact with the branches. His"&amp;" side have on is good but not excellent, the bass and treble slightly lacks depth, the fault perhaps less noise a tad below the more upscale brand model, however, for use sports in which I reserve it very very well above my standard. Ultimately, he reaps "&amp;"the maximum score for my use, Assistant to it a total expense realized in 2 hours and you get an excellent product")</f>
        <v>Perfect for sports headset perfect for jogging, once in place it absolutely does not move, however as always, for eyeglass wearers, beware if your legs are too thick, discomfort quickly arrives at the ear and of the skull in contact with the branches. His side have on is good but not excellent, the bass and treble slightly lacks depth, the fault perhaps less noise a tad below the more upscale brand model, however, for use sports in which I reserve it very very well above my standard. Ultimately, he reaps the maximum score for my use, Assistant to it a total expense realized in 2 hours and you get an excellent product</v>
      </c>
    </row>
    <row r="91">
      <c r="A91" s="1">
        <v>2.0</v>
      </c>
      <c r="B91" s="1" t="s">
        <v>92</v>
      </c>
      <c r="C91" t="str">
        <f>IFERROR(__xludf.DUMMYFUNCTION("GOOGLETRANSLATE(B91, ""fr"", ""en"")"),"but works perfectly .... Done his job, but souffrede serious design problems: UNNECESSARILY LOUD - Each press of a button causes a deafening biiiip - Can not turn off, so it undergoes a ""alarm"" an hour later, the device rings SIX times to warn us ... th"&amp;"at he died. - display BLUE LIVE yuex picnic breakfast el dice difficult to face him. In short, no-doubt accustomed to the sobriety of my old brand Aquagrad device (German model bought in a roasting, which lasted 10 years), it remains for me to dismantle i"&amp;"t to extract the BIP and the garland débracher LEDs.")</f>
        <v>but works perfectly .... Done his job, but souffrede serious design problems: UNNECESSARILY LOUD - Each press of a button causes a deafening biiiip - Can not turn off, so it undergoes a "alarm" an hour later, the device rings SIX times to warn us ... that he died. - display BLUE LIVE yuex picnic breakfast el dice difficult to face him. In short, no-doubt accustomed to the sobriety of my old brand Aquagrad device (German model bought in a roasting, which lasted 10 years), it remains for me to dismantle it to extract the BIP and the garland débracher LEDs.</v>
      </c>
    </row>
    <row r="92">
      <c r="A92" s="1">
        <v>1.0</v>
      </c>
      <c r="B92" s="1" t="s">
        <v>93</v>
      </c>
      <c r="C92" t="str">
        <f>IFERROR(__xludf.DUMMYFUNCTION("GOOGLETRANSLATE(B92, ""fr"", ""en"")"),"Poor quality damaged Product")</f>
        <v>Poor quality damaged Product</v>
      </c>
    </row>
    <row r="93">
      <c r="A93" s="1">
        <v>3.0</v>
      </c>
      <c r="B93" s="1" t="s">
        <v>94</v>
      </c>
      <c r="C93" t="str">
        <f>IFERROR(__xludf.DUMMYFUNCTION("GOOGLETRANSLATE(B93, ""fr"", ""en"")"),"Heater bed 2p My husband can not stand the fact that even if the heater bed is not in use it releases heat. First try everything we were both sweating without having operated Article")</f>
        <v>Heater bed 2p My husband can not stand the fact that even if the heater bed is not in use it releases heat. First try everything we were both sweating without having operated Article</v>
      </c>
    </row>
    <row r="94">
      <c r="A94" s="1">
        <v>3.0</v>
      </c>
      <c r="B94" s="1" t="s">
        <v>95</v>
      </c>
      <c r="C94" t="str">
        <f>IFERROR(__xludf.DUMMYFUNCTION("GOOGLETRANSLATE(B94, ""fr"", ""en"")"),"Not suitable for large sizes Pleasant to wear in against the fabric is thin and n is not .to avoid maintenance for large breasts ...")</f>
        <v>Not suitable for large sizes Pleasant to wear in against the fabric is thin and n is not .to avoid maintenance for large breasts ...</v>
      </c>
    </row>
    <row r="95">
      <c r="A95" s="1">
        <v>4.0</v>
      </c>
      <c r="B95" s="1" t="s">
        <v>96</v>
      </c>
      <c r="C95" t="str">
        <f>IFERROR(__xludf.DUMMYFUNCTION("GOOGLETRANSLATE(B95, ""fr"", ""en"")"),"Magic If you want to add style to your outfits retros is ideal accessory. It perfectly gonffle skirts and dresses.")</f>
        <v>Magic If you want to add style to your outfits retros is ideal accessory. It perfectly gonffle skirts and dresses.</v>
      </c>
    </row>
    <row r="96">
      <c r="A96" s="1">
        <v>4.0</v>
      </c>
      <c r="B96" s="1" t="s">
        <v>97</v>
      </c>
      <c r="C96" t="str">
        <f>IFERROR(__xludf.DUMMYFUNCTION("GOOGLETRANSLATE(B96, ""fr"", ""en"")"),"Practice The finish is quite good. The black plastic could be less ""made in china"". The temperature setting is very easy. Heating is silent. No ringing at the end, great. Descale regularly (vinegar + water) to keep silence heater.")</f>
        <v>Practice The finish is quite good. The black plastic could be less "made in china". The temperature setting is very easy. Heating is silent. No ringing at the end, great. Descale regularly (vinegar + water) to keep silence heater.</v>
      </c>
    </row>
    <row r="97">
      <c r="A97" s="1">
        <v>4.0</v>
      </c>
      <c r="B97" s="1" t="s">
        <v>98</v>
      </c>
      <c r="C97" t="str">
        <f>IFERROR(__xludf.DUMMYFUNCTION("GOOGLETRANSLATE(B97, ""fr"", ""en"")"),"No unused I like Advent products because they are always very good. The teats are not yet used as baby arrives in a few weeks ... so will update my review in no time!")</f>
        <v>No unused I like Advent products because they are always very good. The teats are not yet used as baby arrives in a few weeks ... so will update my review in no time!</v>
      </c>
    </row>
    <row r="98">
      <c r="A98" s="1">
        <v>4.0</v>
      </c>
      <c r="B98" s="1" t="s">
        <v>99</v>
      </c>
      <c r="C98" t="str">
        <f>IFERROR(__xludf.DUMMYFUNCTION("GOOGLETRANSLATE(B98, ""fr"", ""en"")"),"Nickel Received in advance. By cons I ask myself a ""real difference on the three shades of orange ^^ But anyway I'm happy with my purchase and would recommend it.")</f>
        <v>Nickel Received in advance. By cons I ask myself a "real difference on the three shades of orange ^^ But anyway I'm happy with my purchase and would recommend it.</v>
      </c>
    </row>
    <row r="99">
      <c r="A99" s="1">
        <v>5.0</v>
      </c>
      <c r="B99" s="1" t="s">
        <v>100</v>
      </c>
      <c r="C99" t="str">
        <f>IFERROR(__xludf.DUMMYFUNCTION("GOOGLETRANSLATE(B99, ""fr"", ""en"")"),"Football Socks Perfect for my son to 8. They are of good quality.")</f>
        <v>Football Socks Perfect for my son to 8. They are of good quality.</v>
      </c>
    </row>
    <row r="100">
      <c r="A100" s="1">
        <v>5.0</v>
      </c>
      <c r="B100" s="1" t="s">
        <v>101</v>
      </c>
      <c r="C100" t="str">
        <f>IFERROR(__xludf.DUMMYFUNCTION("GOOGLETRANSLATE(B100, ""fr"", ""en"")"),"I know him ... I like that but grifouiller pen with several colors and can start ... It glides well that's cool! It's perfect.")</f>
        <v>I know him ... I like that but grifouiller pen with several colors and can start ... It glides well that's cool! It's perfect.</v>
      </c>
    </row>
    <row r="101">
      <c r="A101" s="1">
        <v>5.0</v>
      </c>
      <c r="B101" s="1" t="s">
        <v>102</v>
      </c>
      <c r="C101" t="str">
        <f>IFERROR(__xludf.DUMMYFUNCTION("GOOGLETRANSLATE(B101, ""fr"", ""en"")"),"At the top Mimi very original I recommend")</f>
        <v>At the top Mimi very original I recommend</v>
      </c>
    </row>
    <row r="102">
      <c r="A102" s="1">
        <v>5.0</v>
      </c>
      <c r="B102" s="1" t="s">
        <v>103</v>
      </c>
      <c r="C102" t="str">
        <f>IFERROR(__xludf.DUMMYFUNCTION("GOOGLETRANSLATE(B102, ""fr"", ""en"")"),"The high quality sound is not distorted (without bass exaggerated). I had a fear following a review that said it was wrong especially for people wearing glasses. I wore a recording afternoon without any worry")</f>
        <v>The high quality sound is not distorted (without bass exaggerated). I had a fear following a review that said it was wrong especially for people wearing glasses. I wore a recording afternoon without any worry</v>
      </c>
    </row>
    <row r="103">
      <c r="A103" s="1">
        <v>5.0</v>
      </c>
      <c r="B103" s="1" t="s">
        <v>104</v>
      </c>
      <c r="C103" t="str">
        <f>IFERROR(__xludf.DUMMYFUNCTION("GOOGLETRANSLATE(B103, ""fr"", ""en"")"),"perfect perfect")</f>
        <v>perfect perfect</v>
      </c>
    </row>
    <row r="104">
      <c r="A104" s="1">
        <v>5.0</v>
      </c>
      <c r="B104" s="1" t="s">
        <v>105</v>
      </c>
      <c r="C104" t="str">
        <f>IFERROR(__xludf.DUMMYFUNCTION("GOOGLETRANSLATE(B104, ""fr"", ""en"")"),"Top this Crocs what, it's not the sexiest shoes but what we are right in.")</f>
        <v>Top this Crocs what, it's not the sexiest shoes but what we are right in.</v>
      </c>
    </row>
    <row r="105">
      <c r="A105" s="1">
        <v>5.0</v>
      </c>
      <c r="B105" s="1" t="s">
        <v>106</v>
      </c>
      <c r="C105" t="str">
        <f>IFERROR(__xludf.DUMMYFUNCTION("GOOGLETRANSLATE(B105, ""fr"", ""en"")"),"Very good product Bottle warmer heats quickly to the ideal image to bottle wide end and the pots I recommend value for money")</f>
        <v>Very good product Bottle warmer heats quickly to the ideal image to bottle wide end and the pots I recommend value for money</v>
      </c>
    </row>
    <row r="106">
      <c r="A106" s="1">
        <v>5.0</v>
      </c>
      <c r="B106" s="1" t="s">
        <v>107</v>
      </c>
      <c r="C106" t="str">
        <f>IFERROR(__xludf.DUMMYFUNCTION("GOOGLETRANSLATE(B106, ""fr"", ""en"")"),"Perfect Not Available on Amazon, so I bought directly in Korea ... What ... perfect on skin with imperfections, fine lines or wrinkles even slightly marked. This is not a foundation or a cream BB, it's not worth putting in a ton. A pump pressure delivers "&amp;"the necessary amount for the face. At worst, there must be a pressure pump, and possibly put just a little bit of cream on the buttons to better camouflage. The cream is white, spreading the corrective pigments it contains burst and gradually you have a t"&amp;"otally sublimated skin. The complexion is unified frankly, attenuated buttons (I have no specific redness but I guess for once, cream hide them completely). So everything blends with the skin tone cream is not absolutely sees because here is very natural."&amp;" Now I'm tanned and bleached me this cream slightly complexion (not dramatic!). Apply your usual bb cream on top and ... tadaaaam you have a dream complexion.")</f>
        <v>Perfect Not Available on Amazon, so I bought directly in Korea ... What ... perfect on skin with imperfections, fine lines or wrinkles even slightly marked. This is not a foundation or a cream BB, it's not worth putting in a ton. A pump pressure delivers the necessary amount for the face. At worst, there must be a pressure pump, and possibly put just a little bit of cream on the buttons to better camouflage. The cream is white, spreading the corrective pigments it contains burst and gradually you have a totally sublimated skin. The complexion is unified frankly, attenuated buttons (I have no specific redness but I guess for once, cream hide them completely). So everything blends with the skin tone cream is not absolutely sees because here is very natural. Now I'm tanned and bleached me this cream slightly complexion (not dramatic!). Apply your usual bb cream on top and ... tadaaaam you have a dream complexion.</v>
      </c>
    </row>
    <row r="107">
      <c r="A107" s="1">
        <v>5.0</v>
      </c>
      <c r="B107" s="1" t="s">
        <v>108</v>
      </c>
      <c r="C107" t="str">
        <f>IFERROR(__xludf.DUMMYFUNCTION("GOOGLETRANSLATE(B107, ""fr"", ""en"")"),"Very nice gift I bought this dress for the birthday of my niece who loves unicorns The set comes with a small gift in the form of jewelry box that I found very original. The jewelry is of good quality and good shines for that little girls are stars in the"&amp;"ir eyes. Rings, earrings, necklace and bracelet everything needed to look like a pretty princess.")</f>
        <v>Very nice gift I bought this dress for the birthday of my niece who loves unicorns The set comes with a small gift in the form of jewelry box that I found very original. The jewelry is of good quality and good shines for that little girls are stars in their eyes. Rings, earrings, necklace and bracelet everything needed to look like a pretty princess.</v>
      </c>
    </row>
    <row r="108">
      <c r="A108" s="1">
        <v>5.0</v>
      </c>
      <c r="B108" s="1" t="s">
        <v>109</v>
      </c>
      <c r="C108" t="str">
        <f>IFERROR(__xludf.DUMMYFUNCTION("GOOGLETRANSLATE(B108, ""fr"", ""en"")"),"Good cable Very good quality, robust and price. Used for home theater 5.1 a total of 600W RMS. White lines present to identify cables.")</f>
        <v>Good cable Very good quality, robust and price. Used for home theater 5.1 a total of 600W RMS. White lines present to identify cables.</v>
      </c>
    </row>
    <row r="109">
      <c r="A109" s="1">
        <v>5.0</v>
      </c>
      <c r="B109" s="1" t="s">
        <v>110</v>
      </c>
      <c r="C109" t="str">
        <f>IFERROR(__xludf.DUMMYFUNCTION("GOOGLETRANSLATE(B109, ""fr"", ""en"")"),"Super GPS watch A great GPS watch, I like the Garmins they are top of the top. Easy to use and nice and more !! In addition he can do anything, as it is a connected watch. Even with my rather thin wrists, it's not huge. Very happy with my purchase.")</f>
        <v>Super GPS watch A great GPS watch, I like the Garmins they are top of the top. Easy to use and nice and more !! In addition he can do anything, as it is a connected watch. Even with my rather thin wrists, it's not huge. Very happy with my purchase.</v>
      </c>
    </row>
    <row r="110">
      <c r="A110" s="1">
        <v>5.0</v>
      </c>
      <c r="B110" s="1" t="s">
        <v>111</v>
      </c>
      <c r="C110" t="str">
        <f>IFERROR(__xludf.DUMMYFUNCTION("GOOGLETRANSLATE(B110, ""fr"", ""en"")"),"Best Quality / Price for a while I wanted a pure video projector replace my TV 80 cm and was looking for the best compromise between quality and price I found this model. Photos added to the commentary has a diagonal of 190 cm (75 ""!!!) and the quality i"&amp;"s TOP!")</f>
        <v>Best Quality / Price for a while I wanted a pure video projector replace my TV 80 cm and was looking for the best compromise between quality and price I found this model. Photos added to the commentary has a diagonal of 190 cm (75 "!!!) and the quality is TOP!</v>
      </c>
    </row>
    <row r="111">
      <c r="A111" s="1">
        <v>5.0</v>
      </c>
      <c r="B111" s="1" t="s">
        <v>112</v>
      </c>
      <c r="C111" t="str">
        <f>IFERROR(__xludf.DUMMYFUNCTION("GOOGLETRANSLATE(B111, ""fr"", ""en"")"),"I used conforms me to mix with mineral oil in a water bath for trafficking of a board cut to the kitchen and I'm very satisfied")</f>
        <v>I used conforms me to mix with mineral oil in a water bath for trafficking of a board cut to the kitchen and I'm very satisfied</v>
      </c>
    </row>
    <row r="112">
      <c r="A112" s="1">
        <v>5.0</v>
      </c>
      <c r="B112" s="1" t="s">
        <v>113</v>
      </c>
      <c r="C112" t="str">
        <f>IFERROR(__xludf.DUMMYFUNCTION("GOOGLETRANSLATE(B112, ""fr"", ""en"")"),"Satisfied Perfect, comfortable and light")</f>
        <v>Satisfied Perfect, comfortable and light</v>
      </c>
    </row>
    <row r="113">
      <c r="A113" s="1">
        <v>5.0</v>
      </c>
      <c r="B113" s="1" t="s">
        <v>114</v>
      </c>
      <c r="C113" t="str">
        <f>IFERROR(__xludf.DUMMYFUNCTION("GOOGLETRANSLATE(B113, ""fr"", ""en"")"),"You buy one? Too bad for you, you still have to buy! Vintage watch worth more than its price. All my kids want one, and friends of my children are in order. An endless chain, but well deserved. Metal or plastic, everything is perfect. As for the price ..."&amp;" do not talk, it is dwarfed current service year after year.")</f>
        <v>You buy one? Too bad for you, you still have to buy! Vintage watch worth more than its price. All my kids want one, and friends of my children are in order. An endless chain, but well deserved. Metal or plastic, everything is perfect. As for the price ... do not talk, it is dwarfed current service year after year.</v>
      </c>
    </row>
    <row r="114">
      <c r="A114" s="1">
        <v>2.0</v>
      </c>
      <c r="B114" s="1" t="s">
        <v>115</v>
      </c>
      <c r="C114" t="str">
        <f>IFERROR(__xludf.DUMMYFUNCTION("GOOGLETRANSLATE(B114, ""fr"", ""en"")"),"Too expensive for the quality Very expensive for the quality")</f>
        <v>Too expensive for the quality Very expensive for the quality</v>
      </c>
    </row>
    <row r="115">
      <c r="A115" s="1">
        <v>1.0</v>
      </c>
      <c r="B115" s="1" t="s">
        <v>116</v>
      </c>
      <c r="C115" t="str">
        <f>IFERROR(__xludf.DUMMYFUNCTION("GOOGLETRANSLATE(B115, ""fr"", ""en"")"),"Not terrible Metal is dull, the entrenchment around the stone is wickedly folded over evil, the stone makes fausse.J'ai immediately returned the box.")</f>
        <v>Not terrible Metal is dull, the entrenchment around the stone is wickedly folded over evil, the stone makes fausse.J'ai immediately returned the box.</v>
      </c>
    </row>
    <row r="116">
      <c r="A116" s="1">
        <v>1.0</v>
      </c>
      <c r="B116" s="1" t="s">
        <v>117</v>
      </c>
      <c r="C116" t="str">
        <f>IFERROR(__xludf.DUMMYFUNCTION("GOOGLETRANSLATE(B116, ""fr"", ""en"")"),"Very dissatisfied In the description, the illuminated area is specified with dimensions of 39x32 cm, but the walk around device including made 55 cm high .... an impossible thing to handle, to store ... a horror. In addition to the precise instructions on"&amp;" the bright area there is a protective film. Here there was nothing to believe that someone has already removed perhaps another buyer. I return the product for a refund.")</f>
        <v>Very dissatisfied In the description, the illuminated area is specified with dimensions of 39x32 cm, but the walk around device including made 55 cm high .... an impossible thing to handle, to store ... a horror. In addition to the precise instructions on the bright area there is a protective film. Here there was nothing to believe that someone has already removed perhaps another buyer. I return the product for a refund.</v>
      </c>
    </row>
    <row r="117">
      <c r="A117" s="1">
        <v>3.0</v>
      </c>
      <c r="B117" s="1" t="s">
        <v>118</v>
      </c>
      <c r="C117" t="str">
        <f>IFERROR(__xludf.DUMMYFUNCTION("GOOGLETRANSLATE(B117, ""fr"", ""en"")"),"how to adjust the strap length I saw that there were difficulties to adjust the bracelet, some buyers arrived there, it would be possible to tell me how they did it? thank you")</f>
        <v>how to adjust the strap length I saw that there were difficulties to adjust the bracelet, some buyers arrived there, it would be possible to tell me how they did it? thank you</v>
      </c>
    </row>
    <row r="118">
      <c r="A118" s="1">
        <v>3.0</v>
      </c>
      <c r="B118" s="1" t="s">
        <v>119</v>
      </c>
      <c r="C118" t="str">
        <f>IFERROR(__xludf.DUMMYFUNCTION("GOOGLETRANSLATE(B118, ""fr"", ""en"")"),"Disappointed Very nice but take one size bigger. The small size")</f>
        <v>Disappointed Very nice but take one size bigger. The small size</v>
      </c>
    </row>
    <row r="119">
      <c r="A119" s="1">
        <v>4.0</v>
      </c>
      <c r="B119" s="1" t="s">
        <v>120</v>
      </c>
      <c r="C119" t="str">
        <f>IFERROR(__xludf.DUMMYFUNCTION("GOOGLETRANSLATE(B119, ""fr"", ""en"")"),"Shoe Okay.")</f>
        <v>Shoe Okay.</v>
      </c>
    </row>
    <row r="120">
      <c r="A120" s="1">
        <v>4.0</v>
      </c>
      <c r="B120" s="1" t="s">
        <v>121</v>
      </c>
      <c r="C120" t="str">
        <f>IFERROR(__xludf.DUMMYFUNCTION("GOOGLETRANSLATE(B120, ""fr"", ""en"")"),"Tree of Life necklace Very happy with my purchase one caveat the chain should be a longer long for me, otherwise very nice, fast delivery and very well packaged")</f>
        <v>Tree of Life necklace Very happy with my purchase one caveat the chain should be a longer long for me, otherwise very nice, fast delivery and very well packaged</v>
      </c>
    </row>
    <row r="121">
      <c r="A121" s="1">
        <v>4.0</v>
      </c>
      <c r="B121" s="1" t="s">
        <v>122</v>
      </c>
      <c r="C121" t="str">
        <f>IFERROR(__xludf.DUMMYFUNCTION("GOOGLETRANSLATE(B121, ""fr"", ""en"")"),"Plastic although not very clear grainy to read and see the leaves that have been inserted. An article to preserve documents, I use it to put my knitting and sheets that no longer suffer from manual handling.")</f>
        <v>Plastic although not very clear grainy to read and see the leaves that have been inserted. An article to preserve documents, I use it to put my knitting and sheets that no longer suffer from manual handling.</v>
      </c>
    </row>
    <row r="122">
      <c r="A122" s="1">
        <v>4.0</v>
      </c>
      <c r="B122" s="1" t="s">
        <v>123</v>
      </c>
      <c r="C122" t="str">
        <f>IFERROR(__xludf.DUMMYFUNCTION("GOOGLETRANSLATE(B122, ""fr"", ""en"")"),"super comfortable very comfortable shoes for walking through a gel insole inside. They are not waterproof and a little bit expensive, but I recommend them.")</f>
        <v>super comfortable very comfortable shoes for walking through a gel insole inside. They are not waterproof and a little bit expensive, but I recommend them.</v>
      </c>
    </row>
    <row r="123">
      <c r="A123" s="1">
        <v>4.0</v>
      </c>
      <c r="B123" s="1" t="s">
        <v>124</v>
      </c>
      <c r="C123" t="str">
        <f>IFERROR(__xludf.DUMMYFUNCTION("GOOGLETRANSLATE(B123, ""fr"", ""en"")"),"Hello Earth? The French brand Buki has a strange ambivalence in the design of its products. The best often alternates with just average or mediocre. So, it is every time a little surprised when we acquire one of their products. Luckily, this globe rather "&amp;"part of good picks. With the previous version for my daughter, I was pretty happy with its design with good size, good accuracy of borders, lighting showing the constellations - again précis-, a very clean aesthetic, and finally a frame solid. In this pse"&amp;"udo new version, all these points are back to visit Buki and therefore capitalizes on what works. The only notable difference, the presence here of an LED refill to eventually replace the light inside the globe. After ten months of use, I have not had to "&amp;"mourn drop in light intensity of the previous version, so I'm not sure of the value of this small change. Rest it deserves to exist ... Just like the cardboard of the globe, which now appears a girl (as in the previous version, only one boy was present on"&amp;" the packaging ...). Overall, it is impossible to speak of a new version. Buki builds on a successful product, meanwhile possibly connected into a release as it is fashionable. But this selling price, it remains among the best globes for children on the m"&amp;"arket. We even forget the mistakes on the little passport paper attached to the globe (no, I'm kidding, they are too big for a child over eight years has made!).")</f>
        <v>Hello Earth? The French brand Buki has a strange ambivalence in the design of its products. The best often alternates with just average or mediocre. So, it is every time a little surprised when we acquire one of their products. Luckily, this globe rather part of good picks. With the previous version for my daughter, I was pretty happy with its design with good size, good accuracy of borders, lighting showing the constellations - again précis-, a very clean aesthetic, and finally a frame solid. In this pseudo new version, all these points are back to visit Buki and therefore capitalizes on what works. The only notable difference, the presence here of an LED refill to eventually replace the light inside the globe. After ten months of use, I have not had to mourn drop in light intensity of the previous version, so I'm not sure of the value of this small change. Rest it deserves to exist ... Just like the cardboard of the globe, which now appears a girl (as in the previous version, only one boy was present on the packaging ...). Overall, it is impossible to speak of a new version. Buki builds on a successful product, meanwhile possibly connected into a release as it is fashionable. But this selling price, it remains among the best globes for children on the market. We even forget the mistakes on the little passport paper attached to the globe (no, I'm kidding, they are too big for a child over eight years has made!).</v>
      </c>
    </row>
    <row r="124">
      <c r="A124" s="1">
        <v>5.0</v>
      </c>
      <c r="B124" s="1" t="s">
        <v>125</v>
      </c>
      <c r="C124" t="str">
        <f>IFERROR(__xludf.DUMMYFUNCTION("GOOGLETRANSLATE(B124, ""fr"", ""en"")"),"Great Children love this wireless microphone. You can sing and listen to songs with Bluetooth. The sound quality is always satisfactory and colored lights are provided.")</f>
        <v>Great Children love this wireless microphone. You can sing and listen to songs with Bluetooth. The sound quality is always satisfactory and colored lights are provided.</v>
      </c>
    </row>
    <row r="125">
      <c r="A125" s="1">
        <v>5.0</v>
      </c>
      <c r="B125" s="1" t="s">
        <v>126</v>
      </c>
      <c r="C125" t="str">
        <f>IFERROR(__xludf.DUMMYFUNCTION("GOOGLETRANSLATE(B125, ""fr"", ""en"")"),"complies economy")</f>
        <v>complies economy</v>
      </c>
    </row>
    <row r="126">
      <c r="A126" s="1">
        <v>5.0</v>
      </c>
      <c r="B126" s="1" t="s">
        <v>127</v>
      </c>
      <c r="C126" t="str">
        <f>IFERROR(__xludf.DUMMYFUNCTION("GOOGLETRANSLATE(B126, ""fr"", ""en"")"),"Very comfortable slippers True these sneakers, extremely light and cutting just my size, I'm really fine! However it well hold the foot and the sole provides a good compromise between flexibility for comfort and firmness for foot support. As for the look,"&amp;" it will be according to the tastes!")</f>
        <v>Very comfortable slippers True these sneakers, extremely light and cutting just my size, I'm really fine! However it well hold the foot and the sole provides a good compromise between flexibility for comfort and firmness for foot support. As for the look, it will be according to the tastes!</v>
      </c>
    </row>
    <row r="127">
      <c r="A127" s="1">
        <v>5.0</v>
      </c>
      <c r="B127" s="1" t="s">
        <v>128</v>
      </c>
      <c r="C127" t="str">
        <f>IFERROR(__xludf.DUMMYFUNCTION("GOOGLETRANSLATE(B127, ""fr"", ""en"")"),"Dear Very good but a bit expensive I'll try later to find a cheaper one")</f>
        <v>Dear Very good but a bit expensive I'll try later to find a cheaper one</v>
      </c>
    </row>
    <row r="128">
      <c r="A128" s="1">
        <v>5.0</v>
      </c>
      <c r="B128" s="1" t="s">
        <v>129</v>
      </c>
      <c r="C128" t="str">
        <f>IFERROR(__xludf.DUMMYFUNCTION("GOOGLETRANSLATE(B128, ""fr"", ""en"")"),"Very Profitable I used it for the time that bottle heater / pot and is used top .. .. 2x a day, soon I will pass infant milk but great product! I also like the ability to sterilize!")</f>
        <v>Very Profitable I used it for the time that bottle heater / pot and is used top .. .. 2x a day, soon I will pass infant milk but great product! I also like the ability to sterilize!</v>
      </c>
    </row>
    <row r="129">
      <c r="A129" s="1">
        <v>5.0</v>
      </c>
      <c r="B129" s="1" t="s">
        <v>130</v>
      </c>
      <c r="C129" t="str">
        <f>IFERROR(__xludf.DUMMYFUNCTION("GOOGLETRANSLATE(B129, ""fr"", ""en"")"),"Soon a little big but very nice to wear good subject I recommend")</f>
        <v>Soon a little big but very nice to wear good subject I recommend</v>
      </c>
    </row>
    <row r="130">
      <c r="A130" s="1">
        <v>5.0</v>
      </c>
      <c r="B130" s="1" t="s">
        <v>131</v>
      </c>
      <c r="C130" t="str">
        <f>IFERROR(__xludf.DUMMYFUNCTION("GOOGLETRANSLATE(B130, ""fr"", ""en"")"),"Extra 1st scrub / exgoliant jachete quk that really keeps its promise! It's magic! After the scrub you have baby skin, and there was no really no need to use bcp. Really a top adviser everyone ;-)")</f>
        <v>Extra 1st scrub / exgoliant jachete quk that really keeps its promise! It's magic! After the scrub you have baby skin, and there was no really no need to use bcp. Really a top adviser everyone ;-)</v>
      </c>
    </row>
    <row r="131">
      <c r="A131" s="1">
        <v>5.0</v>
      </c>
      <c r="B131" s="1" t="s">
        <v>132</v>
      </c>
      <c r="C131" t="str">
        <f>IFERROR(__xludf.DUMMYFUNCTION("GOOGLETRANSLATE(B131, ""fr"", ""en"")"),"Perfect shoes are perfect for what I ordered. The precise brand still need one size smaller but the size of the feet of each is unpredictable. By cons we know that we have to do with quality. :) In my case everything is perfect for the person I have offer"&amp;"ed and I am very satisfied with the speed and quality of delivery. Thank you !")</f>
        <v>Perfect shoes are perfect for what I ordered. The precise brand still need one size smaller but the size of the feet of each is unpredictable. By cons we know that we have to do with quality. :) In my case everything is perfect for the person I have offered and I am very satisfied with the speed and quality of delivery. Thank you !</v>
      </c>
    </row>
    <row r="132">
      <c r="A132" s="1">
        <v>5.0</v>
      </c>
      <c r="B132" s="1" t="s">
        <v>133</v>
      </c>
      <c r="C132" t="str">
        <f>IFERROR(__xludf.DUMMYFUNCTION("GOOGLETRANSLATE(B132, ""fr"", ""en"")"),"Good product Ships In a little long, but great product")</f>
        <v>Good product Ships In a little long, but great product</v>
      </c>
    </row>
    <row r="133">
      <c r="A133" s="1">
        <v>5.0</v>
      </c>
      <c r="B133" s="1" t="s">
        <v>134</v>
      </c>
      <c r="C133" t="str">
        <f>IFERROR(__xludf.DUMMYFUNCTION("GOOGLETRANSLATE(B133, ""fr"", ""en"")"),"thick perforated pockets Répons quite to my expectations - thick and strong as I knew it 20 years ago.")</f>
        <v>thick perforated pockets Répons quite to my expectations - thick and strong as I knew it 20 years ago.</v>
      </c>
    </row>
    <row r="134">
      <c r="A134" s="1">
        <v>5.0</v>
      </c>
      <c r="B134" s="1" t="s">
        <v>135</v>
      </c>
      <c r="C134" t="str">
        <f>IFERROR(__xludf.DUMMYFUNCTION("GOOGLETRANSLATE(B134, ""fr"", ""en"")"),"RAs Very good value")</f>
        <v>RAs Very good value</v>
      </c>
    </row>
    <row r="135">
      <c r="A135" s="1">
        <v>5.0</v>
      </c>
      <c r="B135" s="1" t="s">
        <v>136</v>
      </c>
      <c r="C135" t="str">
        <f>IFERROR(__xludf.DUMMYFUNCTION("GOOGLETRANSLATE(B135, ""fr"", ""en"")"),"Meets expectations Shoes ordered 38.5 (normally 39). For now, no complaints about the product!")</f>
        <v>Meets expectations Shoes ordered 38.5 (normally 39). For now, no complaints about the product!</v>
      </c>
    </row>
    <row r="136">
      <c r="A136" s="1">
        <v>5.0</v>
      </c>
      <c r="B136" s="1" t="s">
        <v>137</v>
      </c>
      <c r="C136" t="str">
        <f>IFERROR(__xludf.DUMMYFUNCTION("GOOGLETRANSLATE(B136, ""fr"", ""en"")"),"Spotless Great little practical bag. Despite its size the volume is very correct. Moreover he is sober, the zip system with small discrete strings facilitates handling.")</f>
        <v>Spotless Great little practical bag. Despite its size the volume is very correct. Moreover he is sober, the zip system with small discrete strings facilitates handling.</v>
      </c>
    </row>
    <row r="137">
      <c r="A137" s="1">
        <v>5.0</v>
      </c>
      <c r="B137" s="1" t="s">
        <v>138</v>
      </c>
      <c r="C137" t="str">
        <f>IFERROR(__xludf.DUMMYFUNCTION("GOOGLETRANSLATE(B137, ""fr"", ""en"")"),"Small practical and stylish small bag very well designed. Essential for sunny days or jackets are in the closet. Reassuring by its shoulder strap or the possibility of wearing the belt. Elegant, sensitive to the one that in its shape, the door handle. I a"&amp;"m delighted.")</f>
        <v>Small practical and stylish small bag very well designed. Essential for sunny days or jackets are in the closet. Reassuring by its shoulder strap or the possibility of wearing the belt. Elegant, sensitive to the one that in its shape, the door handle. I am delighted.</v>
      </c>
    </row>
    <row r="138">
      <c r="A138" s="1">
        <v>5.0</v>
      </c>
      <c r="B138" s="1" t="s">
        <v>139</v>
      </c>
      <c r="C138" t="str">
        <f>IFERROR(__xludf.DUMMYFUNCTION("GOOGLETRANSLATE(B138, ""fr"", ""en"")"),"GOOD PRODUCT This color is very tough and dirty, length and thickness are very appropriate. It is a surprise. It seems that quality is very good, very warm. Just can cover the legs above can cover the stomach, the winter is absolutely not afraid of the co"&amp;"ld.")</f>
        <v>GOOD PRODUCT This color is very tough and dirty, length and thickness are very appropriate. It is a surprise. It seems that quality is very good, very warm. Just can cover the legs above can cover the stomach, the winter is absolutely not afraid of the cold.</v>
      </c>
    </row>
    <row r="139">
      <c r="A139" s="1">
        <v>5.0</v>
      </c>
      <c r="B139" s="1" t="s">
        <v>140</v>
      </c>
      <c r="C139" t="str">
        <f>IFERROR(__xludf.DUMMYFUNCTION("GOOGLETRANSLATE(B139, ""fr"", ""en"")"),"great great for good quality sport; very comfortable and pleasant to the touch, very good price very correct size delivery very rapide.merc")</f>
        <v>great great for good quality sport; very comfortable and pleasant to the touch, very good price very correct size delivery very rapide.merc</v>
      </c>
    </row>
    <row r="140">
      <c r="A140" s="1">
        <v>2.0</v>
      </c>
      <c r="B140" s="1" t="s">
        <v>141</v>
      </c>
      <c r="C140" t="str">
        <f>IFERROR(__xludf.DUMMYFUNCTION("GOOGLETRANSLATE(B140, ""fr"", ""en"")"),"Not really too small Size XL")</f>
        <v>Not really too small Size XL</v>
      </c>
    </row>
    <row r="141">
      <c r="A141" s="1">
        <v>1.0</v>
      </c>
      <c r="B141" s="1" t="s">
        <v>142</v>
      </c>
      <c r="C141" t="str">
        <f>IFERROR(__xludf.DUMMYFUNCTION("GOOGLETRANSLATE(B141, ""fr"", ""en"")"),"Very weak 1 month 2 my watch in fossil poir repair. Attention because the record shows that withdraws itself and you will have to send him to fossil for repair (minimum 1 month)")</f>
        <v>Very weak 1 month 2 my watch in fossil poir repair. Attention because the record shows that withdraws itself and you will have to send him to fossil for repair (minimum 1 month)</v>
      </c>
    </row>
    <row r="142">
      <c r="A142" s="1">
        <v>1.0</v>
      </c>
      <c r="B142" s="1" t="s">
        <v>143</v>
      </c>
      <c r="C142" t="str">
        <f>IFERROR(__xludf.DUMMYFUNCTION("GOOGLETRANSLATE(B142, ""fr"", ""en"")"),"Very little quality returned Clogs: the quality is far from the appointment. Material too soft to be able to last in a normal gardening practice, including beaker. Note that the large size shoe (for those who would still buy this product because they do n"&amp;"ot provide intensive use).")</f>
        <v>Very little quality returned Clogs: the quality is far from the appointment. Material too soft to be able to last in a normal gardening practice, including beaker. Note that the large size shoe (for those who would still buy this product because they do not provide intensive use).</v>
      </c>
    </row>
    <row r="143">
      <c r="A143" s="1">
        <v>3.0</v>
      </c>
      <c r="B143" s="1" t="s">
        <v>144</v>
      </c>
      <c r="C143" t="str">
        <f>IFERROR(__xludf.DUMMYFUNCTION("GOOGLETRANSLATE(B143, ""fr"", ""en"")"),"correct with a good value for money headset This headset is in sound, bluetooth works properly and overall finish is good. The only downsides are that it does not particularly keen of course the head, as the manual is very minimalist, written in too small"&amp;" and is not available online in a full version in PDF format. The helmet communication voice is once more and while English is sold in non-English speaking countries.")</f>
        <v>correct with a good value for money headset This headset is in sound, bluetooth works properly and overall finish is good. The only downsides are that it does not particularly keen of course the head, as the manual is very minimalist, written in too small and is not available online in a full version in PDF format. The helmet communication voice is once more and while English is sold in non-English speaking countries.</v>
      </c>
    </row>
    <row r="144">
      <c r="A144" s="1">
        <v>3.0</v>
      </c>
      <c r="B144" s="1" t="s">
        <v>145</v>
      </c>
      <c r="C144" t="str">
        <f>IFERROR(__xludf.DUMMYFUNCTION("GOOGLETRANSLATE(B144, ""fr"", ""en"")"),"Conforms to slippers to 20 euros I expected a higher quality than that found in conventional stores shoes, yet it is the same in either they are good, size is good, the shoe is stuffed inside, but expensive for what it is")</f>
        <v>Conforms to slippers to 20 euros I expected a higher quality than that found in conventional stores shoes, yet it is the same in either they are good, size is good, the shoe is stuffed inside, but expensive for what it is</v>
      </c>
    </row>
    <row r="145">
      <c r="A145" s="1">
        <v>4.0</v>
      </c>
      <c r="B145" s="1" t="s">
        <v>146</v>
      </c>
      <c r="C145" t="str">
        <f>IFERROR(__xludf.DUMMYFUNCTION("GOOGLETRANSLATE(B145, ""fr"", ""en"")"),"very good helmet in value, size and weight my son is happy, it still works better than previous are although it was bigger with Jack Murphy. good headset for the price. It seems that this is a brand used by dj also")</f>
        <v>very good helmet in value, size and weight my son is happy, it still works better than previous are although it was bigger with Jack Murphy. good headset for the price. It seems that this is a brand used by dj also</v>
      </c>
    </row>
    <row r="146">
      <c r="A146" s="1">
        <v>4.0</v>
      </c>
      <c r="B146" s="1" t="s">
        <v>147</v>
      </c>
      <c r="C146" t="str">
        <f>IFERROR(__xludf.DUMMYFUNCTION("GOOGLETRANSLATE(B146, ""fr"", ""en"")"),"Good product Satisfied although less efficient over time.")</f>
        <v>Good product Satisfied although less efficient over time.</v>
      </c>
    </row>
    <row r="147">
      <c r="A147" s="1">
        <v>4.0</v>
      </c>
      <c r="B147" s="1" t="s">
        <v>148</v>
      </c>
      <c r="C147" t="str">
        <f>IFERROR(__xludf.DUMMYFUNCTION("GOOGLETRANSLATE(B147, ""fr"", ""en"")"),"Very solid, quality article I have three that I use to warm the beds every winter for several years and no worries, no leaks. I advise the same item but with a knitted cover is softer to touch the feet. So I put 4 stars for this one because the cover is l"&amp;"ess comfortable.")</f>
        <v>Very solid, quality article I have three that I use to warm the beds every winter for several years and no worries, no leaks. I advise the same item but with a knitted cover is softer to touch the feet. So I put 4 stars for this one because the cover is less comfortable.</v>
      </c>
    </row>
    <row r="148">
      <c r="A148" s="1">
        <v>4.0</v>
      </c>
      <c r="B148" s="1" t="s">
        <v>149</v>
      </c>
      <c r="C148" t="str">
        <f>IFERROR(__xludf.DUMMYFUNCTION("GOOGLETRANSLATE(B148, ""fr"", ""en"")"),"Okay Super mp3 player. Discreet, efficient, convenient. It may suit both 'out-years as water. What a feeling to swim listening to his favorite songs. Memory is sufficient. The sound could be amplified")</f>
        <v>Okay Super mp3 player. Discreet, efficient, convenient. It may suit both 'out-years as water. What a feeling to swim listening to his favorite songs. Memory is sufficient. The sound could be amplified</v>
      </c>
    </row>
    <row r="149">
      <c r="A149" s="1">
        <v>5.0</v>
      </c>
      <c r="B149" s="1" t="s">
        <v>150</v>
      </c>
      <c r="C149" t="str">
        <f>IFERROR(__xludf.DUMMYFUNCTION("GOOGLETRANSLATE(B149, ""fr"", ""en"")"),"small and convenient &lt;div id = ""video-block-R1USQFQDQSBY55"" class = ""a-section-spacing-small-spacing has-top video mini-block""&gt; &lt;div tabindex = ""0"" class = ""airy airy- svg vmin-unsupported airy-skin-beacon ""style ="" background-color: rgb (0, 0, 0"&amp;"); position: relative; width: 100%; height: 100%; font-size: 0px; overflow: hidden; outline: none; ""&gt; &lt;div class ="" airy-renderer-container ""style ="" position: relative; height: 100%; width: 100%; ""&gt; &lt;video id ="" 14 ""preload ="" auto ""src = ""http"&amp;"s://images-eu.ssl-images-amazon.com/images/I/D1zOpd1VGGS.mp4"" style = ""position: absolute; left: 0px; top: 0px; overflow: hidden; height: 1px; width: 1px; ""&gt; &lt;/ video&gt; &lt;/ div&gt; &lt;div id ="" airy-slate-preload ""style ="" background-color: rgb (0, 0, 0); "&amp;"background-image: url (&amp; quot; https: / /images-eu.ssl-images-amazon.com/images/I/B1XwBaJkLXS.png&amp;quot;); background-size: contain; background-position: center center; background-repeat: no-repeat; position: absolute; top: 0px; left: 0px; visibility: visi"&amp;"ble; width: 100%; height: 100% ""&gt; &lt;/ div&gt; &lt;iframe scroll Eng = ""no"" frameborder = ""0"" src = ""about: blank"" style = ""display: none;""&gt; &lt;/ iframe&gt; &lt;div tabindex = ""- 1"" class = ""airy-controls-container"" style = "" opacity: 0; visibility: hidden;"&amp;" ""&gt; &lt;div tabindex ="" - 1 ""class ="" airy-screen-size-toggle airy-fullscreen ""&gt; &lt;/ div&gt; &lt;div tabindex ="" - 1 ""class ="" airy-container-bottom "" &gt; &lt;div tabindex = ""- 1"" class = ""airy-track-bar spacer-left"" style = ""width: 11px;""&gt; &lt;/ div&gt; &lt;div t"&amp;"abindex = ""- 1"" class = ""airy-play- toggle airy-play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 bar ""style ="" height: 85% ""&gt; &lt;/ div&gt; &lt;div tabindex ="" - 1 ""class ="" airy-audio-scrubber ""style ="" height: 12px; bottom: 85% ""&gt; &lt;/ div&gt; &lt;/ div&gt; &lt;/ div&gt; &lt;/ div&gt; &lt;div tabindex ="" - 1 ""class ="" airy-duration-label ""style ="" float: "&amp;"right; width: 26px; margin-right: 4px; text-align: center; ""&gt; 0:00 &lt;/ div&gt; &lt;div tabindex ="" - 1 ""class ="" airy-track-bar spacer-right ""style ="" float: right; width: 11px; ""&gt; &lt;/ div&gt; &lt;div tabindex ="" - 1 ""class ="" airy-track-bar-container ""style"&amp;" ="" margin-left: 35px; margin-right: 75px; ""&gt; &lt;div tabindex ="" - 1 ""class ="" airy-airy-track-bar vertical-centering-table ""&gt; &lt;div tabindex ="" - 1 ""class ="" airy-vertical-centering- table-cell ""&gt; &lt;div tabindex ="" - 1 ""class ="" airy-track-bar e"&amp;"lements ""&gt; &lt;div tabindex ="" - 1 ""class ="" airy-progress bar ""&gt; &lt;/ div&gt; &lt;div tabindex = ""- 1"" class = ""airy-scrubber bar""&gt; &lt;/ div&gt; &lt;div tabindex = ""- 1"" class = ""airy-scrubber""&gt; &lt;div tabindex = ""- 1"" class = ""airy-scrubber- icon ""&gt; &lt;/ div&gt;"&amp;" &lt;div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""airy"&amp;"-airy-age-gate course airy-vertical-centering table-airy-dialog"" style = ""opacity: 0; visibility: hidden; ""&gt; &lt;div tabindex ="" - 1 ""class ="" airy-age-gate-vertical-centering-table-cell airy-vertical-centering-table-cell ""&gt; &lt;div tabindex ="" - 1 ""cl"&amp;"ass = ""airy-vertical-centering-wrapper airy-age-gate-elements-wrapper""&gt; &lt;div tabindex = ""- 1"" class = ""airy-age-gate-elements airy-dialog-elements""&gt; &lt;div tabindex = "" -1 ""class ="" airy-age-gate-prompt ""&gt; This video is not Intended for all audien"&amp;"ces What time were you born &lt;/ div&gt; &lt;div tabindex =.?"" - 1 ""class ="" airy-age-gate -inputs airy-dialog-inner-elements ""&gt; &lt;select tabindex ="" - 1 ""class ="" airy-age-gate-month ""&gt; &lt;option value ="" 1 ""&gt; January &lt;/ option&gt; &lt;option value ="" 2 ""&gt; Fe"&amp;"bruary &lt;/ option&gt; &lt;option value ="" 3 ""&gt; March &lt;/ option&gt; &lt;option value ="" 4 ""&gt; April &lt;/ option&gt; &lt;option value ="" 5 ""&gt; May &lt;/ option&gt; &lt;option value = ""6""&gt; June &lt;/ option&gt; &lt;option value = ""7""&gt; July &lt;/ option&gt; &lt;option value = ""8""&gt; August &lt;/ optio"&amp;"n&gt; &lt;option value = ""9""&gt; September &lt;/ option&gt; &lt;option value = ""10""&gt; October &lt;/ option&gt; &lt;option value = ""11""&gt; November &lt;/ option&gt; &lt;option value = ""12""&gt; December &lt;/ option&gt; &lt;/ select&gt; &lt;select tabindex = ""- 1"" class = ""airy-age-gate-day""&gt; &lt;opti = "&amp;"One value ""1""&gt; 1 &lt;/ option&gt; &lt;option value = ""2""&gt; 2 &lt;/ option&gt; &lt;option value = ""3""&gt; 3 &lt;/ option&gt; &lt;option value = ""4""&gt; 4 &lt;/ option &gt; &lt;option value = ""5""&gt; 5 &lt;/ option&gt; &lt;option value = ""6""&gt; 6 &lt;/ option&gt; &lt;option value = ""7""&gt; 7 &lt;/ option&gt; &lt;option "&amp;"value = ""8""&gt; 8 &lt; / option&gt; &lt;option value = ""9""&gt; 9 &lt;/ option&gt; &lt;option value = ""10""&gt; 10 &lt;/ option&gt; &lt;option value = ""11""&gt; 11 &lt;/ option&gt; &lt;option value = ""12""&gt; 12 &lt;/ option&gt; &lt;option value = ""13""&gt; 13 &lt;/ option&gt; &lt;option value = ""14""&gt; 14 &lt;/ option&gt; "&amp;"&lt;option value = ""15""&gt; 15 &lt;/ option&gt; &lt;option value = ""16 ""&gt; 16 &lt;/ option&gt; &lt;option value ="" 17 ""&gt; 17 &lt;/ option&gt; &lt;option value ="" 18 ""&gt; 18 &lt;/ option&gt; &lt;option value ="" 19 ""&gt; 19 &lt;/ option&gt; &lt;option value = ""20""&gt; 20 &lt;/ option&gt; &lt;option value = ""21""&gt;"&amp;" 21 &lt;/ option&gt; &lt;option value = ""22""&gt; 22 &lt;/ option&gt; &lt;option value = ""23""&gt; 23 &lt;/ option&gt; &lt;option value = ""24""&gt; 24 &lt;/ option&gt; &lt;option value = ""25""&gt; 25 &lt;/ option&gt; &lt;option value = ""26""&gt; 26 &lt;/ option&gt; &lt;option value = ""27""&gt; 27 &lt;/ option&gt; &lt;option valu"&amp;"e = ""28""&gt; 28 &lt;/ option&gt; &lt;option value = ""29""&gt; 29 &lt;/ option&gt; &lt;option value = ""30""&gt; 30 &lt;/ option&gt; &lt;option value = ""31""&gt; 31 &lt;/ option&gt; &lt;/ select&gt; &lt;select tabindex = ""- 1"" class = ""airy-age-gate-year""&gt; &lt;option value = ""2019""&gt; 2019 &lt;/ option&gt; &lt; o"&amp;"ption value = ""2018""&gt; 2018 &lt;/ option&gt; &lt;option value = ""2017""&gt; 2017 &lt;/ option&gt; &lt;option value = ""2016""&gt; ​​2016 &lt;/ option&gt; &lt;option value = ""2015""&gt; 2015 &lt;/ option &gt; &lt;option value = ""2014""&gt; 2014 &lt;/ option&gt; &lt;option value = ""2013""&gt; 2013 &lt;/ option&gt; &lt;o"&amp;"ption value = ""2012""&gt; 2012 &lt;/ option&gt; &lt;option value = ""2011""&gt; 2011 &lt; / option&gt; &lt;option value = ""2010""&gt; 2010 &lt;/ option&gt; &lt;option value = ""2009""&gt; 2009 &lt;/ option&gt; &lt;option value = ""2008""&gt; 2008 &lt;/ option&gt; &lt;option value = ""2007""&gt; 2007 &lt;/ option&gt; &lt;opt"&amp;"ion value = ""2006""&gt; 2006 &lt;/ option&gt; &lt;option value = ""2005""&gt; 2005 &lt;/ option&gt; &lt;option value = ""2004""&gt; 2004 &lt;/ option&gt; &lt;option value = ""2003 ""&gt; 2003 &lt;/ option&gt; &lt;option value ="" 2002 ""&gt; 2002 &lt;/ option&gt; &lt;option value ="" 2001 ""&gt; 2001 &lt;/ option&gt; &lt;opt"&amp;"ion value ="" 2000 ""&gt; 2000 &lt;/ option&gt; &lt;option value = ""1999""&gt; 1999 &lt;/ option&gt; &lt;option value = ""1998""&gt; 1998 &lt;/ option&gt; &lt;option value = ""1997""&gt; 1997 &lt;/ option&gt; &lt;option value = ""1996""&gt; 1996 &lt;/ option&gt; &lt;option value = ""1995""&gt; 1995 &lt;/ option&gt; &lt;optio"&amp;"n value = ""1994""&gt; 1994 &lt;/ option&gt; &lt;option value = ""1993""&gt; 1993 &lt;/ option&gt; &lt;option value = ""1992""&gt; 1992 &lt;/ option&gt; &lt;option value = ""1991""&gt; 1991 &lt;/ option&gt; &lt;option value = ""1990""&gt; 1990 &lt;/ option&gt; &lt;option value = "" 1989 ""&gt; 1989 &lt;/ option&gt; &lt;option"&amp;" value ="" 1988 ""&gt; 1988 &lt;/ option&gt; &lt;option value ="" 1987 ""&gt; 1987 &lt;/ option&gt; &lt;option value ="" 1986 ""&gt; 1986 &lt;/ option&gt; &lt;option value = ""1985""&gt; 1985 &lt;/ option&gt; &lt;option value = ""1984""&gt; 1984 &lt;/ option&gt; &lt;option value = ""1983""&gt; 1983 &lt;/ option&gt; &lt;option"&amp;" value = ""1982""&gt; 1982 &lt;/ option&gt; &lt; option value = ""1981""&gt; 1981 &lt;/ option&gt; &lt;option value = ""1980""&gt; 1980 &lt;/ option&gt; &lt;option value = ""1979""&gt; 1979 &lt;/ option&gt; &lt;option value = ""1978""&gt; 1978 &lt;/ option &gt; &lt;option value = ""1977""&gt; 1977 &lt;/ option&gt; &lt;option "&amp;"value = ""1976""&gt; 1976 &lt;/ option&gt; &lt;option value = ""1975""&gt; 1975 &lt;/ option&gt; &lt;option value = ""1974""&gt; 1974 &lt; / option&gt; &lt;option value = ""1973""&gt; 1973 &lt;/ option&gt; &lt;option value = ""1972""&gt; 1972 &lt;/ option&gt; &lt;option value = ""1971""&gt; 1971 &lt;/ option&gt; &lt;option va"&amp;"lue = ""1970""&gt; 1970 &lt;/ option&gt; &lt;option value = ""1969""&gt; 1969 &lt;/ option&gt; &lt;option value = ""1968""&gt; 1968 &lt;/ option&gt; &lt;option value = ""1967""&gt; 1967 &lt;/ option&gt; &lt;option value = ""1966 ""&gt; 1966 &lt;/ option&gt; &lt;option value ="" 1965 ""&gt; 1965 &lt;/ option&gt; &lt;option val"&amp;"ue ="" 1964 ""&gt; 1964 &lt;/ option&gt; &lt;option value ="" 1963 ""&gt; 1963 &lt;/ option&gt; &lt;option value = ""1962""&gt; 1962 &lt;/ option&gt; &lt;option value = ""1961""&gt; 1961 &lt;/ option&gt; &lt;option value = ""1960""&gt; 1960 &lt;/ op tion&gt; &lt;option value = ""1959""&gt; 1959 &lt;/ option&gt; &lt;option val"&amp;"ue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value"&amp;" ="" 1946 ""&gt; 1946 &lt;/ option&gt; &lt;option value ="" 1945 ""&gt; 1945 &lt;/ option&gt; &lt;option value = ""1944""&gt; 1944 &lt;/ option&gt; &lt;option value = ""1943""&gt; 1943 &lt;/ option&gt; &lt;option value = ""1942""&gt; 1942 &lt;/ option&gt; &lt;option value = ""1941""&gt; 1941 &lt;/ option&gt; &lt; option value"&amp;"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&lt;option value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airy-course airy -Vertical-centering-table dialog airy-airy-denied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 tabindex."" - 1 ""class ="" airy-install-"&amp;"flash-button-wrapper airy -dialog-inner-elements ""&gt; &lt;div tabindex ="" - 1 ""class ="" airy-install-flash-button airy-button ""&gt; install Flash Player &lt;/ div&gt; &lt;/ div&gt; &lt;/ div&gt; &lt;/ div&gt; &lt;/ div&gt; &lt;/ div&gt; &lt;div tabindex = ""- 1"" class = ""airy-video-unsupported-"&amp;"dialog airy-course airy-vertical-centering table-airy-dialog airy-denied"" style = ""opacity: 0; visibility: hidden; ""&gt; &lt;div tabindex ="" - 1 ""class ="" airy-video-unsupported-vertical-centering-table-cell airy-vertical-centering-table-cell ""&gt; &lt;div tab"&amp;"index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 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 airy-fullscreen ""style ="" visibility: hidden; ""&gt; &lt;/ div&gt; &lt;div tabindex = ""-1"" class = ""airy-ad-prompt-co"&amp;"ntainer"" style = ""visibility: hidden;""&gt; &lt;div tabindex = ""- 1"" class = ""airy-ad-prompt-vertical-centering table-airy-vertical-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airy-ads-audio-tog"&amp;"gle airy-audio-toggle airy-on ""style ="" visibility: hidden; ""&gt; &lt;/ div&gt; &lt;div tabindex ="" - 1 ""class ="" airy-time-remaining-label-container ""&gt; &lt;div tabindex ="" - 1 ""class ="" airy-time-remaining-vertical-centering table-airy-vertical-centering-tabl"&amp;"e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"&amp;"&lt;/ div&gt; &lt;/ div&gt; &lt;/ div&gt; &lt;/ div&gt; &lt;/ div&gt; &lt;div tabindex ="" - 1 ""class ="" airy-learn-more ""style ="" visibility: hidden; ""&gt; &lt;/ div&gt; &lt;/ div&gt; &lt;div tabindex = ""- 1"" class = ""airy-play-toggle-hint-stage airy-course airy-cursor""&gt; &lt;div tabindex = ""- 1"" "&amp;"class = ""airy-play -toggle-hint-vertical-centering-table-cell airy-vertical-centering-table-cell airy-cursor ""&gt; &lt;div tabindex ="" - 1 ""class ="" airy-play-toggle-hint-container airy-scalable- hint-container ""&gt; &lt;div tabindex ="" - 1 ""class ="" airy-pl"&amp;"ay-toggle-hint-dummy airy-scalable-dummy ""&gt; &lt;/ div&gt; &lt;div tabindex ="" - 1 ""class ="" airy-play -toggle airy-hint-hint-hint airy-play ""style ="" opacity: 1; visibility: visible; ""&gt; &lt;/ div&gt; &lt;/ div&gt; &lt;/ div&gt; &lt;/ div&gt; &lt;div tabindex ="" - 1 ""class ="" airy-"&amp;"replay-hint-stage airy-stage ""style ="" visibility: hidden ; ""&gt; &lt;div tabindex ="" - 1 ""class ="" airy-replay-hint-vertical-centering-table-cell airy-vertical-centering-table-cell airy-cursor ""&gt; &lt;div tabindex ="" - 1 ""class = ""airy-replay-hint-contai"&amp;"ner airy-scalable-hint-container""&gt; &lt;div tabindex = ""- 1"" class = ""airy-replay-hint-dummy airy-scalable-dummy""&gt; &lt;/ div&gt; &lt;div tabindex = ""- 1"" class = ""airy-replay-hint airy-hint""&gt; &lt;/ div&gt; &lt;/ div&gt; &lt;/ div&gt; &lt;/ div&gt; &lt;div tabindex = ""- 1"" class = ""a"&amp;"iry-autoplay-hint -stage airy-stage ""style ="" visibility: hidden; ""&gt; &lt;div tabindex ="" - 1 ""class ="" airy-autoplay-hint-vertical-centering-table-cell airy-vertical-centering-table-cell airy- cursor ""&gt; &lt;div tabindex ="" - 1 ""class ="" autoplay airy-"&amp;"airy-hint-container-scalable-hint-container ""&gt; &lt;div tabindex ="" - 1 ""class ="" airy-autoplay-hint-dummy airy- scalable-dummy ""&gt; &lt;/ div&gt; &lt;/ div&gt; &lt;/ div&gt; &lt;/ div&gt; &lt;/ div&gt; &lt;/ div&gt; &lt;input type ="" hidden ""name ="" ""value ="" https: // pictures-eu .ssl-im"&amp;"age amazon.com / images / I / D1zOpd1VGGS.mp4 ""Class ="" video-url ""&gt; &lt;input type ="" hidden ""name ="" ""value ="" https://images-eu.ssl-images-amazon.com/images/I/B1XwBaJkLXS.png ""class ="" video-slate-img-url ""&gt; &amp; nbsp; I have bought for my boss ca"&amp;" in my work he occasionally presentations with PowerPoint. Installation is very simple, once you plug the USB key ""connection"", the system installs automatically. Intuitive controls allow you to easily navigate through your presentation. it allows to re"&amp;"main blocked near the pc but can move and thus make more dynamic all. The laser works perfectly. The red laser pointer helps you to highlight key points. and oubliezpas the ""black screen"" button to bring attention to yourself.")</f>
        <v>small and convenient &lt;div id = "video-block-R1USQFQDQSBY55" class = "a-section-spacing-small-spacing has-top video mini-block"&gt;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14 "preload =" auto "src = "https://images-eu.ssl-images-amazon.com/images/I/D1zOpd1VGGS.mp4" style = "position: absolute; left: 0px; top: 0px; overflow: hidden; height: 1px; width: 1px; "&gt; &lt;/ video&gt; &lt;/ div&gt; &lt;div id =" airy-slate-preload "style =" background-color: rgb (0, 0, 0); background-image: url (&amp; quot; https: / /images-eu.ssl-images-amazon.com/images/I/B1XwBaJkLXS.png&amp;quot;); background-size: contain; background-position: center center; background-repeat: no-repeat; position: absolute; top: 0px; left: 0px; visibility: visible; width: 100%; height: 100% "&gt; &lt;/ div&gt; &lt;iframe scroll Eng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D1zOpd1VGGS.mp4 "Class =" video-url "&gt; &lt;input type =" hidden "name =" "value =" https://images-eu.ssl-images-amazon.com/images/I/B1XwBaJkLXS.png "class =" video-slate-img-url "&gt; &amp; nbsp; I have bought for my boss ca in my work he occasionally presentations with PowerPoint. Installation is very simple, once you plug the USB key "connection", the system installs automatically. Intuitive controls allow you to easily navigate through your presentation. it allows to remain blocked near the pc but can move and thus make more dynamic all. The laser works perfectly. The red laser pointer helps you to highlight key points. and oubliezpas the "black screen" button to bring attention to yourself.</v>
      </c>
    </row>
    <row r="150">
      <c r="A150" s="1">
        <v>5.0</v>
      </c>
      <c r="B150" s="1" t="s">
        <v>151</v>
      </c>
      <c r="C150" t="str">
        <f>IFERROR(__xludf.DUMMYFUNCTION("GOOGLETRANSLATE(B150, ""fr"", ""en"")"),"great product very good product. The pastel colors are very pretty. The sound quality is good and allows the child to focus on what he does.")</f>
        <v>great product very good product. The pastel colors are very pretty. The sound quality is good and allows the child to focus on what he does.</v>
      </c>
    </row>
    <row r="151">
      <c r="A151" s="1">
        <v>5.0</v>
      </c>
      <c r="B151" s="1" t="s">
        <v>152</v>
      </c>
      <c r="C151" t="str">
        <f>IFERROR(__xludf.DUMMYFUNCTION("GOOGLETRANSLATE(B151, ""fr"", ""en"")"),"Mist essential oils Beautiful products Perfect size is not small There is no noise that is very silent It not send wrong Brum Very user can choose the color you desire can choose the temp we want to leave the way")</f>
        <v>Mist essential oils Beautiful products Perfect size is not small There is no noise that is very silent It not send wrong Brum Very user can choose the color you desire can choose the temp we want to leave the way</v>
      </c>
    </row>
    <row r="152">
      <c r="A152" s="1">
        <v>5.0</v>
      </c>
      <c r="B152" s="1" t="s">
        <v>153</v>
      </c>
      <c r="C152" t="str">
        <f>IFERROR(__xludf.DUMMYFUNCTION("GOOGLETRANSLATE(B152, ""fr"", ""en"")"),"Excellent value - Good price maintains good sound quality Hold the load No cuts related to Bluetooth If even very easily and the box storage and recharge is very convenient. NB: we do not care that the charging cable is USB-type c it changes nothing to th"&amp;"e quality of the product. This is to give matter to those seeking what defects")</f>
        <v>Excellent value - Good price maintains good sound quality Hold the load No cuts related to Bluetooth If even very easily and the box storage and recharge is very convenient. NB: we do not care that the charging cable is USB-type c it changes nothing to the quality of the product. This is to give matter to those seeking what defects</v>
      </c>
    </row>
    <row r="153">
      <c r="A153" s="1">
        <v>5.0</v>
      </c>
      <c r="B153" s="1" t="s">
        <v>154</v>
      </c>
      <c r="C153" t="str">
        <f>IFERROR(__xludf.DUMMYFUNCTION("GOOGLETRANSLATE(B153, ""fr"", ""en"")"),"Safety Shoes Perfect, well adapted to current needs and comfortable. Excellent value for money. My son the door all the same days off from work.")</f>
        <v>Safety Shoes Perfect, well adapted to current needs and comfortable. Excellent value for money. My son the door all the same days off from work.</v>
      </c>
    </row>
    <row r="154">
      <c r="A154" s="1">
        <v>5.0</v>
      </c>
      <c r="B154" s="1" t="s">
        <v>155</v>
      </c>
      <c r="C154" t="str">
        <f>IFERROR(__xludf.DUMMYFUNCTION("GOOGLETRANSLATE(B154, ""fr"", ""en"")"),"Great !! This had its effect and super strong yet my mother puts a lot of heavy thing inside.")</f>
        <v>Great !! This had its effect and super strong yet my mother puts a lot of heavy thing inside.</v>
      </c>
    </row>
    <row r="155">
      <c r="A155" s="1">
        <v>5.0</v>
      </c>
      <c r="B155" s="1" t="s">
        <v>156</v>
      </c>
      <c r="C155" t="str">
        <f>IFERROR(__xludf.DUMMYFUNCTION("GOOGLETRANSLATE(B155, ""fr"", ""en"")"),"Absolute Zen! The whole family tried it and loved it! THE great delivery on top rapide.JE highly ca relaxes board feet a treat")</f>
        <v>Absolute Zen! The whole family tried it and loved it! THE great delivery on top rapide.JE highly ca relaxes board feet a treat</v>
      </c>
    </row>
    <row r="156">
      <c r="A156" s="1">
        <v>5.0</v>
      </c>
      <c r="B156" s="1" t="s">
        <v>157</v>
      </c>
      <c r="C156" t="str">
        <f>IFERROR(__xludf.DUMMYFUNCTION("GOOGLETRANSLATE(B156, ""fr"", ""en"")"),"Very well ! Bought to offer, it's me that is installed! And it is very well !!! Placing easy, bubble free. And protected screen!")</f>
        <v>Very well ! Bought to offer, it's me that is installed! And it is very well !!! Placing easy, bubble free. And protected screen!</v>
      </c>
    </row>
    <row r="157">
      <c r="A157" s="1">
        <v>5.0</v>
      </c>
      <c r="B157" s="1" t="s">
        <v>158</v>
      </c>
      <c r="C157" t="str">
        <f>IFERROR(__xludf.DUMMYFUNCTION("GOOGLETRANSLATE(B157, ""fr"", ""en"")"),"Great product Nothing to say about this. There is even the possibility of placing the batteries into a small compartment next to their location so as not to leave them permanently connect (and therefore the discharged unnecessarily).")</f>
        <v>Great product Nothing to say about this. There is even the possibility of placing the batteries into a small compartment next to their location so as not to leave them permanently connect (and therefore the discharged unnecessarily).</v>
      </c>
    </row>
    <row r="158">
      <c r="A158" s="1">
        <v>5.0</v>
      </c>
      <c r="B158" s="1" t="s">
        <v>159</v>
      </c>
      <c r="C158" t="str">
        <f>IFERROR(__xludf.DUMMYFUNCTION("GOOGLETRANSLATE(B158, ""fr"", ""en"")"),"Superb J sneakers love my new sneakers are super comfortable.")</f>
        <v>Superb J sneakers love my new sneakers are super comfortable.</v>
      </c>
    </row>
    <row r="159">
      <c r="A159" s="1">
        <v>5.0</v>
      </c>
      <c r="B159" s="1" t="s">
        <v>160</v>
      </c>
      <c r="C159" t="str">
        <f>IFERROR(__xludf.DUMMYFUNCTION("GOOGLETRANSLATE(B159, ""fr"", ""en"")"),"Let's be wired for a good price! Cable excellent quality and fully satisfactory for a very affordable price. We can recommend it without reservation.")</f>
        <v>Let's be wired for a good price! Cable excellent quality and fully satisfactory for a very affordable price. We can recommend it without reservation.</v>
      </c>
    </row>
    <row r="160">
      <c r="A160" s="1">
        <v>5.0</v>
      </c>
      <c r="B160" s="1" t="s">
        <v>161</v>
      </c>
      <c r="C160" t="str">
        <f>IFERROR(__xludf.DUMMYFUNCTION("GOOGLETRANSLATE(B160, ""fr"", ""en"")"),"Consistent with the description used to connect a small engine 12v / 18 lbs on a small boat ... it ''s just what I needed ...")</f>
        <v>Consistent with the description used to connect a small engine 12v / 18 lbs on a small boat ... it ''s just what I needed ...</v>
      </c>
    </row>
    <row r="161">
      <c r="A161" s="1">
        <v>5.0</v>
      </c>
      <c r="B161" s="1" t="s">
        <v>162</v>
      </c>
      <c r="C161" t="str">
        <f>IFERROR(__xludf.DUMMYFUNCTION("GOOGLETRANSLATE(B161, ""fr"", ""en"")"),"Product in accordance Order received date. Vans original in the original cardboard. My previous pair held 2 years without problems. Hoping that yours as long.")</f>
        <v>Product in accordance Order received date. Vans original in the original cardboard. My previous pair held 2 years without problems. Hoping that yours as long.</v>
      </c>
    </row>
    <row r="162">
      <c r="A162" s="1">
        <v>5.0</v>
      </c>
      <c r="B162" s="1" t="s">
        <v>163</v>
      </c>
      <c r="C162" t="str">
        <f>IFERROR(__xludf.DUMMYFUNCTION("GOOGLETRANSLATE(B162, ""fr"", ""en"")"),"Nickel Very good")</f>
        <v>Nickel Very good</v>
      </c>
    </row>
    <row r="163">
      <c r="A163" s="1">
        <v>5.0</v>
      </c>
      <c r="B163" s="1" t="s">
        <v>164</v>
      </c>
      <c r="C163" t="str">
        <f>IFERROR(__xludf.DUMMYFUNCTION("GOOGLETRANSLATE(B163, ""fr"", ""en"")"),"perfect ! very pretty light, beautiful beautiful color material and very comfortable. size correctly I do not regret!")</f>
        <v>perfect ! very pretty light, beautiful beautiful color material and very comfortable. size correctly I do not regret!</v>
      </c>
    </row>
    <row r="164">
      <c r="A164" s="1">
        <v>2.0</v>
      </c>
      <c r="B164" s="1" t="s">
        <v>165</v>
      </c>
      <c r="C164" t="str">
        <f>IFERROR(__xludf.DUMMYFUNCTION("GOOGLETRANSLATE(B164, ""fr"", ""en"")"),"uncomfortable ignores the foot and is very comfortable, the back of the shoe does not rise high enough, and the color is too garish")</f>
        <v>uncomfortable ignores the foot and is very comfortable, the back of the shoe does not rise high enough, and the color is too garish</v>
      </c>
    </row>
    <row r="165">
      <c r="A165" s="1">
        <v>1.0</v>
      </c>
      <c r="B165" s="1" t="s">
        <v>166</v>
      </c>
      <c r="C165" t="str">
        <f>IFERROR(__xludf.DUMMYFUNCTION("GOOGLETRANSLATE(B165, ""fr"", ""en"")"),"Very disappointed ... Ah bah non, where not possible ... The medallion is already oxidized at the reception, I buy it to offer but then it would be like inviting someone to McDonalds to celebrate 40 years of marriage .. . Maybe the box will be of any use "&amp;"to me story I'm not made me completely steal my 18 € ...")</f>
        <v>Very disappointed ... Ah bah non, where not possible ... The medallion is already oxidized at the reception, I buy it to offer but then it would be like inviting someone to McDonalds to celebrate 40 years of marriage .. . Maybe the box will be of any use to me story I'm not made me completely steal my 18 € ...</v>
      </c>
    </row>
    <row r="166">
      <c r="A166" s="1">
        <v>1.0</v>
      </c>
      <c r="B166" s="1" t="s">
        <v>167</v>
      </c>
      <c r="C166" t="str">
        <f>IFERROR(__xludf.DUMMYFUNCTION("GOOGLETRANSLATE(B166, ""fr"", ""en"")"),"Please do not buy Do not buy especially I bought two and casual tops for a total of 6 euros and some and I ended up having to pay 130 euros in all. I knew that after mail that there were very high shipping costs. For leegins 94 euros postage and for both "&amp;"high 30 euros. It's a shame")</f>
        <v>Please do not buy Do not buy especially I bought two and casual tops for a total of 6 euros and some and I ended up having to pay 130 euros in all. I knew that after mail that there were very high shipping costs. For leegins 94 euros postage and for both high 30 euros. It's a shame</v>
      </c>
    </row>
    <row r="167">
      <c r="A167" s="1">
        <v>3.0</v>
      </c>
      <c r="B167" s="1" t="s">
        <v>168</v>
      </c>
      <c r="C167" t="str">
        <f>IFERROR(__xludf.DUMMYFUNCTION("GOOGLETRANSLATE(B167, ""fr"", ""en"")"),"""Good"" A microphone in good quality, good quality material but some (possibly) components are not very well finished, which does not prevent the use of the micro finishes are just good and average over certain things. Perche well yours Micro good and li"&amp;"ght, anti pop that made his taff, but the microphone is very very very very low even with diet.")</f>
        <v>"Good" A microphone in good quality, good quality material but some (possibly) components are not very well finished, which does not prevent the use of the micro finishes are just good and average over certain things. Perche well yours Micro good and light, anti pop that made his taff, but the microphone is very very very very low even with diet.</v>
      </c>
    </row>
    <row r="168">
      <c r="A168" s="1">
        <v>4.0</v>
      </c>
      <c r="B168" s="1" t="s">
        <v>169</v>
      </c>
      <c r="C168" t="str">
        <f>IFERROR(__xludf.DUMMYFUNCTION("GOOGLETRANSLATE(B168, ""fr"", ""en"")"),"good for my printer")</f>
        <v>good for my printer</v>
      </c>
    </row>
    <row r="169">
      <c r="A169" s="1">
        <v>4.0</v>
      </c>
      <c r="B169" s="1" t="s">
        <v>170</v>
      </c>
      <c r="C169" t="str">
        <f>IFERROR(__xludf.DUMMYFUNCTION("GOOGLETRANSLATE(B169, ""fr"", ""en"")"),"Very good good shoe lightweight shoe, but take one size smaller than your usual size. J 'had taken my usual size and I have to buy a pair of.")</f>
        <v>Very good good shoe lightweight shoe, but take one size smaller than your usual size. J 'had taken my usual size and I have to buy a pair of.</v>
      </c>
    </row>
    <row r="170">
      <c r="A170" s="1">
        <v>4.0</v>
      </c>
      <c r="B170" s="1" t="s">
        <v>171</v>
      </c>
      <c r="C170" t="str">
        <f>IFERROR(__xludf.DUMMYFUNCTION("GOOGLETRANSLATE(B170, ""fr"", ""en"")"),"A good pair of Lowa I bought this product for hiking in the woods and I have encountered no problems with. Even walking through pools of water or mud, my feet stayed dry. These shoes are light, it is surprising at the beginning and we made it faster. I hi"&amp;"ghly recommend this product.")</f>
        <v>A good pair of Lowa I bought this product for hiking in the woods and I have encountered no problems with. Even walking through pools of water or mud, my feet stayed dry. These shoes are light, it is surprising at the beginning and we made it faster. I highly recommend this product.</v>
      </c>
    </row>
    <row r="171">
      <c r="A171" s="1">
        <v>4.0</v>
      </c>
      <c r="B171" s="1" t="s">
        <v>172</v>
      </c>
      <c r="C171" t="str">
        <f>IFERROR(__xludf.DUMMYFUNCTION("GOOGLETRANSLATE(B171, ""fr"", ""en"")"),"This was funny with a nice batch for retirement, so we all got together and in good time. to make people laugh tjs this works.")</f>
        <v>This was funny with a nice batch for retirement, so we all got together and in good time. to make people laugh tjs this works.</v>
      </c>
    </row>
    <row r="172">
      <c r="A172" s="1">
        <v>5.0</v>
      </c>
      <c r="B172" s="1" t="s">
        <v>173</v>
      </c>
      <c r="C172" t="str">
        <f>IFERROR(__xludf.DUMMYFUNCTION("GOOGLETRANSLATE(B172, ""fr"", ""en"")"),"Very good choice This is a month that I have it and I'm delighted. Changing the volume, activate the bases surround, at the helmet is very significant. It is connected to optic TV and frankly it is the top, you are not disturbed by the noises around. I fi"&amp;"nd it comfortable helmet. Highly recommended.")</f>
        <v>Very good choice This is a month that I have it and I'm delighted. Changing the volume, activate the bases surround, at the helmet is very significant. It is connected to optic TV and frankly it is the top, you are not disturbed by the noises around. I find it comfortable helmet. Highly recommended.</v>
      </c>
    </row>
    <row r="173">
      <c r="A173" s="1">
        <v>5.0</v>
      </c>
      <c r="B173" s="1" t="s">
        <v>174</v>
      </c>
      <c r="C173" t="str">
        <f>IFERROR(__xludf.DUMMYFUNCTION("GOOGLETRANSLATE(B173, ""fr"", ""en"")"),"Man Size instead .... Very nice ... but too big for me, woman wrist end ... So I offered to my husband ... If the spring breaks, I récupérai removing the least 3 stones ...")</f>
        <v>Man Size instead .... Very nice ... but too big for me, woman wrist end ... So I offered to my husband ... If the spring breaks, I récupérai removing the least 3 stones ...</v>
      </c>
    </row>
    <row r="174">
      <c r="A174" s="1">
        <v>5.0</v>
      </c>
      <c r="B174" s="1" t="s">
        <v>175</v>
      </c>
      <c r="C174" t="str">
        <f>IFERROR(__xludf.DUMMYFUNCTION("GOOGLETRANSLATE(B174, ""fr"", ""en"")"),"Super convenient !!! Super convenient !!!! Well packed. I use to stick on moving boxes c really 100 times more convenient than paper taped. And the leaves are of good quality")</f>
        <v>Super convenient !!! Super convenient !!!! Well packed. I use to stick on moving boxes c really 100 times more convenient than paper taped. And the leaves are of good quality</v>
      </c>
    </row>
    <row r="175">
      <c r="A175" s="1">
        <v>5.0</v>
      </c>
      <c r="B175" s="1" t="s">
        <v>176</v>
      </c>
      <c r="C175" t="str">
        <f>IFERROR(__xludf.DUMMYFUNCTION("GOOGLETRANSLATE(B175, ""fr"", ""en"")"),"Very nice At first I was a little worried about the size, but ultimately it's perfect. The material is nice, and very elastic, perfect for yoga or other sport. The pants are consistent with the description, and especially it is not transparent. His little"&amp;" extra: there are 2 pockets! I am satisfied with my purchase")</f>
        <v>Very nice At first I was a little worried about the size, but ultimately it's perfect. The material is nice, and very elastic, perfect for yoga or other sport. The pants are consistent with the description, and especially it is not transparent. His little extra: there are 2 pockets! I am satisfied with my purchase</v>
      </c>
    </row>
    <row r="176">
      <c r="A176" s="1">
        <v>5.0</v>
      </c>
      <c r="B176" s="1" t="s">
        <v>177</v>
      </c>
      <c r="C176" t="str">
        <f>IFERROR(__xludf.DUMMYFUNCTION("GOOGLETRANSLATE(B176, ""fr"", ""en"")"),"Super perfect shoe. I was looking to replace my Stan Smith by flexible and lightweight shoes. Done ... Size 39, 24.8x9.3cm soles")</f>
        <v>Super perfect shoe. I was looking to replace my Stan Smith by flexible and lightweight shoes. Done ... Size 39, 24.8x9.3cm soles</v>
      </c>
    </row>
    <row r="177">
      <c r="A177" s="1">
        <v>5.0</v>
      </c>
      <c r="B177" s="1" t="s">
        <v>178</v>
      </c>
      <c r="C177" t="str">
        <f>IFERROR(__xludf.DUMMYFUNCTION("GOOGLETRANSLATE(B177, ""fr"", ""en"")"),"Article conforms very comfortable shoes, slippers real")</f>
        <v>Article conforms very comfortable shoes, slippers real</v>
      </c>
    </row>
    <row r="178">
      <c r="A178" s="1">
        <v>5.0</v>
      </c>
      <c r="B178" s="1" t="s">
        <v>179</v>
      </c>
      <c r="C178" t="str">
        <f>IFERROR(__xludf.DUMMYFUNCTION("GOOGLETRANSLATE(B178, ""fr"", ""en"")"),"Meets Good. Shoe")</f>
        <v>Meets Good. Shoe</v>
      </c>
    </row>
    <row r="179">
      <c r="A179" s="1">
        <v>5.0</v>
      </c>
      <c r="B179" s="1" t="s">
        <v>180</v>
      </c>
      <c r="C179" t="str">
        <f>IFERROR(__xludf.DUMMYFUNCTION("GOOGLETRANSLATE(B179, ""fr"", ""en"")"),"In the top ! Very good product. I can not assess longevity for now but considering the price even if they are shorter one remains winner. Do not rely on the printer message that makes you feel guilty not to use ink brand, cartridges work very well. Very g"&amp;"ood value for money.")</f>
        <v>In the top ! Very good product. I can not assess longevity for now but considering the price even if they are shorter one remains winner. Do not rely on the printer message that makes you feel guilty not to use ink brand, cartridges work very well. Very good value for money.</v>
      </c>
    </row>
    <row r="180">
      <c r="A180" s="1">
        <v>5.0</v>
      </c>
      <c r="B180" s="1" t="s">
        <v>181</v>
      </c>
      <c r="C180" t="str">
        <f>IFERROR(__xludf.DUMMYFUNCTION("GOOGLETRANSLATE(B180, ""fr"", ""en"")"),"A lovely hearts pure! ultra easy to use, very good catch does hand, very light. The product is of very good quality and top finish. 2 speeds allow a more or less extensive use based on used locations. I use it on different parts of my body and am not at a"&amp;"ll disappointed in my purchase.")</f>
        <v>A lovely hearts pure! ultra easy to use, very good catch does hand, very light. The product is of very good quality and top finish. 2 speeds allow a more or less extensive use based on used locations. I use it on different parts of my body and am not at all disappointed in my purchase.</v>
      </c>
    </row>
    <row r="181">
      <c r="A181" s="1">
        <v>5.0</v>
      </c>
      <c r="B181" s="1" t="s">
        <v>182</v>
      </c>
      <c r="C181" t="str">
        <f>IFERROR(__xludf.DUMMYFUNCTION("GOOGLETRANSLATE(B181, ""fr"", ""en"")"),"Perfect The cable is not very big but very good quality, very good sound, very satisfied as the reception, thank you!")</f>
        <v>Perfect The cable is not very big but very good quality, very good sound, very satisfied as the reception, thank you!</v>
      </c>
    </row>
    <row r="182">
      <c r="A182" s="1">
        <v>5.0</v>
      </c>
      <c r="B182" s="1" t="s">
        <v>183</v>
      </c>
      <c r="C182" t="str">
        <f>IFERROR(__xludf.DUMMYFUNCTION("GOOGLETRANSLATE(B182, ""fr"", ""en"")"),"Super Great")</f>
        <v>Super Great</v>
      </c>
    </row>
    <row r="183">
      <c r="A183" s="1">
        <v>5.0</v>
      </c>
      <c r="B183" s="1" t="s">
        <v>184</v>
      </c>
      <c r="C183" t="str">
        <f>IFERROR(__xludf.DUMMYFUNCTION("GOOGLETRANSLATE(B183, ""fr"", ""en"")"),"Good value food shoe solid and not too expensive")</f>
        <v>Good value food shoe solid and not too expensive</v>
      </c>
    </row>
    <row r="184">
      <c r="A184" s="1">
        <v>5.0</v>
      </c>
      <c r="B184" s="1" t="s">
        <v>185</v>
      </c>
      <c r="C184" t="str">
        <f>IFERROR(__xludf.DUMMYFUNCTION("GOOGLETRANSLATE(B184, ""fr"", ""en"")"),"Good value Arrived on time. Good value for money. THE most: sound setting by dial. Very useful when two headphones are connected.")</f>
        <v>Good value Arrived on time. Good value for money. THE most: sound setting by dial. Very useful when two headphones are connected.</v>
      </c>
    </row>
    <row r="185">
      <c r="A185" s="1">
        <v>5.0</v>
      </c>
      <c r="B185" s="1" t="s">
        <v>186</v>
      </c>
      <c r="C185" t="str">
        <f>IFERROR(__xludf.DUMMYFUNCTION("GOOGLETRANSLATE(B185, ""fr"", ""en"")"),"Security Basketball comfortable, light. I've ordered for my colleagues. Too bad they are not anti slip.")</f>
        <v>Security Basketball comfortable, light. I've ordered for my colleagues. Too bad they are not anti slip.</v>
      </c>
    </row>
    <row r="186">
      <c r="A186" s="1">
        <v>5.0</v>
      </c>
      <c r="B186" s="1" t="s">
        <v>187</v>
      </c>
      <c r="C186" t="str">
        <f>IFERROR(__xludf.DUMMYFUNCTION("GOOGLETRANSLATE(B186, ""fr"", ""en"")"),"top comfort Ultra light, I can finally trot. As with air cushions no shock. I am a 37 and I followed the instruction and 38 took a great hair cell, delighted.")</f>
        <v>top comfort Ultra light, I can finally trot. As with air cushions no shock. I am a 37 and I followed the instruction and 38 took a great hair cell, delighted.</v>
      </c>
    </row>
    <row r="187">
      <c r="A187" s="1">
        <v>2.0</v>
      </c>
      <c r="B187" s="1" t="s">
        <v>188</v>
      </c>
      <c r="C187" t="str">
        <f>IFERROR(__xludf.DUMMYFUNCTION("GOOGLETRANSLATE(B187, ""fr"", ""en"")"),"Micro mediocre. Works great, great sound, son of an interesting length, I thought the microphone of my phone bricollait but trying another phone, microwave poor quality, so this is the headset that has a concern since beginning. I have had to try earlier "&amp;"on another machine to request a referral. Attention helmet serves not enough ears, too game.")</f>
        <v>Micro mediocre. Works great, great sound, son of an interesting length, I thought the microphone of my phone bricollait but trying another phone, microwave poor quality, so this is the headset that has a concern since beginning. I have had to try earlier on another machine to request a referral. Attention helmet serves not enough ears, too game.</v>
      </c>
    </row>
    <row r="188">
      <c r="A188" s="1">
        <v>1.0</v>
      </c>
      <c r="B188" s="1" t="s">
        <v>189</v>
      </c>
      <c r="C188" t="str">
        <f>IFERROR(__xludf.DUMMYFUNCTION("GOOGLETRANSLATE(B188, ""fr"", ""en"")"),"HELLO battery? is that the batteries s, change my headphones no longer hold a charge, thank you")</f>
        <v>HELLO battery? is that the batteries s, change my headphones no longer hold a charge, thank you</v>
      </c>
    </row>
    <row r="189">
      <c r="A189" s="1">
        <v>3.0</v>
      </c>
      <c r="B189" s="1" t="s">
        <v>190</v>
      </c>
      <c r="C189" t="str">
        <f>IFERROR(__xludf.DUMMYFUNCTION("GOOGLETRANSLATE(B189, ""fr"", ""en"")"),"Good product managers Some have taken down despite the weight indicated on the top of the pack. Moreover, once the protruding tabs are a more reusable. Big plus, no marks on the walls.")</f>
        <v>Good product managers Some have taken down despite the weight indicated on the top of the pack. Moreover, once the protruding tabs are a more reusable. Big plus, no marks on the walls.</v>
      </c>
    </row>
    <row r="190">
      <c r="A190" s="1">
        <v>3.0</v>
      </c>
      <c r="B190" s="1" t="s">
        <v>191</v>
      </c>
      <c r="C190" t="str">
        <f>IFERROR(__xludf.DUMMYFUNCTION("GOOGLETRANSLATE(B190, ""fr"", ""en"")"),"Pretty but not comfortable shoe that size a bit small. A bit disappointed in the overall quality, very fine shoe uncomfortable on long walk. The aesthetic is rather successful.")</f>
        <v>Pretty but not comfortable shoe that size a bit small. A bit disappointed in the overall quality, very fine shoe uncomfortable on long walk. The aesthetic is rather successful.</v>
      </c>
    </row>
    <row r="191">
      <c r="A191" s="1">
        <v>4.0</v>
      </c>
      <c r="B191" s="1" t="s">
        <v>192</v>
      </c>
      <c r="C191" t="str">
        <f>IFERROR(__xludf.DUMMYFUNCTION("GOOGLETRANSLATE(B191, ""fr"", ""en"")"),"good good")</f>
        <v>good good</v>
      </c>
    </row>
    <row r="192">
      <c r="A192" s="1">
        <v>4.0</v>
      </c>
      <c r="B192" s="1" t="s">
        <v>193</v>
      </c>
      <c r="C192" t="str">
        <f>IFERROR(__xludf.DUMMYFUNCTION("GOOGLETRANSLATE(B192, ""fr"", ""en"")"),"For now, all is well ... Cycling ...")</f>
        <v>For now, all is well ... Cycling ...</v>
      </c>
    </row>
    <row r="193">
      <c r="A193" s="1">
        <v>4.0</v>
      </c>
      <c r="B193" s="1" t="s">
        <v>194</v>
      </c>
      <c r="C193" t="str">
        <f>IFERROR(__xludf.DUMMYFUNCTION("GOOGLETRANSLATE(B193, ""fr"", ""en"")"),"Disco-antistat Good cleaner, efficient, simple, nothing to say special cleaning products are a bit expensive.")</f>
        <v>Disco-antistat Good cleaner, efficient, simple, nothing to say special cleaning products are a bit expensive.</v>
      </c>
    </row>
    <row r="194">
      <c r="A194" s="1">
        <v>4.0</v>
      </c>
      <c r="B194" s="1" t="s">
        <v>195</v>
      </c>
      <c r="C194" t="str">
        <f>IFERROR(__xludf.DUMMYFUNCTION("GOOGLETRANSLATE(B194, ""fr"", ""en"")"),"Wooden rosary of Nazareth Market store Beautiful item which corresponds to the photo. Wooden beads, medals and crosses are beautiful. Very happy with my choice. Article well protected for delivery.")</f>
        <v>Wooden rosary of Nazareth Market store Beautiful item which corresponds to the photo. Wooden beads, medals and crosses are beautiful. Very happy with my choice. Article well protected for delivery.</v>
      </c>
    </row>
    <row r="195">
      <c r="A195" s="1">
        <v>5.0</v>
      </c>
      <c r="B195" s="1" t="s">
        <v>196</v>
      </c>
      <c r="C195" t="str">
        <f>IFERROR(__xludf.DUMMYFUNCTION("GOOGLETRANSLATE(B195, ""fr"", ""en"")"),"headphones on top !! This is my first bluetooth earphone and I am very satisfied. The first connection was made very simply with my phone that recognizes the consistently now. The headphones are very comfortable to wear and do not move once you find the r"&amp;"ight size silicone tip that suits your ears. I find it very nice to have this box has large capacity battery that saved me several times when my phone was missing battery which is a big plus. They fully support the functions of my phone with touch buttons"&amp;" that are on top.")</f>
        <v>headphones on top !! This is my first bluetooth earphone and I am very satisfied. The first connection was made very simply with my phone that recognizes the consistently now. The headphones are very comfortable to wear and do not move once you find the right size silicone tip that suits your ears. I find it very nice to have this box has large capacity battery that saved me several times when my phone was missing battery which is a big plus. They fully support the functions of my phone with touch buttons that are on top.</v>
      </c>
    </row>
    <row r="196">
      <c r="A196" s="1">
        <v>5.0</v>
      </c>
      <c r="B196" s="1" t="s">
        <v>197</v>
      </c>
      <c r="C196" t="str">
        <f>IFERROR(__xludf.DUMMYFUNCTION("GOOGLETRANSLATE(B196, ""fr"", ""en"")"),"Beautiful life Useful to remove tasks of our lives")</f>
        <v>Beautiful life Useful to remove tasks of our lives</v>
      </c>
    </row>
    <row r="197">
      <c r="A197" s="1">
        <v>5.0</v>
      </c>
      <c r="B197" s="1" t="s">
        <v>198</v>
      </c>
      <c r="C197" t="str">
        <f>IFERROR(__xludf.DUMMYFUNCTION("GOOGLETRANSLATE(B197, ""fr"", ""en"")"),"Essential ! Too comfortable Very comfortable and very wearable. We feel like a second skin! To recommend !")</f>
        <v>Essential ! Too comfortable Very comfortable and very wearable. We feel like a second skin! To recommend !</v>
      </c>
    </row>
    <row r="198">
      <c r="A198" s="1">
        <v>5.0</v>
      </c>
      <c r="B198" s="1" t="s">
        <v>199</v>
      </c>
      <c r="C198" t="str">
        <f>IFERROR(__xludf.DUMMYFUNCTION("GOOGLETRANSLATE(B198, ""fr"", ""en"")"),"Design Kettle received very quickly. The retro design is right in the trends of the moment! Water temperature can be monitored through an indicator, and stop the machine before, handy if you hurry and do not want to get burned! The base is round and the k"&amp;"ettle above arises very easily without the clip. Being a big fan of tea, I'm really happy with this purchase! :)")</f>
        <v>Design Kettle received very quickly. The retro design is right in the trends of the moment! Water temperature can be monitored through an indicator, and stop the machine before, handy if you hurry and do not want to get burned! The base is round and the kettle above arises very easily without the clip. Being a big fan of tea, I'm really happy with this purchase! :)</v>
      </c>
    </row>
    <row r="199">
      <c r="A199" s="1">
        <v>5.0</v>
      </c>
      <c r="B199" s="1" t="s">
        <v>200</v>
      </c>
      <c r="C199" t="str">
        <f>IFERROR(__xludf.DUMMYFUNCTION("GOOGLETRANSLATE(B199, ""fr"", ""en"")"),"Quality, authenticity. I bought this product to give for the holidays. The applicant has not discovered his gift, but I, for one, delighted with my purchase! Watch authentic with a nice metal box. The details are beautiful, good quality. I'm almost jealou"&amp;"s!")</f>
        <v>Quality, authenticity. I bought this product to give for the holidays. The applicant has not discovered his gift, but I, for one, delighted with my purchase! Watch authentic with a nice metal box. The details are beautiful, good quality. I'm almost jealous!</v>
      </c>
    </row>
    <row r="200">
      <c r="A200" s="1">
        <v>5.0</v>
      </c>
      <c r="B200" s="1" t="s">
        <v>201</v>
      </c>
      <c r="C200" t="str">
        <f>IFERROR(__xludf.DUMMYFUNCTION("GOOGLETRANSLATE(B200, ""fr"", ""en"")"),"100% Satisfied ... Like many I was skeptical about the property makes this device. But I admit that in recent weeks, it's hard to not to do two or three sessions per day. My wife had calf cramps and difficulty bending down to pick up something on the grou"&amp;"nd, since no longer cramp and I saw him pick something up without any effort that had not happened for a long time . Myself I realize had done well and better blood circulation of the feet.")</f>
        <v>100% Satisfied ... Like many I was skeptical about the property makes this device. But I admit that in recent weeks, it's hard to not to do two or three sessions per day. My wife had calf cramps and difficulty bending down to pick up something on the ground, since no longer cramp and I saw him pick something up without any effort that had not happened for a long time . Myself I realize had done well and better blood circulation of the feet.</v>
      </c>
    </row>
    <row r="201">
      <c r="A201" s="1">
        <v>5.0</v>
      </c>
      <c r="B201" s="1" t="s">
        <v>202</v>
      </c>
      <c r="C201" t="str">
        <f>IFERROR(__xludf.DUMMYFUNCTION("GOOGLETRANSLATE(B201, ""fr"", ""en"")"),"Pretty bottle and efficient service I ordered first one with the little hippos but the Post lost my package. As it was not urgent I waited more than 15 days before sending a complaint to the service, it was treated within hours I was offered a refund. So "&amp;"I recommended the one with the pink flamingos because the price had dropped. Received in 1 day. The bottle is a natural Advent with a pacifier speed 2. There's just a drawing and more. I took it to differentiate it from others when my baby will go to her "&amp;"nanny. The bottle is made of plastic and is very light. I recommend this brand I had already bought a model like this 4 years ago for my son and he did not move.")</f>
        <v>Pretty bottle and efficient service I ordered first one with the little hippos but the Post lost my package. As it was not urgent I waited more than 15 days before sending a complaint to the service, it was treated within hours I was offered a refund. So I recommended the one with the pink flamingos because the price had dropped. Received in 1 day. The bottle is a natural Advent with a pacifier speed 2. There's just a drawing and more. I took it to differentiate it from others when my baby will go to her nanny. The bottle is made of plastic and is very light. I recommend this brand I had already bought a model like this 4 years ago for my son and he did not move.</v>
      </c>
    </row>
    <row r="202">
      <c r="A202" s="1">
        <v>5.0</v>
      </c>
      <c r="B202" s="1" t="s">
        <v>203</v>
      </c>
      <c r="C202" t="str">
        <f>IFERROR(__xludf.DUMMYFUNCTION("GOOGLETRANSLATE(B202, ""fr"", ""en"")"),"earrings in line with expectations of good quality appearance will be seen that a use and maintenance in the time nothing was wrong for now")</f>
        <v>earrings in line with expectations of good quality appearance will be seen that a use and maintenance in the time nothing was wrong for now</v>
      </c>
    </row>
    <row r="203">
      <c r="A203" s="1">
        <v>5.0</v>
      </c>
      <c r="B203" s="1" t="s">
        <v>204</v>
      </c>
      <c r="C203" t="str">
        <f>IFERROR(__xludf.DUMMYFUNCTION("GOOGLETRANSLATE(B203, ""fr"", ""en"")"),"Long battery life, good sound and integrated control! My old headphones had died, I ordered this model, which in addition to having a backup battery have built-in commands to control its playlist and telephone (forward, rewind, pause, play, call, hang up)"&amp;", here's to remember: Packaging: Everything is included in this kit, headphones in their case load, USB cable for recharging, several silicone ear tips for ear size, carrying case / protection and a manual use. My only regret is that there is no outlet fo"&amp;"r plugging the included case directly to a wall outlet, but this is specified on the product description. Design: This is one of the strengths of the product. The set is very well designed. The headphones are magnetized to the case, so they are positioned"&amp;" correctly to be loaded automatically. Moreover, once in the box they turn off automatically. The search itself is very fast and is an indicator on each earpiece to indicate the current load or full load, from red to blue in this case. The case is a batte"&amp;"ry by itself, this has two advantages: 1) when empty headphones can be recharged without the need to connect the case. This comes in handy in case of travel (train, bus, plane, etc.). In addition, the capacity is such that it is possible to do several ref"&amp;"ills. 2) A USB port is positioned on the front of the housing, allowing a loaded electronic apparatus (in my case, smartphone) for an empty battery. Always very useful in the case of a movement. Everything is well designed and durable. Earphones / Sound: "&amp;"The sound headphones is excellent. although the sounds we hear the same bass that are quite present (thank you :) settings). One advantage here is that the headphones are piloting your music software. Indeed, the headphones have a touch location that allo"&amp;"w the use of basic software functions (play, pause, next, previous). Ditto for call and / or hanging up a phone call, which is handy when you do sports or activity. Battery life: This is the second strong point of these headphones, until now I have never "&amp;"found myself running out of battery. I have already used 5-6 hours without problem. Conclusion: This is a great product, versatile and functional, ideal for people always on the go and looking for a discrete device. Furthermore the quality / price is very"&amp;" good. I recommend this product.")</f>
        <v>Long battery life, good sound and integrated control! My old headphones had died, I ordered this model, which in addition to having a backup battery have built-in commands to control its playlist and telephone (forward, rewind, pause, play, call, hang up), here's to remember: Packaging: Everything is included in this kit, headphones in their case load, USB cable for recharging, several silicone ear tips for ear size, carrying case / protection and a manual use. My only regret is that there is no outlet for plugging the included case directly to a wall outlet, but this is specified on the product description. Design: This is one of the strengths of the product. The set is very well designed. The headphones are magnetized to the case, so they are positioned correctly to be loaded automatically. Moreover, once in the box they turn off automatically. The search itself is very fast and is an indicator on each earpiece to indicate the current load or full load, from red to blue in this case. The case is a battery by itself, this has two advantages: 1) when empty headphones can be recharged without the need to connect the case. This comes in handy in case of travel (train, bus, plane, etc.). In addition, the capacity is such that it is possible to do several refills. 2) A USB port is positioned on the front of the housing, allowing a loaded electronic apparatus (in my case, smartphone) for an empty battery. Always very useful in the case of a movement. Everything is well designed and durable. Earphones / Sound: The sound headphones is excellent. although the sounds we hear the same bass that are quite present (thank you :) settings). One advantage here is that the headphones are piloting your music software. Indeed, the headphones have a touch location that allow the use of basic software functions (play, pause, next, previous). Ditto for call and / or hanging up a phone call, which is handy when you do sports or activity. Battery life: This is the second strong point of these headphones, until now I have never found myself running out of battery. I have already used 5-6 hours without problem. Conclusion: This is a great product, versatile and functional, ideal for people always on the go and looking for a discrete device. Furthermore the quality / price is very good. I recommend this product.</v>
      </c>
    </row>
    <row r="204">
      <c r="A204" s="1">
        <v>5.0</v>
      </c>
      <c r="B204" s="1" t="s">
        <v>205</v>
      </c>
      <c r="C204" t="str">
        <f>IFERROR(__xludf.DUMMYFUNCTION("GOOGLETRANSLATE(B204, ""fr"", ""en"")"),"Although I love in soft size properly your perfect size nothing to say I am very satisfied with the product anything negative but positive I recommend and I'll buy the other")</f>
        <v>Although I love in soft size properly your perfect size nothing to say I am very satisfied with the product anything negative but positive I recommend and I'll buy the other</v>
      </c>
    </row>
    <row r="205">
      <c r="A205" s="1">
        <v>5.0</v>
      </c>
      <c r="B205" s="1" t="s">
        <v>206</v>
      </c>
      <c r="C205" t="str">
        <f>IFERROR(__xludf.DUMMYFUNCTION("GOOGLETRANSLATE(B205, ""fr"", ""en"")"),"Very Beautiful and Practical A stylish storage case so that a classroom area, which is also battery office, provided with a micro USB cable, and additional caps (different sizes). They stay put in the ears even when in motion, touch controls are very prac"&amp;"tical and work very well. Simple enough of them connected to the phone and the sound quality is impeccable. The design of the headphones as the case is very beautiful. There is also a battery percentage indicator on the housing which is clearly visible an"&amp;"d very convenient.")</f>
        <v>Very Beautiful and Practical A stylish storage case so that a classroom area, which is also battery office, provided with a micro USB cable, and additional caps (different sizes). They stay put in the ears even when in motion, touch controls are very practical and work very well. Simple enough of them connected to the phone and the sound quality is impeccable. The design of the headphones as the case is very beautiful. There is also a battery percentage indicator on the housing which is clearly visible and very convenient.</v>
      </c>
    </row>
    <row r="206">
      <c r="A206" s="1">
        <v>5.0</v>
      </c>
      <c r="B206" s="1" t="s">
        <v>207</v>
      </c>
      <c r="C206" t="str">
        <f>IFERROR(__xludf.DUMMYFUNCTION("GOOGLETRANSLATE(B206, ""fr"", ""en"")"),"compliant compliant")</f>
        <v>compliant compliant</v>
      </c>
    </row>
    <row r="207">
      <c r="A207" s="1">
        <v>5.0</v>
      </c>
      <c r="B207" s="1" t="s">
        <v>208</v>
      </c>
      <c r="C207" t="str">
        <f>IFERROR(__xludf.DUMMYFUNCTION("GOOGLETRANSLATE(B207, ""fr"", ""en"")"),"Super pro quality for a reasonable price I needed for my son without microphones group evenings parade with these wireless microphones I found a pro quality for a reasonable price. digital decoding brings rendering great quality sound. receiver with LCD s"&amp;"creen that gives the signal information and battery charge levels. synchronization of microphones with the receiver is automatic, there is no adjustment required. wireless technology provides freedom of movement. Excellent quality for the price, I highly "&amp;"recommend it")</f>
        <v>Super pro quality for a reasonable price I needed for my son without microphones group evenings parade with these wireless microphones I found a pro quality for a reasonable price. digital decoding brings rendering great quality sound. receiver with LCD screen that gives the signal information and battery charge levels. synchronization of microphones with the receiver is automatic, there is no adjustment required. wireless technology provides freedom of movement. Excellent quality for the price, I highly recommend it</v>
      </c>
    </row>
    <row r="208">
      <c r="A208" s="1">
        <v>5.0</v>
      </c>
      <c r="B208" s="1" t="s">
        <v>209</v>
      </c>
      <c r="C208" t="str">
        <f>IFERROR(__xludf.DUMMYFUNCTION("GOOGLETRANSLATE(B208, ""fr"", ""en"")"),"very good value for money.")</f>
        <v>very good value for money.</v>
      </c>
    </row>
    <row r="209">
      <c r="A209" s="1">
        <v>5.0</v>
      </c>
      <c r="B209" s="1" t="s">
        <v>210</v>
      </c>
      <c r="C209" t="str">
        <f>IFERROR(__xludf.DUMMYFUNCTION("GOOGLETRANSLATE(B209, ""fr"", ""en"")"),"Micro Great, great fun for adults too. Be careful to adjust the sound, because it rocks !!!")</f>
        <v>Micro Great, great fun for adults too. Be careful to adjust the sound, because it rocks !!!</v>
      </c>
    </row>
    <row r="210">
      <c r="A210" s="1">
        <v>2.0</v>
      </c>
      <c r="B210" s="1" t="s">
        <v>211</v>
      </c>
      <c r="C210" t="str">
        <f>IFERROR(__xludf.DUMMYFUNCTION("GOOGLETRANSLATE(B210, ""fr"", ""en"")"),"Kettle very bad choice too noisy the body of the kettle burning no insulation. just the design well I regret my purchase")</f>
        <v>Kettle very bad choice too noisy the body of the kettle burning no insulation. just the design well I regret my purchase</v>
      </c>
    </row>
    <row r="211">
      <c r="A211" s="1">
        <v>1.0</v>
      </c>
      <c r="B211" s="1" t="s">
        <v>212</v>
      </c>
      <c r="C211" t="str">
        <f>IFERROR(__xludf.DUMMYFUNCTION("GOOGLETRANSLATE(B211, ""fr"", ""en"")"),"More I want to order the size 42 not use too small. And I try to revendres from people who are a size 41 but she does not want it, so I lost 25 euros in the adventure.")</f>
        <v>More I want to order the size 42 not use too small. And I try to revendres from people who are a size 41 but she does not want it, so I lost 25 euros in the adventure.</v>
      </c>
    </row>
    <row r="212">
      <c r="A212" s="1">
        <v>1.0</v>
      </c>
      <c r="B212" s="1" t="s">
        <v>213</v>
      </c>
      <c r="C212" t="str">
        <f>IFERROR(__xludf.DUMMYFUNCTION("GOOGLETRANSLATE(B212, ""fr"", ""en"")"),"Ripped after only 3 months of careful use. TO FLEE ! I confirm another negative comment, I have the same problem with my bag and the strap that tears at the seam level with the bag. basic design flaw with the strap is sewn too obviously too short. It is n"&amp;"ow unusable and it's totally irreparable even with sewing skills. It is too late to return it and therefore I have lost more than 30 €. To flee !!!")</f>
        <v>Ripped after only 3 months of careful use. TO FLEE ! I confirm another negative comment, I have the same problem with my bag and the strap that tears at the seam level with the bag. basic design flaw with the strap is sewn too obviously too short. It is now unusable and it's totally irreparable even with sewing skills. It is too late to return it and therefore I have lost more than 30 €. To flee !!!</v>
      </c>
    </row>
    <row r="213">
      <c r="A213" s="1">
        <v>3.0</v>
      </c>
      <c r="B213" s="1" t="s">
        <v>214</v>
      </c>
      <c r="C213" t="str">
        <f>IFERROR(__xludf.DUMMYFUNCTION("GOOGLETRANSLATE(B213, ""fr"", ""en"")"),"not strong rips and pierces easily. substitute another brand")</f>
        <v>not strong rips and pierces easily. substitute another brand</v>
      </c>
    </row>
    <row r="214">
      <c r="A214" s="1">
        <v>3.0</v>
      </c>
      <c r="B214" s="1" t="s">
        <v>215</v>
      </c>
      <c r="C214" t="str">
        <f>IFERROR(__xludf.DUMMYFUNCTION("GOOGLETRANSLATE(B214, ""fr"", ""en"")"),"I expected better. I have already received leggings sport of jai make because too cramped for me, it is of the same nature as that one but 10 times better quality. So I was hoping the same quality and there must say I am disappointed. Anyway, this one goo"&amp;"d size. Jai took the advice of buyers and have prices for 44/46 XL size and it's going. Quality is of the ordinary spandex, but thick enough so I keep it and I recommend. But I will return to buy another legging Portuguese production which blew me away.")</f>
        <v>I expected better. I have already received leggings sport of jai make because too cramped for me, it is of the same nature as that one but 10 times better quality. So I was hoping the same quality and there must say I am disappointed. Anyway, this one good size. Jai took the advice of buyers and have prices for 44/46 XL size and it's going. Quality is of the ordinary spandex, but thick enough so I keep it and I recommend. But I will return to buy another legging Portuguese production which blew me away.</v>
      </c>
    </row>
    <row r="215">
      <c r="A215" s="1">
        <v>4.0</v>
      </c>
      <c r="B215" s="1" t="s">
        <v>216</v>
      </c>
      <c r="C215" t="str">
        <f>IFERROR(__xludf.DUMMYFUNCTION("GOOGLETRANSLATE(B215, ""fr"", ""en"")"),"Very well. Hello, want good chest for quite light sports (walking, soft gym, cycling, dance). Just a little loose on the side, but a small stitch and it's perfect.")</f>
        <v>Very well. Hello, want good chest for quite light sports (walking, soft gym, cycling, dance). Just a little loose on the side, but a small stitch and it's perfect.</v>
      </c>
    </row>
    <row r="216">
      <c r="A216" s="1">
        <v>4.0</v>
      </c>
      <c r="B216" s="1" t="s">
        <v>217</v>
      </c>
      <c r="C216" t="str">
        <f>IFERROR(__xludf.DUMMYFUNCTION("GOOGLETRANSLATE(B216, ""fr"", ""en"")"),"Excellent headphones Perfect synchronization, take good ears, within ultra fast delivery with premium quality product, but carry a bag (one provided is a charging box, it can be used as case but fragile), for wireless, it is easily lost.")</f>
        <v>Excellent headphones Perfect synchronization, take good ears, within ultra fast delivery with premium quality product, but carry a bag (one provided is a charging box, it can be used as case but fragile), for wireless, it is easily lost.</v>
      </c>
    </row>
    <row r="217">
      <c r="A217" s="1">
        <v>4.0</v>
      </c>
      <c r="B217" s="1" t="s">
        <v>218</v>
      </c>
      <c r="C217" t="str">
        <f>IFERROR(__xludf.DUMMYFUNCTION("GOOGLETRANSLATE(B217, ""fr"", ""en"")"),"very beautiful Beautiful bracelet all in a beautiful box")</f>
        <v>very beautiful Beautiful bracelet all in a beautiful box</v>
      </c>
    </row>
    <row r="218">
      <c r="A218" s="1">
        <v>4.0</v>
      </c>
      <c r="B218" s="1" t="s">
        <v>219</v>
      </c>
      <c r="C218" t="str">
        <f>IFERROR(__xludf.DUMMYFUNCTION("GOOGLETRANSLATE(B218, ""fr"", ""en"")"),"Do not reduce reflux My son usually uses biserons Advent and he GERD, the pediatrician asked us to try mam brand empire but it's reflux, I think it's because of the flow 2, I'll buy separately pacifier flow 1 mam to try.")</f>
        <v>Do not reduce reflux My son usually uses biserons Advent and he GERD, the pediatrician asked us to try mam brand empire but it's reflux, I think it's because of the flow 2, I'll buy separately pacifier flow 1 mam to try.</v>
      </c>
    </row>
    <row r="219">
      <c r="A219" s="1">
        <v>5.0</v>
      </c>
      <c r="B219" s="1" t="s">
        <v>220</v>
      </c>
      <c r="C219" t="str">
        <f>IFERROR(__xludf.DUMMYFUNCTION("GOOGLETRANSLATE(B219, ""fr"", ""en"")"),"Good quality conforms to the size Trousers for city and sport well")</f>
        <v>Good quality conforms to the size Trousers for city and sport well</v>
      </c>
    </row>
    <row r="220">
      <c r="A220" s="1">
        <v>5.0</v>
      </c>
      <c r="B220" s="1" t="s">
        <v>221</v>
      </c>
      <c r="C220" t="str">
        <f>IFERROR(__xludf.DUMMYFUNCTION("GOOGLETRANSLATE(B220, ""fr"", ""en"")"),"quality flexible cable and flexible cable of good quality, conductor and insulator. The identification is well marked. Is working fine. Coil well conditioned.")</f>
        <v>quality flexible cable and flexible cable of good quality, conductor and insulator. The identification is well marked. Is working fine. Coil well conditioned.</v>
      </c>
    </row>
    <row r="221">
      <c r="A221" s="1">
        <v>5.0</v>
      </c>
      <c r="B221" s="1" t="s">
        <v>222</v>
      </c>
      <c r="C221" t="str">
        <f>IFERROR(__xludf.DUMMYFUNCTION("GOOGLETRANSLATE(B221, ""fr"", ""en"")"),"Perfect. Use for animals, produced in line with our expectation.")</f>
        <v>Perfect. Use for animals, produced in line with our expectation.</v>
      </c>
    </row>
    <row r="222">
      <c r="A222" s="1">
        <v>5.0</v>
      </c>
      <c r="B222" s="1" t="s">
        <v>223</v>
      </c>
      <c r="C222" t="str">
        <f>IFERROR(__xludf.DUMMYFUNCTION("GOOGLETRANSLATE(B222, ""fr"", ""en"")"),"Good morning beautiful satchel solid quality product neither too large nor too small. Perfect to accommodate my iphone and my cable portfolio with small battery 7500ma énergier brand purchased on amazon.")</f>
        <v>Good morning beautiful satchel solid quality product neither too large nor too small. Perfect to accommodate my iphone and my cable portfolio with small battery 7500ma énergier brand purchased on amazon.</v>
      </c>
    </row>
    <row r="223">
      <c r="A223" s="1">
        <v>5.0</v>
      </c>
      <c r="B223" s="1" t="s">
        <v>224</v>
      </c>
      <c r="C223" t="str">
        <f>IFERROR(__xludf.DUMMYFUNCTION("GOOGLETRANSLATE(B223, ""fr"", ""en"")"),"Great ! Very good value for money. Waterproof without problems for 1 month For courch. Cool ! This changes other. I love the good side Vintage")</f>
        <v>Great ! Very good value for money. Waterproof without problems for 1 month For courch. Cool ! This changes other. I love the good side Vintage</v>
      </c>
    </row>
    <row r="224">
      <c r="A224" s="1">
        <v>5.0</v>
      </c>
      <c r="B224" s="1" t="s">
        <v>225</v>
      </c>
      <c r="C224" t="str">
        <f>IFERROR(__xludf.DUMMYFUNCTION("GOOGLETRANSLATE(B224, ""fr"", ""en"")"),"Strap It looks solid, supplied with small tools! This is obviously more convenient. But considering the price, pleasant surprise. Quick delivery.")</f>
        <v>Strap It looks solid, supplied with small tools! This is obviously more convenient. But considering the price, pleasant surprise. Quick delivery.</v>
      </c>
    </row>
    <row r="225">
      <c r="A225" s="1">
        <v>5.0</v>
      </c>
      <c r="B225" s="1" t="s">
        <v>226</v>
      </c>
      <c r="C225" t="str">
        <f>IFERROR(__xludf.DUMMYFUNCTION("GOOGLETRANSLATE(B225, ""fr"", ""en"")"),"Perfect They are perfect. I used to write on labels for the jars of home baby. I was not sure it works but all is well. It takes a little time for it to dry before putting fingers above not clear. After they fade very easily with a little water (so perfec"&amp;"t when I rinse the potty writing hand along 😉)")</f>
        <v>Perfect They are perfect. I used to write on labels for the jars of home baby. I was not sure it works but all is well. It takes a little time for it to dry before putting fingers above not clear. After they fade very easily with a little water (so perfect when I rinse the potty writing hand along 😉)</v>
      </c>
    </row>
    <row r="226">
      <c r="A226" s="1">
        <v>5.0</v>
      </c>
      <c r="B226" s="1" t="s">
        <v>227</v>
      </c>
      <c r="C226" t="str">
        <f>IFERROR(__xludf.DUMMYFUNCTION("GOOGLETRANSLATE(B226, ""fr"", ""en"")"),"pretty shiny bracelets. I received two beautiful bracelets with 2 pockets for storage. These are two color bracelet bright silver. One has beads to son, and can be adjusted to 3 different screens. The second is decorated with multiple cores, each on a dif"&amp;"ferent length of thread. They are pretty, light and make their effect.")</f>
        <v>pretty shiny bracelets. I received two beautiful bracelets with 2 pockets for storage. These are two color bracelet bright silver. One has beads to son, and can be adjusted to 3 different screens. The second is decorated with multiple cores, each on a different length of thread. They are pretty, light and make their effect.</v>
      </c>
    </row>
    <row r="227">
      <c r="A227" s="1">
        <v>5.0</v>
      </c>
      <c r="B227" s="1" t="s">
        <v>228</v>
      </c>
      <c r="C227" t="str">
        <f>IFERROR(__xludf.DUMMYFUNCTION("GOOGLETRANSLATE(B227, ""fr"", ""en"")"),"Does its job, aesthetic and correct price is doing its job, aesthetic, accurate and fair price: it is the third that I buy in 15 years: after 6 to 7 years the increase in number resets, regardless of the battery has been changed or not ...")</f>
        <v>Does its job, aesthetic and correct price is doing its job, aesthetic, accurate and fair price: it is the third that I buy in 15 years: after 6 to 7 years the increase in number resets, regardless of the battery has been changed or not ...</v>
      </c>
    </row>
    <row r="228">
      <c r="A228" s="1">
        <v>5.0</v>
      </c>
      <c r="B228" s="1" t="s">
        <v>229</v>
      </c>
      <c r="C228" t="str">
        <f>IFERROR(__xludf.DUMMYFUNCTION("GOOGLETRANSLATE(B228, ""fr"", ""en"")"),"Casio Watches Collection casio watch good quality for now all works well, the bracelet is of good quality for the moment no problem at this level, the mechanism works well, the dial for the date turns well enough conform to my expectations .")</f>
        <v>Casio Watches Collection casio watch good quality for now all works well, the bracelet is of good quality for the moment no problem at this level, the mechanism works well, the dial for the date turns well enough conform to my expectations .</v>
      </c>
    </row>
    <row r="229">
      <c r="A229" s="1">
        <v>5.0</v>
      </c>
      <c r="B229" s="1" t="s">
        <v>230</v>
      </c>
      <c r="C229" t="str">
        <f>IFERROR(__xludf.DUMMYFUNCTION("GOOGLETRANSLATE(B229, ""fr"", ""en"")"),"I have the perfect buy for my daughter for college 5th, perfect, strong, great high quality and c is a eastpak my daughter is excited, the price is affordable given the brand I highly recommend, thank you amazon")</f>
        <v>I have the perfect buy for my daughter for college 5th, perfect, strong, great high quality and c is a eastpak my daughter is excited, the price is affordable given the brand I highly recommend, thank you amazon</v>
      </c>
    </row>
    <row r="230">
      <c r="A230" s="1">
        <v>5.0</v>
      </c>
      <c r="B230" s="1" t="s">
        <v>231</v>
      </c>
      <c r="C230" t="str">
        <f>IFERROR(__xludf.DUMMYFUNCTION("GOOGLETRANSLATE(B230, ""fr"", ""en"")"),"Perfect Perfect for my 9 year old son. It will keep until high school !!!")</f>
        <v>Perfect Perfect for my 9 year old son. It will keep until high school !!!</v>
      </c>
    </row>
    <row r="231">
      <c r="A231" s="1">
        <v>5.0</v>
      </c>
      <c r="B231" s="1" t="s">
        <v>232</v>
      </c>
      <c r="C231" t="str">
        <f>IFERROR(__xludf.DUMMYFUNCTION("GOOGLETRANSLATE(B231, ""fr"", ""en"")"),"Top Perfect great product I recommend to 200/100 thank you")</f>
        <v>Top Perfect great product I recommend to 200/100 thank you</v>
      </c>
    </row>
    <row r="232">
      <c r="A232" s="1">
        <v>5.0</v>
      </c>
      <c r="B232" s="1" t="s">
        <v>233</v>
      </c>
      <c r="C232" t="str">
        <f>IFERROR(__xludf.DUMMYFUNCTION("GOOGLETRANSLATE(B232, ""fr"", ""en"")"),"Good Good material")</f>
        <v>Good Good material</v>
      </c>
    </row>
    <row r="233">
      <c r="A233" s="1">
        <v>5.0</v>
      </c>
      <c r="B233" s="1" t="s">
        <v>234</v>
      </c>
      <c r="C233" t="str">
        <f>IFERROR(__xludf.DUMMYFUNCTION("GOOGLETRANSLATE(B233, ""fr"", ""en"")"),"VERY SATISFIED Beautiful pocket watch retro, convenient as attached. Good value for money.")</f>
        <v>VERY SATISFIED Beautiful pocket watch retro, convenient as attached. Good value for money.</v>
      </c>
    </row>
    <row r="234">
      <c r="A234" s="1">
        <v>2.0</v>
      </c>
      <c r="B234" s="1" t="s">
        <v>235</v>
      </c>
      <c r="C234" t="str">
        <f>IFERROR(__xludf.DUMMYFUNCTION("GOOGLETRANSLATE(B234, ""fr"", ""en"")"),"Not comfortable I'm not a small size but the headphones are all ear (probably to have a ""noise canceling"") creating an effect ""air call"" in the ear that made me very désagrable headache bad because beside the quality is there")</f>
        <v>Not comfortable I'm not a small size but the headphones are all ear (probably to have a "noise canceling") creating an effect "air call" in the ear that made me very désagrable headache bad because beside the quality is there</v>
      </c>
    </row>
    <row r="235">
      <c r="A235" s="1">
        <v>1.0</v>
      </c>
      <c r="B235" s="1" t="s">
        <v>236</v>
      </c>
      <c r="C235" t="str">
        <f>IFERROR(__xludf.DUMMYFUNCTION("GOOGLETRANSLATE(B235, ""fr"", ""en"")"),"False False Stan Smith Stan Smith ..... Thanks amazon The photos are amazing !!!!")</f>
        <v>False False Stan Smith Stan Smith ..... Thanks amazon The photos are amazing !!!!</v>
      </c>
    </row>
    <row r="236">
      <c r="A236" s="1">
        <v>1.0</v>
      </c>
      <c r="B236" s="1" t="s">
        <v>237</v>
      </c>
      <c r="C236" t="str">
        <f>IFERROR(__xludf.DUMMYFUNCTION("GOOGLETRANSLATE(B236, ""fr"", ""en"")"),"My obsolescence too fast 1 teapot Riviera worked 1 year, the second 3 months!")</f>
        <v>My obsolescence too fast 1 teapot Riviera worked 1 year, the second 3 months!</v>
      </c>
    </row>
    <row r="237">
      <c r="A237" s="1">
        <v>3.0</v>
      </c>
      <c r="B237" s="1" t="s">
        <v>238</v>
      </c>
      <c r="C237" t="str">
        <f>IFERROR(__xludf.DUMMYFUNCTION("GOOGLETRANSLATE(B237, ""fr"", ""en"")"),"Caution Bracelet size. Impec for my boyfriend but white does not admit my grip. otherwise pretty")</f>
        <v>Caution Bracelet size. Impec for my boyfriend but white does not admit my grip. otherwise pretty</v>
      </c>
    </row>
    <row r="238">
      <c r="A238" s="1">
        <v>4.0</v>
      </c>
      <c r="B238" s="1" t="s">
        <v>239</v>
      </c>
      <c r="C238" t="str">
        <f>IFERROR(__xludf.DUMMYFUNCTION("GOOGLETRANSLATE(B238, ""fr"", ""en"")"),"This great product filled fully its function no defects to report, more it seems to me that this is the only brand that sells this type of product.")</f>
        <v>This great product filled fully its function no defects to report, more it seems to me that this is the only brand that sells this type of product.</v>
      </c>
    </row>
    <row r="239">
      <c r="A239" s="1">
        <v>4.0</v>
      </c>
      <c r="B239" s="1" t="s">
        <v>240</v>
      </c>
      <c r="C239" t="str">
        <f>IFERROR(__xludf.DUMMYFUNCTION("GOOGLETRANSLATE(B239, ""fr"", ""en"")"),"Good quality is perfect, my man is really happy and good quality")</f>
        <v>Good quality is perfect, my man is really happy and good quality</v>
      </c>
    </row>
    <row r="240">
      <c r="A240" s="1">
        <v>4.0</v>
      </c>
      <c r="B240" s="1" t="s">
        <v>241</v>
      </c>
      <c r="C240" t="str">
        <f>IFERROR(__xludf.DUMMYFUNCTION("GOOGLETRANSLATE(B240, ""fr"", ""en"")"),"Satisfied with the product bag is bulky; I put the wallet, the card holder, the wallet, the Swiss knife. Lack of 2 mm in height to introduce the checkbook easily but returned safely. Can be worn on the front.")</f>
        <v>Satisfied with the product bag is bulky; I put the wallet, the card holder, the wallet, the Swiss knife. Lack of 2 mm in height to introduce the checkbook easily but returned safely. Can be worn on the front.</v>
      </c>
    </row>
    <row r="241">
      <c r="A241" s="1">
        <v>4.0</v>
      </c>
      <c r="B241" s="1" t="s">
        <v>242</v>
      </c>
      <c r="C241" t="str">
        <f>IFERROR(__xludf.DUMMYFUNCTION("GOOGLETRANSLATE(B241, ""fr"", ""en"")"),"well pretty much happened and over time, it is still in good condition despite daily use, the only concern was the chain that is broken very quickly even without force, if the pendant is good.")</f>
        <v>well pretty much happened and over time, it is still in good condition despite daily use, the only concern was the chain that is broken very quickly even without force, if the pendant is good.</v>
      </c>
    </row>
    <row r="242">
      <c r="A242" s="1">
        <v>5.0</v>
      </c>
      <c r="B242" s="1" t="s">
        <v>243</v>
      </c>
      <c r="C242" t="str">
        <f>IFERROR(__xludf.DUMMYFUNCTION("GOOGLETRANSLATE(B242, ""fr"", ""en"")"),"I just love it !!!! I am a follower of the collection if I could buy all of them I would. Ma.fille .. love it! the mistress too. .. what a pleasure to see my 6 year old daughter reading in bed at night! I just love it !!!")</f>
        <v>I just love it !!!! I am a follower of the collection if I could buy all of them I would. Ma.fille .. love it! the mistress too. .. what a pleasure to see my 6 year old daughter reading in bed at night! I just love it !!!</v>
      </c>
    </row>
    <row r="243">
      <c r="A243" s="1">
        <v>5.0</v>
      </c>
      <c r="B243" s="1" t="s">
        <v>244</v>
      </c>
      <c r="C243" t="str">
        <f>IFERROR(__xludf.DUMMYFUNCTION("GOOGLETRANSLATE(B243, ""fr"", ""en"")"),"Comfort for the sport I used it for a workout rather directed cardio / Bodybuilding, and the tissue neat. Tend to sweat a lot, I was afraid that the material does not hold. But suddenly, not at all! The integrated pocket is quite handy (even though I do n"&amp;"ot have it used), I can put my laptop (One Plus 5T = screen of 6in). Next step: the running!")</f>
        <v>Comfort for the sport I used it for a workout rather directed cardio / Bodybuilding, and the tissue neat. Tend to sweat a lot, I was afraid that the material does not hold. But suddenly, not at all! The integrated pocket is quite handy (even though I do not have it used), I can put my laptop (One Plus 5T = screen of 6in). Next step: the running!</v>
      </c>
    </row>
    <row r="244">
      <c r="A244" s="1">
        <v>5.0</v>
      </c>
      <c r="B244" s="1" t="s">
        <v>245</v>
      </c>
      <c r="C244" t="str">
        <f>IFERROR(__xludf.DUMMYFUNCTION("GOOGLETRANSLATE(B244, ""fr"", ""en"")"),"Top Done very well work, tough and size very well.")</f>
        <v>Top Done very well work, tough and size very well.</v>
      </c>
    </row>
    <row r="245">
      <c r="A245" s="1">
        <v>5.0</v>
      </c>
      <c r="B245" s="1" t="s">
        <v>246</v>
      </c>
      <c r="C245" t="str">
        <f>IFERROR(__xludf.DUMMYFUNCTION("GOOGLETRANSLATE(B245, ""fr"", ""en"")"),"Superb watch Very nice watch, high quality product. Beautiful finishes Perfect! And its price more than correct! I recommend this product.")</f>
        <v>Superb watch Very nice watch, high quality product. Beautiful finishes Perfect! And its price more than correct! I recommend this product.</v>
      </c>
    </row>
    <row r="246">
      <c r="A246" s="1">
        <v>5.0</v>
      </c>
      <c r="B246" s="1" t="s">
        <v>247</v>
      </c>
      <c r="C246" t="str">
        <f>IFERROR(__xludf.DUMMYFUNCTION("GOOGLETRANSLATE(B246, ""fr"", ""en"")"),"Relieve fatigue and ease of use It was very cozy after receiving the trial. quality product, very friendly seller and very agréable.Ce product works great. It is very painful to go to work one day, it is particularly suitable. It also can keep the tempera"&amp;"ture for men, women and children. To recommend.")</f>
        <v>Relieve fatigue and ease of use It was very cozy after receiving the trial. quality product, very friendly seller and very agréable.Ce product works great. It is very painful to go to work one day, it is particularly suitable. It also can keep the temperature for men, women and children. To recommend.</v>
      </c>
    </row>
    <row r="247">
      <c r="A247" s="1">
        <v>5.0</v>
      </c>
      <c r="B247" s="1" t="s">
        <v>248</v>
      </c>
      <c r="C247" t="str">
        <f>IFERROR(__xludf.DUMMYFUNCTION("GOOGLETRANSLATE(B247, ""fr"", ""en"")"),"A classic and comfortable moccasin this model is not likely to be disappointed. Well made, it can be worn both with jeans with a dressier pants. The indicated size corresponds to the actual size. Although it is more fun to walk with all leather shoes, do "&amp;"not delay to put a shoe rubber to a shoemaker otherwise it may damage the seam of the sole. It would be a shame because this model is designed to make use.")</f>
        <v>A classic and comfortable moccasin this model is not likely to be disappointed. Well made, it can be worn both with jeans with a dressier pants. The indicated size corresponds to the actual size. Although it is more fun to walk with all leather shoes, do not delay to put a shoe rubber to a shoemaker otherwise it may damage the seam of the sole. It would be a shame because this model is designed to make use.</v>
      </c>
    </row>
    <row r="248">
      <c r="A248" s="1">
        <v>5.0</v>
      </c>
      <c r="B248" s="1" t="s">
        <v>249</v>
      </c>
      <c r="C248" t="str">
        <f>IFERROR(__xludf.DUMMYFUNCTION("GOOGLETRANSLATE(B248, ""fr"", ""en"")"),"I love dint of seeing everywhere finally cracked;) I do not want to put too much ... it is reasonable! but suddenly I was afraid of the quality ... no regrets: these headphones are great! the box can store and load, although they hold a charge, the sound "&amp;"is top notch. Go for it")</f>
        <v>I love dint of seeing everywhere finally cracked;) I do not want to put too much ... it is reasonable! but suddenly I was afraid of the quality ... no regrets: these headphones are great! the box can store and load, although they hold a charge, the sound is top notch. Go for it</v>
      </c>
    </row>
    <row r="249">
      <c r="A249" s="1">
        <v>5.0</v>
      </c>
      <c r="B249" s="1" t="s">
        <v>250</v>
      </c>
      <c r="C249" t="str">
        <f>IFERROR(__xludf.DUMMYFUNCTION("GOOGLETRANSLATE(B249, ""fr"", ""en"")"),"Men's pants Beautiful trousers for comfortable work")</f>
        <v>Men's pants Beautiful trousers for comfortable work</v>
      </c>
    </row>
    <row r="250">
      <c r="A250" s="1">
        <v>5.0</v>
      </c>
      <c r="B250" s="1" t="s">
        <v>251</v>
      </c>
      <c r="C250" t="str">
        <f>IFERROR(__xludf.DUMMYFUNCTION("GOOGLETRANSLATE(B250, ""fr"", ""en"")"),"Jacket good Jacket, I'm not disappointed with my purchase I recommend it and in no time I think redeem")</f>
        <v>Jacket good Jacket, I'm not disappointed with my purchase I recommend it and in no time I think redeem</v>
      </c>
    </row>
    <row r="251">
      <c r="A251" s="1">
        <v>5.0</v>
      </c>
      <c r="B251" s="1" t="s">
        <v>252</v>
      </c>
      <c r="C251" t="str">
        <f>IFERROR(__xludf.DUMMYFUNCTION("GOOGLETRANSLATE(B251, ""fr"", ""en"")"),"A beautiful leather, comfortable shoes The general appearance is good. The leather is beautiful with nice effects. The shoes are comfortable and can be worn all year round, neither too hot nor too little. The size is consistent with what I'm used to. Perh"&amp;"aps if one has a little foot end a size smaller can be justified. In my hand no worries. Note that the Leather talks to retain its color, its brilliance and matter. There are many products for this and it is not binding ... Once or twice a month a little "&amp;"fat and it is generally sufficient. I maintain and jackets and shoes for years and the leather does not tend to crack excessively. Having said that he lives and that's normal. Satisfied anyway!")</f>
        <v>A beautiful leather, comfortable shoes The general appearance is good. The leather is beautiful with nice effects. The shoes are comfortable and can be worn all year round, neither too hot nor too little. The size is consistent with what I'm used to. Perhaps if one has a little foot end a size smaller can be justified. In my hand no worries. Note that the Leather talks to retain its color, its brilliance and matter. There are many products for this and it is not binding ... Once or twice a month a little fat and it is generally sufficient. I maintain and jackets and shoes for years and the leather does not tend to crack excessively. Having said that he lives and that's normal. Satisfied anyway!</v>
      </c>
    </row>
    <row r="252">
      <c r="A252" s="1">
        <v>5.0</v>
      </c>
      <c r="B252" s="1" t="s">
        <v>253</v>
      </c>
      <c r="C252" t="str">
        <f>IFERROR(__xludf.DUMMYFUNCTION("GOOGLETRANSLATE(B252, ""fr"", ""en"")"),"Very Good Very good simulator of dawn and dusk. You can adjust the amount. It is very easy to use. The alarm function is easy to adjust can be regulated maximum light and the time at which it starts lighting (30, 25, 20 or 15 minutes) finally a sweet melo"&amp;"dy will wake you up at the desired time. My husband being more sensitive to light wakes me by light and by the melody. It is a gentle awakening that awaits. I got it on sale on Amazon. I do not regret my purchase.")</f>
        <v>Very Good Very good simulator of dawn and dusk. You can adjust the amount. It is very easy to use. The alarm function is easy to adjust can be regulated maximum light and the time at which it starts lighting (30, 25, 20 or 15 minutes) finally a sweet melody will wake you up at the desired time. My husband being more sensitive to light wakes me by light and by the melody. It is a gentle awakening that awaits. I got it on sale on Amazon. I do not regret my purchase.</v>
      </c>
    </row>
    <row r="253">
      <c r="A253" s="1">
        <v>5.0</v>
      </c>
      <c r="B253" s="1" t="s">
        <v>254</v>
      </c>
      <c r="C253" t="str">
        <f>IFERROR(__xludf.DUMMYFUNCTION("GOOGLETRANSLATE(B253, ""fr"", ""en"")"),"extra for curly hair I tried this oil after reading rave reviews. Personally, I find it good for the skin but no more, for against the curly hair leave-in or bath oil is wonderful.")</f>
        <v>extra for curly hair I tried this oil after reading rave reviews. Personally, I find it good for the skin but no more, for against the curly hair leave-in or bath oil is wonderful.</v>
      </c>
    </row>
    <row r="254">
      <c r="A254" s="1">
        <v>5.0</v>
      </c>
      <c r="B254" s="1" t="s">
        <v>255</v>
      </c>
      <c r="C254" t="str">
        <f>IFERROR(__xludf.DUMMYFUNCTION("GOOGLETRANSLATE(B254, ""fr"", ""en"")"),"Top Shop to offer. This jewel is just top.")</f>
        <v>Top Shop to offer. This jewel is just top.</v>
      </c>
    </row>
    <row r="255">
      <c r="A255" s="1">
        <v>5.0</v>
      </c>
      <c r="B255" s="1" t="s">
        <v>256</v>
      </c>
      <c r="C255" t="str">
        <f>IFERROR(__xludf.DUMMYFUNCTION("GOOGLETRANSLATE(B255, ""fr"", ""en"")"),"New ear thermometer I have an old model of Braun ear thermometer for 12 years (he walks toujous elsewhere, and many served!). I love this new model, because in addition to the reliability and its ease of use ""ancestor"", it is very light! This is rather "&amp;"surprising when held in hand, you'd preque a toy. Another highlight is the snapshot of the temperature display when the former put still about 2-3 seconds. Small - He works with a button battery (which also helps low weight), but it is a battery model fou"&amp;"nd easily anywhere. The battery compartment is secure, the children will not be able to open, which was not the case for the former. It comes with a package of ear tips spare.")</f>
        <v>New ear thermometer I have an old model of Braun ear thermometer for 12 years (he walks toujous elsewhere, and many served!). I love this new model, because in addition to the reliability and its ease of use "ancestor", it is very light! This is rather surprising when held in hand, you'd preque a toy. Another highlight is the snapshot of the temperature display when the former put still about 2-3 seconds. Small - He works with a button battery (which also helps low weight), but it is a battery model found easily anywhere. The battery compartment is secure, the children will not be able to open, which was not the case for the former. It comes with a package of ear tips spare.</v>
      </c>
    </row>
    <row r="256">
      <c r="A256" s="1">
        <v>5.0</v>
      </c>
      <c r="B256" s="1" t="s">
        <v>257</v>
      </c>
      <c r="C256" t="str">
        <f>IFERROR(__xludf.DUMMYFUNCTION("GOOGLETRANSLATE(B256, ""fr"", ""en"")"),"very high quality finishes very neat, very good quality, to see in time.")</f>
        <v>very high quality finishes very neat, very good quality, to see in time.</v>
      </c>
    </row>
    <row r="257">
      <c r="A257" s="1">
        <v>2.0</v>
      </c>
      <c r="B257" s="1" t="s">
        <v>258</v>
      </c>
      <c r="C257" t="str">
        <f>IFERROR(__xludf.DUMMYFUNCTION("GOOGLETRANSLATE(B257, ""fr"", ""en"")"),"Truly a small bracelet bracelet small for a man, my husband has difficulty closed")</f>
        <v>Truly a small bracelet bracelet small for a man, my husband has difficulty closed</v>
      </c>
    </row>
    <row r="258">
      <c r="A258" s="1">
        <v>1.0</v>
      </c>
      <c r="B258" s="1" t="s">
        <v>259</v>
      </c>
      <c r="C258" t="str">
        <f>IFERROR(__xludf.DUMMYFUNCTION("GOOGLETRANSLATE(B258, ""fr"", ""en"")"),"Its more than disappointing morning for 59 € I expected anyway much better, especially when reading tests at various sites The sound is metallic, smothered, distant, short nonexistent audio spectrum, even adjusting my equalizer on the chain or on the PC, "&amp;"there is no realistic medium Also once connected to the PC sends parasites while my PC gear is new and delightfully mounted on the stereo not stray, but still sad I good audio wonder how many were paid journalists who tested for daring to say that the aud"&amp;"io was excellent Even my mobile spectrum headphones cheap (Xiaomi Red 7) are much better and yet it is the low-end short immediate dismissal very disappointed from Amazon and opinions here and elsewhere; to believe that people are all deaf ^^ Ps: I have n"&amp;"ot spoken of the production but it is the same, cheap full and as already stated in an opinion that plastic is a plastic sound of year 50 of moves that, then I dare not even imagine walking out with long course ^^")</f>
        <v>Its more than disappointing morning for 59 € I expected anyway much better, especially when reading tests at various sites The sound is metallic, smothered, distant, short nonexistent audio spectrum, even adjusting my equalizer on the chain or on the PC, there is no realistic medium Also once connected to the PC sends parasites while my PC gear is new and delightfully mounted on the stereo not stray, but still sad I good audio wonder how many were paid journalists who tested for daring to say that the audio was excellent Even my mobile spectrum headphones cheap (Xiaomi Red 7) are much better and yet it is the low-end short immediate dismissal very disappointed from Amazon and opinions here and elsewhere; to believe that people are all deaf ^^ Ps: I have not spoken of the production but it is the same, cheap full and as already stated in an opinion that plastic is a plastic sound of year 50 of moves that, then I dare not even imagine walking out with long course ^^</v>
      </c>
    </row>
    <row r="259">
      <c r="A259" s="1">
        <v>3.0</v>
      </c>
      <c r="B259" s="1" t="s">
        <v>260</v>
      </c>
      <c r="C259" t="str">
        <f>IFERROR(__xludf.DUMMYFUNCTION("GOOGLETRANSLATE(B259, ""fr"", ""en"")"),"Disappointed The product is not uninteresting but for a size 34/36, the shorts are too big and must lie down to keep the electrodes in place. For 38, I think it's good. Attention take care gel patches that stick around and therefore deteriorate. disappoin"&amp;"ted ☹️")</f>
        <v>Disappointed The product is not uninteresting but for a size 34/36, the shorts are too big and must lie down to keep the electrodes in place. For 38, I think it's good. Attention take care gel patches that stick around and therefore deteriorate. disappointed ☹️</v>
      </c>
    </row>
    <row r="260">
      <c r="A260" s="1">
        <v>3.0</v>
      </c>
      <c r="B260" s="1" t="s">
        <v>261</v>
      </c>
      <c r="C260" t="str">
        <f>IFERROR(__xludf.DUMMYFUNCTION("GOOGLETRANSLATE(B260, ""fr"", ""en"")"),"Nice but not the solid bralecets are pretty, but they have blackened a little bear them. A bangle broke quickly. A little disappointed")</f>
        <v>Nice but not the solid bralecets are pretty, but they have blackened a little bear them. A bangle broke quickly. A little disappointed</v>
      </c>
    </row>
    <row r="261">
      <c r="A261" s="1">
        <v>4.0</v>
      </c>
      <c r="B261" s="1" t="s">
        <v>262</v>
      </c>
      <c r="C261" t="str">
        <f>IFERROR(__xludf.DUMMYFUNCTION("GOOGLETRANSLATE(B261, ""fr"", ""en"")"),"Doing its job. Good quality cable made its job, great value, perfect if you have a good system of standard quality. For the audiophile high-end hardware, to optimize the yield and quality of the sound, it will opt for cables at least ten times the price.")</f>
        <v>Doing its job. Good quality cable made its job, great value, perfect if you have a good system of standard quality. For the audiophile high-end hardware, to optimize the yield and quality of the sound, it will opt for cables at least ten times the price.</v>
      </c>
    </row>
    <row r="262">
      <c r="A262" s="1">
        <v>4.0</v>
      </c>
      <c r="B262" s="1" t="s">
        <v>263</v>
      </c>
      <c r="C262" t="str">
        <f>IFERROR(__xludf.DUMMYFUNCTION("GOOGLETRANSLATE(B262, ""fr"", ""en"")"),"nice smell sweet, only problem, it does not remove the strong smell of sweat (sports type) otherwise it removes odors correctly")</f>
        <v>nice smell sweet, only problem, it does not remove the strong smell of sweat (sports type) otherwise it removes odors correctly</v>
      </c>
    </row>
    <row r="263">
      <c r="A263" s="1">
        <v>4.0</v>
      </c>
      <c r="B263" s="1" t="s">
        <v>264</v>
      </c>
      <c r="C263" t="str">
        <f>IFERROR(__xludf.DUMMYFUNCTION("GOOGLETRANSLATE(B263, ""fr"", ""en"")"),"mild and comfortable good value for money.")</f>
        <v>mild and comfortable good value for money.</v>
      </c>
    </row>
    <row r="264">
      <c r="A264" s="1">
        <v>4.0</v>
      </c>
      <c r="B264" s="1" t="s">
        <v>265</v>
      </c>
      <c r="C264" t="str">
        <f>IFERROR(__xludf.DUMMYFUNCTION("GOOGLETRANSLATE(B264, ""fr"", ""en"")"),"Product conforms to the description I just received them yesterday but it works very well with natural Advent bottle you just read the product description they mention the ref of the bottle to go with this product, pr strength I do not know but it worked "&amp;"nickel air")</f>
        <v>Product conforms to the description I just received them yesterday but it works very well with natural Advent bottle you just read the product description they mention the ref of the bottle to go with this product, pr strength I do not know but it worked nickel air</v>
      </c>
    </row>
    <row r="265">
      <c r="A265" s="1">
        <v>4.0</v>
      </c>
      <c r="B265" s="1" t="s">
        <v>266</v>
      </c>
      <c r="C265" t="str">
        <f>IFERROR(__xludf.DUMMYFUNCTION("GOOGLETRANSLATE(B265, ""fr"", ""en"")"),"Good quality inks and Text printing pictures")</f>
        <v>Good quality inks and Text printing pictures</v>
      </c>
    </row>
    <row r="266">
      <c r="A266" s="1">
        <v>5.0</v>
      </c>
      <c r="B266" s="1" t="s">
        <v>267</v>
      </c>
      <c r="C266" t="str">
        <f>IFERROR(__xludf.DUMMYFUNCTION("GOOGLETRANSLATE(B266, ""fr"", ""en"")"),"Beautiful shoes sneakers Very pretty solid and well hold the feet. Excellent value. I recommend.")</f>
        <v>Beautiful shoes sneakers Very pretty solid and well hold the feet. Excellent value. I recommend.</v>
      </c>
    </row>
    <row r="267">
      <c r="A267" s="1">
        <v>5.0</v>
      </c>
      <c r="B267" s="1" t="s">
        <v>268</v>
      </c>
      <c r="C267" t="str">
        <f>IFERROR(__xludf.DUMMYFUNCTION("GOOGLETRANSLATE(B267, ""fr"", ""en"")"),"hoist chain. Hoist a fair price. Maneuverability, weight, strength, nothing to say I am satisfied. To help me in the dismantling and assembly of a car engine.")</f>
        <v>hoist chain. Hoist a fair price. Maneuverability, weight, strength, nothing to say I am satisfied. To help me in the dismantling and assembly of a car engine.</v>
      </c>
    </row>
    <row r="268">
      <c r="A268" s="1">
        <v>5.0</v>
      </c>
      <c r="B268" s="1" t="s">
        <v>269</v>
      </c>
      <c r="C268" t="str">
        <f>IFERROR(__xludf.DUMMYFUNCTION("GOOGLETRANSLATE(B268, ""fr"", ""en"")"),"Victoria I am very delighted! Size as planned!")</f>
        <v>Victoria I am very delighted! Size as planned!</v>
      </c>
    </row>
    <row r="269">
      <c r="A269" s="1">
        <v>5.0</v>
      </c>
      <c r="B269" s="1" t="s">
        <v>270</v>
      </c>
      <c r="C269" t="str">
        <f>IFERROR(__xludf.DUMMYFUNCTION("GOOGLETRANSLATE(B269, ""fr"", ""en"")"),"These shoes are real shoes! My mother had an identical pair, but in black. She now has the sensitive feet, so she liked his pair of shoes she was wearing the same threadbare (outsole ravaged). Having bought in a market, it has failed to find the same. I f"&amp;"ound the same reference over the net. And she loves to the point of hardly leave. Only downside, the color. She would have preferred black, but because of the coupon, she opted for Navy (27 € less). Normally it takes 40, but with one foot slightly larger,"&amp;" she preferred this time from 41 and she does not regret that choice. Since then she threw her first pair dilapidated.")</f>
        <v>These shoes are real shoes! My mother had an identical pair, but in black. She now has the sensitive feet, so she liked his pair of shoes she was wearing the same threadbare (outsole ravaged). Having bought in a market, it has failed to find the same. I found the same reference over the net. And she loves to the point of hardly leave. Only downside, the color. She would have preferred black, but because of the coupon, she opted for Navy (27 € less). Normally it takes 40, but with one foot slightly larger, she preferred this time from 41 and she does not regret that choice. Since then she threw her first pair dilapidated.</v>
      </c>
    </row>
    <row r="270">
      <c r="A270" s="1">
        <v>5.0</v>
      </c>
      <c r="B270" s="1" t="s">
        <v>271</v>
      </c>
      <c r="C270" t="str">
        <f>IFERROR(__xludf.DUMMYFUNCTION("GOOGLETRANSLATE(B270, ""fr"", ""en"")"),"This super efficient radically more efficient product supermarket insecticides. no unpleasant odor, but better still leave a few hours)")</f>
        <v>This super efficient radically more efficient product supermarket insecticides. no unpleasant odor, but better still leave a few hours)</v>
      </c>
    </row>
    <row r="271">
      <c r="A271" s="1">
        <v>5.0</v>
      </c>
      <c r="B271" s="1" t="s">
        <v>272</v>
      </c>
      <c r="C271" t="str">
        <f>IFERROR(__xludf.DUMMYFUNCTION("GOOGLETRANSLATE(B271, ""fr"", ""en"")"),"Sports Watch Article of quality, I regret to have bought this article. resistant watch. Article advise")</f>
        <v>Sports Watch Article of quality, I regret to have bought this article. resistant watch. Article advise</v>
      </c>
    </row>
    <row r="272">
      <c r="A272" s="1">
        <v>5.0</v>
      </c>
      <c r="B272" s="1" t="s">
        <v>273</v>
      </c>
      <c r="C272" t="str">
        <f>IFERROR(__xludf.DUMMYFUNCTION("GOOGLETRANSLATE(B272, ""fr"", ""en"")"),"Ras Perfect nickel packing")</f>
        <v>Ras Perfect nickel packing</v>
      </c>
    </row>
    <row r="273">
      <c r="A273" s="1">
        <v>5.0</v>
      </c>
      <c r="B273" s="1" t="s">
        <v>274</v>
      </c>
      <c r="C273" t="str">
        <f>IFERROR(__xludf.DUMMYFUNCTION("GOOGLETRANSLATE(B273, ""fr"", ""en"")"),"Well designed and effective to relieve pain. I bought this rug acupuncture to relieve neck pain and lower back. Quickly delivered, it is consistent with its description on the website. Manufacturing is correct and it is lavable.Douloureux at first, after "&amp;"a few days, my pain has subsided. In the end I am satisfied with this article.")</f>
        <v>Well designed and effective to relieve pain. I bought this rug acupuncture to relieve neck pain and lower back. Quickly delivered, it is consistent with its description on the website. Manufacturing is correct and it is lavable.Douloureux at first, after a few days, my pain has subsided. In the end I am satisfied with this article.</v>
      </c>
    </row>
    <row r="274">
      <c r="A274" s="1">
        <v>5.0</v>
      </c>
      <c r="B274" s="1" t="s">
        <v>275</v>
      </c>
      <c r="C274" t="str">
        <f>IFERROR(__xludf.DUMMYFUNCTION("GOOGLETRANSLATE(B274, ""fr"", ""en"")"),"Very nice product Very nice product with the light patterns that look good")</f>
        <v>Very nice product Very nice product with the light patterns that look good</v>
      </c>
    </row>
    <row r="275">
      <c r="A275" s="1">
        <v>5.0</v>
      </c>
      <c r="B275" s="1" t="s">
        <v>276</v>
      </c>
      <c r="C275" t="str">
        <f>IFERROR(__xludf.DUMMYFUNCTION("GOOGLETRANSLATE(B275, ""fr"", ""en"")"),"Ice Watch - SI.BK.U.S.09 - Mixed Watch - Analogue Quartz - Black Dial -... One of my children is very happy, and that's Swatch - the group specializes in movement.")</f>
        <v>Ice Watch - SI.BK.U.S.09 - Mixed Watch - Analogue Quartz - Black Dial -... One of my children is very happy, and that's Swatch - the group specializes in movement.</v>
      </c>
    </row>
    <row r="276">
      <c r="A276" s="1">
        <v>5.0</v>
      </c>
      <c r="B276" s="1" t="s">
        <v>277</v>
      </c>
      <c r="C276" t="str">
        <f>IFERROR(__xludf.DUMMYFUNCTION("GOOGLETRANSLATE(B276, ""fr"", ""en"")"),"thank you very much thank you")</f>
        <v>thank you very much thank you</v>
      </c>
    </row>
    <row r="277">
      <c r="A277" s="1">
        <v>5.0</v>
      </c>
      <c r="B277" s="1" t="s">
        <v>278</v>
      </c>
      <c r="C277" t="str">
        <f>IFERROR(__xludf.DUMMYFUNCTION("GOOGLETRANSLATE(B277, ""fr"", ""en"")"),"Pretty necklace of real amber Very nice necklace. Beautiful color. At the height of my expectations ... I put it in my little girl is perfect it has only 6 months! No danger to children the schoolboy is solid and the plastic clasp. Good value for money. I"&amp;" recommend 👍")</f>
        <v>Pretty necklace of real amber Very nice necklace. Beautiful color. At the height of my expectations ... I put it in my little girl is perfect it has only 6 months! No danger to children the schoolboy is solid and the plastic clasp. Good value for money. I recommend 👍</v>
      </c>
    </row>
    <row r="278">
      <c r="A278" s="1">
        <v>5.0</v>
      </c>
      <c r="B278" s="1" t="s">
        <v>279</v>
      </c>
      <c r="C278" t="str">
        <f>IFERROR(__xludf.DUMMYFUNCTION("GOOGLETRANSLATE(B278, ""fr"", ""en"")"),"Excellent with children, but also for fun to reread aloud to share, transmit Beautiful!")</f>
        <v>Excellent with children, but also for fun to reread aloud to share, transmit Beautiful!</v>
      </c>
    </row>
    <row r="279">
      <c r="A279" s="1">
        <v>5.0</v>
      </c>
      <c r="B279" s="1" t="s">
        <v>280</v>
      </c>
      <c r="C279" t="str">
        <f>IFERROR(__xludf.DUMMYFUNCTION("GOOGLETRANSLATE(B279, ""fr"", ""en"")"),"Super This book is very well done. I love it There are several themes: nature, animals, earth ... and many small issues and many pictures I recommend")</f>
        <v>Super This book is very well done. I love it There are several themes: nature, animals, earth ... and many small issues and many pictures I recommend</v>
      </c>
    </row>
    <row r="280">
      <c r="A280" s="1">
        <v>5.0</v>
      </c>
      <c r="B280" s="1" t="s">
        <v>281</v>
      </c>
      <c r="C280" t="str">
        <f>IFERROR(__xludf.DUMMYFUNCTION("GOOGLETRANSLATE(B280, ""fr"", ""en"")"),"Super My daughter loves these stories. Every evening she reads one, answered the questions that lie at the end of the book and discuss with his mom.")</f>
        <v>Super My daughter loves these stories. Every evening she reads one, answered the questions that lie at the end of the book and discuss with his mom.</v>
      </c>
    </row>
    <row r="281">
      <c r="A281" s="1">
        <v>2.0</v>
      </c>
      <c r="B281" s="1" t="s">
        <v>282</v>
      </c>
      <c r="C281" t="str">
        <f>IFERROR(__xludf.DUMMYFUNCTION("GOOGLETRANSLATE(B281, ""fr"", ""en"")"),"It is a too small toy it is difficult to note certain things unless abbreviate words. Ideal for a special but not a pro !!!")</f>
        <v>It is a too small toy it is difficult to note certain things unless abbreviate words. Ideal for a special but not a pro !!!</v>
      </c>
    </row>
    <row r="282">
      <c r="A282" s="1">
        <v>1.0</v>
      </c>
      <c r="B282" s="1" t="s">
        <v>283</v>
      </c>
      <c r="C282" t="str">
        <f>IFERROR(__xludf.DUMMYFUNCTION("GOOGLETRANSLATE(B282, ""fr"", ""en"")"),"Safety shoes much too large to time Roger hand against the wrong shoe size, shoe size indicated on the package was good from 38 but the shoes too large normal on the tongue of the shoe size 39 said so back.")</f>
        <v>Safety shoes much too large to time Roger hand against the wrong shoe size, shoe size indicated on the package was good from 38 but the shoes too large normal on the tongue of the shoe size 39 said so back.</v>
      </c>
    </row>
    <row r="283">
      <c r="A283" s="1">
        <v>1.0</v>
      </c>
      <c r="B283" s="1" t="s">
        <v>284</v>
      </c>
      <c r="C283" t="str">
        <f>IFERROR(__xludf.DUMMYFUNCTION("GOOGLETRANSLATE(B283, ""fr"", ""en"")"),"Wrong down the line The good impression did not last, nice to unpack after it goes bad: The buttons move in the same direction all those who should not The connection was made quickly (good) but was lost just as quickly: a first notification received on t"&amp;"he connection is lost and the helmet buggy. And impossible to restore co, turn off the headset. In short it was due to wait until the batteries are empty, to recharge the headset to make another attempt which gave the same result. End of the subject retur"&amp;"ns to Amazon (Service still top) and I resumed in true elsewhere helmet")</f>
        <v>Wrong down the line The good impression did not last, nice to unpack after it goes bad: The buttons move in the same direction all those who should not The connection was made quickly (good) but was lost just as quickly: a first notification received on the connection is lost and the helmet buggy. And impossible to restore co, turn off the headset. In short it was due to wait until the batteries are empty, to recharge the headset to make another attempt which gave the same result. End of the subject returns to Amazon (Service still top) and I resumed in true elsewhere helmet</v>
      </c>
    </row>
    <row r="284">
      <c r="A284" s="1">
        <v>3.0</v>
      </c>
      <c r="B284" s="1" t="s">
        <v>285</v>
      </c>
      <c r="C284" t="str">
        <f>IFERROR(__xludf.DUMMYFUNCTION("GOOGLETRANSLATE(B284, ""fr"", ""en"")"),"not too bad to avoid for large chest. The fabric is so thin that it does not want enormously chest during sports. So I use that for abdo glutes course :-)")</f>
        <v>not too bad to avoid for large chest. The fabric is so thin that it does not want enormously chest during sports. So I use that for abdo glutes course :-)</v>
      </c>
    </row>
    <row r="285">
      <c r="A285" s="1">
        <v>3.0</v>
      </c>
      <c r="B285" s="1" t="s">
        <v>286</v>
      </c>
      <c r="C285" t="str">
        <f>IFERROR(__xludf.DUMMYFUNCTION("GOOGLETRANSLATE(B285, ""fr"", ""en"")"),"Simple, cheap and works correctly Sure, these are not big brand headphones, so they are a bit fragile and I doubt their strength over time, however, to use a classic they will go very well. Used with an android smartphone, HP PC and PS4 gamepad.")</f>
        <v>Simple, cheap and works correctly Sure, these are not big brand headphones, so they are a bit fragile and I doubt their strength over time, however, to use a classic they will go very well. Used with an android smartphone, HP PC and PS4 gamepad.</v>
      </c>
    </row>
    <row r="286">
      <c r="A286" s="1">
        <v>4.0</v>
      </c>
      <c r="B286" s="1" t="s">
        <v>287</v>
      </c>
      <c r="C286" t="str">
        <f>IFERROR(__xludf.DUMMYFUNCTION("GOOGLETRANSLATE(B286, ""fr"", ""en"")"),"Very good but with one caveat The scalable system is well done (it turns into a little pot once removed inside). The spout is efficient, no need to shake for ages and look in all directions to recover the bottom, plus the ""plug"" is fixed (no need to uns"&amp;"crew the one hand, do not train anywhere, not fall down, do not remain stranded among friends) and has a system that prevents it from closing, so we can do almost everything with one hand. Question capacity, it can take up to 8 scoops of milk compartment "&amp;"but it is a bit limited. The big downside is that there are only 3 compartments, so it is more aimed at the greatest who already have their rate of 4 meals / day or the occasional output.")</f>
        <v>Very good but with one caveat The scalable system is well done (it turns into a little pot once removed inside). The spout is efficient, no need to shake for ages and look in all directions to recover the bottom, plus the "plug" is fixed (no need to unscrew the one hand, do not train anywhere, not fall down, do not remain stranded among friends) and has a system that prevents it from closing, so we can do almost everything with one hand. Question capacity, it can take up to 8 scoops of milk compartment but it is a bit limited. The big downside is that there are only 3 compartments, so it is more aimed at the greatest who already have their rate of 4 meals / day or the occasional output.</v>
      </c>
    </row>
    <row r="287">
      <c r="A287" s="1">
        <v>4.0</v>
      </c>
      <c r="B287" s="1" t="s">
        <v>288</v>
      </c>
      <c r="C287" t="str">
        <f>IFERROR(__xludf.DUMMYFUNCTION("GOOGLETRANSLATE(B287, ""fr"", ""en"")"),"Take a size smaller Owls shoes, according to the photo / description")</f>
        <v>Take a size smaller Owls shoes, according to the photo / description</v>
      </c>
    </row>
    <row r="288">
      <c r="A288" s="1">
        <v>4.0</v>
      </c>
      <c r="B288" s="1" t="s">
        <v>289</v>
      </c>
      <c r="C288" t="str">
        <f>IFERROR(__xludf.DUMMYFUNCTION("GOOGLETRANSLATE(B288, ""fr"", ""en"")"),"Practice a little expensive for the quality of the product, the edges below the eyes is sore but refreshes tired eyes.")</f>
        <v>Practice a little expensive for the quality of the product, the edges below the eyes is sore but refreshes tired eyes.</v>
      </c>
    </row>
    <row r="289">
      <c r="A289" s="1">
        <v>4.0</v>
      </c>
      <c r="B289" s="1" t="s">
        <v>290</v>
      </c>
      <c r="C289" t="str">
        <f>IFERROR(__xludf.DUMMYFUNCTION("GOOGLETRANSLATE(B289, ""fr"", ""en"")"),"Content happy for this bottle, especially its glass material. The plastic parts are BPA-free and S which is good too.")</f>
        <v>Content happy for this bottle, especially its glass material. The plastic parts are BPA-free and S which is good too.</v>
      </c>
    </row>
    <row r="290">
      <c r="A290" s="1">
        <v>5.0</v>
      </c>
      <c r="B290" s="1" t="s">
        <v>291</v>
      </c>
      <c r="C290" t="str">
        <f>IFERROR(__xludf.DUMMYFUNCTION("GOOGLETRANSLATE(B290, ""fr"", ""en"")"),"Very good for small Suitable for children 6 years old, she is very happy.")</f>
        <v>Very good for small Suitable for children 6 years old, she is very happy.</v>
      </c>
    </row>
    <row r="291">
      <c r="A291" s="1">
        <v>5.0</v>
      </c>
      <c r="B291" s="1" t="s">
        <v>292</v>
      </c>
      <c r="C291" t="str">
        <f>IFERROR(__xludf.DUMMYFUNCTION("GOOGLETRANSLATE(B291, ""fr"", ""en"")"),"A very good product The kettle is sober and simple to use. As metal must be careful not to get burned by touching parody.")</f>
        <v>A very good product The kettle is sober and simple to use. As metal must be careful not to get burned by touching parody.</v>
      </c>
    </row>
    <row r="292">
      <c r="A292" s="1">
        <v>5.0</v>
      </c>
      <c r="B292" s="1" t="s">
        <v>293</v>
      </c>
      <c r="C292" t="str">
        <f>IFERROR(__xludf.DUMMYFUNCTION("GOOGLETRANSLATE(B292, ""fr"", ""en"")"),"Excellent Top")</f>
        <v>Excellent Top</v>
      </c>
    </row>
    <row r="293">
      <c r="A293" s="1">
        <v>5.0</v>
      </c>
      <c r="B293" s="1" t="s">
        <v>294</v>
      </c>
      <c r="C293" t="str">
        <f>IFERROR(__xludf.DUMMYFUNCTION("GOOGLETRANSLATE(B293, ""fr"", ""en"")"),"Kettle Kettle good but I only use the water from the carafe brita not to damage it. It is very stylish and tea lovers, this is great")</f>
        <v>Kettle Kettle good but I only use the water from the carafe brita not to damage it. It is very stylish and tea lovers, this is great</v>
      </c>
    </row>
    <row r="294">
      <c r="A294" s="1">
        <v>5.0</v>
      </c>
      <c r="B294" s="1" t="s">
        <v>295</v>
      </c>
      <c r="C294" t="str">
        <f>IFERROR(__xludf.DUMMYFUNCTION("GOOGLETRANSLATE(B294, ""fr"", ""en"")"),"Sweet nice Very good product, the delivery was very fast, heating pad as soon as I put it on it heats up very quickly, and the texture is super soft and comfortable.")</f>
        <v>Sweet nice Very good product, the delivery was very fast, heating pad as soon as I put it on it heats up very quickly, and the texture is super soft and comfortable.</v>
      </c>
    </row>
    <row r="295">
      <c r="A295" s="1">
        <v>5.0</v>
      </c>
      <c r="B295" s="1" t="s">
        <v>296</v>
      </c>
      <c r="C295" t="str">
        <f>IFERROR(__xludf.DUMMYFUNCTION("GOOGLETRANSLATE(B295, ""fr"", ""en"")"),"Perfect product that fulfills its promises. thin wafers that stick well and which are not seen in the photos pasted in my album.")</f>
        <v>Perfect product that fulfills its promises. thin wafers that stick well and which are not seen in the photos pasted in my album.</v>
      </c>
    </row>
    <row r="296">
      <c r="A296" s="1">
        <v>5.0</v>
      </c>
      <c r="B296" s="1" t="s">
        <v>297</v>
      </c>
      <c r="C296" t="str">
        <f>IFERROR(__xludf.DUMMYFUNCTION("GOOGLETRANSLATE(B296, ""fr"", ""en"")"),"single clingfilm, effective, and very convenient to use, I highly recommend this purchase, always useful in a kitchen. I will be ordering again this section as needed.")</f>
        <v>single clingfilm, effective, and very convenient to use, I highly recommend this purchase, always useful in a kitchen. I will be ordering again this section as needed.</v>
      </c>
    </row>
    <row r="297">
      <c r="A297" s="1">
        <v>5.0</v>
      </c>
      <c r="B297" s="1" t="s">
        <v>298</v>
      </c>
      <c r="C297" t="str">
        <f>IFERROR(__xludf.DUMMYFUNCTION("GOOGLETRANSLATE(B297, ""fr"", ""en"")"),"All beautifully crafted &lt;div id = ""video-block-RFJ66N8WAW54W"" class = ""a-section-spacing-small in-spacing-top mini video-block""&gt; &lt;/ div&gt; &lt;input type = ""hidden"" name = """" value = ""https://images-eu.ssl-images-amazon.com/images/I/D1HpX8NFu2S.mp4"" "&amp;"class = ""video-url""&gt; &lt;input type = ""hidden"" name = """" value = ""https://images-eu.ssl-images-amazon.com/images/I/91mn7KA3egS.png"" class = ""video-slate-img-url""&gt; &amp; nbsp; Set Neewer, NW800 microphone, pop filter anti and suspension arms. The microp"&amp;"hone beautiful, black and gold, I could see smaller, but that's fine as it is. The arm is metal chisel as advertised in the description. The support spider microphone is very effective. The anti pop filter deserved to have Neewer inscription in the center"&amp;", but that's just a detail. Unfortunately in my microphone does not work on the laptop, even with an external sound card, voice is almost inaudible. On a desktop PC I do not know. Buying phantom power is a must. On this site I saw a complete set with the "&amp;"power supply, suspension arms, microwave, etc ... The set is beautifully crafted. Maximum Score.")</f>
        <v>All beautifully crafted &lt;div id = "video-block-RFJ66N8WAW54W" class = "a-section-spacing-small in-spacing-top mini video-block"&gt; &lt;/ div&gt; &lt;input type = "hidden" name = "" value = "https://images-eu.ssl-images-amazon.com/images/I/D1HpX8NFu2S.mp4" class = "video-url"&gt; &lt;input type = "hidden" name = "" value = "https://images-eu.ssl-images-amazon.com/images/I/91mn7KA3egS.png" class = "video-slate-img-url"&gt; &amp; nbsp; Set Neewer, NW800 microphone, pop filter anti and suspension arms. The microphone beautiful, black and gold, I could see smaller, but that's fine as it is. The arm is metal chisel as advertised in the description. The support spider microphone is very effective. The anti pop filter deserved to have Neewer inscription in the center, but that's just a detail. Unfortunately in my microphone does not work on the laptop, even with an external sound card, voice is almost inaudible. On a desktop PC I do not know. Buying phantom power is a must. On this site I saw a complete set with the power supply, suspension arms, microwave, etc ... The set is beautifully crafted. Maximum Score.</v>
      </c>
    </row>
    <row r="298">
      <c r="A298" s="1">
        <v>5.0</v>
      </c>
      <c r="B298" s="1" t="s">
        <v>299</v>
      </c>
      <c r="C298" t="str">
        <f>IFERROR(__xludf.DUMMYFUNCTION("GOOGLETRANSLATE(B298, ""fr"", ""en"")"),"Although I do not take more than that. Very good value for money")</f>
        <v>Although I do not take more than that. Very good value for money</v>
      </c>
    </row>
    <row r="299">
      <c r="A299" s="1">
        <v>5.0</v>
      </c>
      <c r="B299" s="1" t="s">
        <v>300</v>
      </c>
      <c r="C299" t="str">
        <f>IFERROR(__xludf.DUMMYFUNCTION("GOOGLETRANSLATE(B299, ""fr"", ""en"")"),"Perfect This is perfect I travel frequently and multiple pockets are handy")</f>
        <v>Perfect This is perfect I travel frequently and multiple pockets are handy</v>
      </c>
    </row>
    <row r="300">
      <c r="A300" s="1">
        <v>5.0</v>
      </c>
      <c r="B300" s="1" t="s">
        <v>301</v>
      </c>
      <c r="C300" t="str">
        <f>IFERROR(__xludf.DUMMYFUNCTION("GOOGLETRANSLATE(B300, ""fr"", ""en"")"),"Too top I not expecting much, quality of sound ""good"" ergonomics ""ok"" very lightweight, battery life ""excellent"" I recommend eyes closed (had other great helmets more expensive brand) namely: forced to reposition the headset while listening time fol"&amp;"lowing your activity (but valid criticism for other neckband headsets)")</f>
        <v>Too top I not expecting much, quality of sound "good" ergonomics "ok" very lightweight, battery life "excellent" I recommend eyes closed (had other great helmets more expensive brand) namely: forced to reposition the headset while listening time following your activity (but valid criticism for other neckband headsets)</v>
      </c>
    </row>
    <row r="301">
      <c r="A301" s="1">
        <v>5.0</v>
      </c>
      <c r="B301" s="1" t="s">
        <v>302</v>
      </c>
      <c r="C301" t="str">
        <f>IFERROR(__xludf.DUMMYFUNCTION("GOOGLETRANSLATE(B301, ""fr"", ""en"")"),"pleasant odor product too liquid attention to the spout. very pleasant smell. Was not able to test its effectiveness long enough to give an opinion on its effectiveness.")</f>
        <v>pleasant odor product too liquid attention to the spout. very pleasant smell. Was not able to test its effectiveness long enough to give an opinion on its effectiveness.</v>
      </c>
    </row>
    <row r="302">
      <c r="A302" s="1">
        <v>5.0</v>
      </c>
      <c r="B302" s="1" t="s">
        <v>303</v>
      </c>
      <c r="C302" t="str">
        <f>IFERROR(__xludf.DUMMYFUNCTION("GOOGLETRANSLATE(B302, ""fr"", ""en"")"),"Very nice Very nice necklace. Bebe carries from birth (except at night), it now has 5 months and RAS. The quality seems to appointment")</f>
        <v>Very nice Very nice necklace. Bebe carries from birth (except at night), it now has 5 months and RAS. The quality seems to appointment</v>
      </c>
    </row>
    <row r="303">
      <c r="A303" s="1">
        <v>5.0</v>
      </c>
      <c r="B303" s="1" t="s">
        <v>304</v>
      </c>
      <c r="C303" t="str">
        <f>IFERROR(__xludf.DUMMYFUNCTION("GOOGLETRANSLATE(B303, ""fr"", ""en"")"),"Good Good Product")</f>
        <v>Good Good Product</v>
      </c>
    </row>
    <row r="304">
      <c r="A304" s="1">
        <v>5.0</v>
      </c>
      <c r="B304" s="1" t="s">
        <v>305</v>
      </c>
      <c r="C304" t="str">
        <f>IFERROR(__xludf.DUMMYFUNCTION("GOOGLETRANSLATE(B304, ""fr"", ""en"")"),"hugo boss orange shows very beautiful watch")</f>
        <v>hugo boss orange shows very beautiful watch</v>
      </c>
    </row>
    <row r="305">
      <c r="A305" s="1">
        <v>2.0</v>
      </c>
      <c r="B305" s="1" t="s">
        <v>306</v>
      </c>
      <c r="C305" t="str">
        <f>IFERROR(__xludf.DUMMYFUNCTION("GOOGLETRANSLATE(B305, ""fr"", ""en"")"),"solid but too big massage balls Product is of good design, solid, robust and works very well. Unfortunately the massage balls are too big and hurt. Yet I appreciate the deep massages ... I returned the unit.")</f>
        <v>solid but too big massage balls Product is of good design, solid, robust and works very well. Unfortunately the massage balls are too big and hurt. Yet I appreciate the deep massages ... I returned the unit.</v>
      </c>
    </row>
    <row r="306">
      <c r="A306" s="1">
        <v>1.0</v>
      </c>
      <c r="B306" s="1" t="s">
        <v>307</v>
      </c>
      <c r="C306" t="str">
        <f>IFERROR(__xludf.DUMMYFUNCTION("GOOGLETRANSLATE(B306, ""fr"", ""en"")"),"instruction in English When I managed to get a leaflet in French, I'll tell you what I think of this watch. For the moment I have no opinion.Et I can not seem to find instructions. The watch is waiting like me")</f>
        <v>instruction in English When I managed to get a leaflet in French, I'll tell you what I think of this watch. For the moment I have no opinion.Et I can not seem to find instructions. The watch is waiting like me</v>
      </c>
    </row>
    <row r="307">
      <c r="A307" s="1">
        <v>1.0</v>
      </c>
      <c r="B307" s="1" t="s">
        <v>308</v>
      </c>
      <c r="C307" t="str">
        <f>IFERROR(__xludf.DUMMYFUNCTION("GOOGLETRANSLATE(B307, ""fr"", ""en"")"),"wrist strap I thought it nice but not via the open and put to my disappointed handle")</f>
        <v>wrist strap I thought it nice but not via the open and put to my disappointed handle</v>
      </c>
    </row>
    <row r="308">
      <c r="A308" s="1">
        <v>3.0</v>
      </c>
      <c r="B308" s="1" t="s">
        <v>309</v>
      </c>
      <c r="C308" t="str">
        <f>IFERROR(__xludf.DUMMYFUNCTION("GOOGLETRANSLATE(B308, ""fr"", ""en"")"),"Cushion Cushion massaging ... fine ... but bad food .. returned sector.")</f>
        <v>Cushion Cushion massaging ... fine ... but bad food .. returned sector.</v>
      </c>
    </row>
    <row r="309">
      <c r="A309" s="1">
        <v>3.0</v>
      </c>
      <c r="B309" s="1" t="s">
        <v>310</v>
      </c>
      <c r="C309" t="str">
        <f>IFERROR(__xludf.DUMMYFUNCTION("GOOGLETRANSLATE(B309, ""fr"", ""en"")"),"Court Ordered size 40 when I make usually 36/38. Not too tight but I find it a bit too short and less beautiful than the picture. Made some ""pajamas"" as mentioned in another comment.")</f>
        <v>Court Ordered size 40 when I make usually 36/38. Not too tight but I find it a bit too short and less beautiful than the picture. Made some "pajamas" as mentioned in another comment.</v>
      </c>
    </row>
    <row r="310">
      <c r="A310" s="1">
        <v>4.0</v>
      </c>
      <c r="B310" s="1" t="s">
        <v>311</v>
      </c>
      <c r="C310" t="str">
        <f>IFERROR(__xludf.DUMMYFUNCTION("GOOGLETRANSLATE(B310, ""fr"", ""en"")"),"Its in both ear during calls. I use these devices primarily as handsfree during phone calls. Their main advantage to me is that we hear his correspondent in two atria during calls, which is not the case with most other kits Bluetooth headsets that you can"&amp;" find on the market. Light, good quality and have a good sound ... a good compromise to save the 80 euros price that separate them from that of headed model.")</f>
        <v>Its in both ear during calls. I use these devices primarily as handsfree during phone calls. Their main advantage to me is that we hear his correspondent in two atria during calls, which is not the case with most other kits Bluetooth headsets that you can find on the market. Light, good quality and have a good sound ... a good compromise to save the 80 euros price that separate them from that of headed model.</v>
      </c>
    </row>
    <row r="311">
      <c r="A311" s="1">
        <v>4.0</v>
      </c>
      <c r="B311" s="1" t="s">
        <v>312</v>
      </c>
      <c r="C311" t="str">
        <f>IFERROR(__xludf.DUMMYFUNCTION("GOOGLETRANSLATE(B311, ""fr"", ""en"")"),"Good product overall. Pretty very satisfactory Man carrying case. Good leather, nice design, multiple pockets. Very good value for money. Well, the product was not manufactured in Europe, but in China, but given the price, this is not surprising. I remove"&amp;"d one star for zip which hang slightly and I fear that over time it becomes problematical. Otherwise, I am very happy with this purchase. One worries but from the delivery so Amazon, the product was delivered to a neighbor of the 1st floor while we were p"&amp;"resent, and the 6th floor of or some misunderstanding.")</f>
        <v>Good product overall. Pretty very satisfactory Man carrying case. Good leather, nice design, multiple pockets. Very good value for money. Well, the product was not manufactured in Europe, but in China, but given the price, this is not surprising. I removed one star for zip which hang slightly and I fear that over time it becomes problematical. Otherwise, I am very happy with this purchase. One worries but from the delivery so Amazon, the product was delivered to a neighbor of the 1st floor while we were present, and the 6th floor of or some misunderstanding.</v>
      </c>
    </row>
    <row r="312">
      <c r="A312" s="1">
        <v>4.0</v>
      </c>
      <c r="B312" s="1" t="s">
        <v>313</v>
      </c>
      <c r="C312" t="str">
        <f>IFERROR(__xludf.DUMMYFUNCTION("GOOGLETRANSLATE(B312, ""fr"", ""en"")"),"very convenient right, despite the difference of those thicknesses supplied with the machine.")</f>
        <v>very convenient right, despite the difference of those thicknesses supplied with the machine.</v>
      </c>
    </row>
    <row r="313">
      <c r="A313" s="1">
        <v>4.0</v>
      </c>
      <c r="B313" s="1" t="s">
        <v>314</v>
      </c>
      <c r="C313" t="str">
        <f>IFERROR(__xludf.DUMMYFUNCTION("GOOGLETRANSLATE(B313, ""fr"", ""en"")"),"Good Good, fast delivery, a pity that there is no cover Supplied with to put in and to pause on the skin.")</f>
        <v>Good Good, fast delivery, a pity that there is no cover Supplied with to put in and to pause on the skin.</v>
      </c>
    </row>
    <row r="314">
      <c r="A314" s="1">
        <v>5.0</v>
      </c>
      <c r="B314" s="1" t="s">
        <v>315</v>
      </c>
      <c r="C314" t="str">
        <f>IFERROR(__xludf.DUMMYFUNCTION("GOOGLETRANSLATE(B314, ""fr"", ""en"")"),"Good product I was afraid to order by seeing the reviews on this product, but considering the price I did not hesitate and I do not regret buying my docs usually a specialty store, I can confirm that this is the same thing except the price cheaper here :)"&amp;"! Anyway personally I have no problem ... I am writing this review a year and a half after my purchase and as usual my docs are still in good condition (I usually 4 or 5 years with a pair ...) so I took two pair, a burgundy and black, but black pair was n"&amp;"arrower than the burgundy (it feels in the heel friction after Yow day) but in the early docs we know suffering almost all early haha")</f>
        <v>Good product I was afraid to order by seeing the reviews on this product, but considering the price I did not hesitate and I do not regret buying my docs usually a specialty store, I can confirm that this is the same thing except the price cheaper here :)! Anyway personally I have no problem ... I am writing this review a year and a half after my purchase and as usual my docs are still in good condition (I usually 4 or 5 years with a pair ...) so I took two pair, a burgundy and black, but black pair was narrower than the burgundy (it feels in the heel friction after Yow day) but in the early docs we know suffering almost all early haha</v>
      </c>
    </row>
    <row r="315">
      <c r="A315" s="1">
        <v>5.0</v>
      </c>
      <c r="B315" s="1" t="s">
        <v>316</v>
      </c>
      <c r="C315" t="str">
        <f>IFERROR(__xludf.DUMMYFUNCTION("GOOGLETRANSLATE(B315, ""fr"", ""en"")"),"only good ! For several time I order my cartridges. Really perfect down the line (except the last time the lazy delivery man did not open the mailbox and was thrown over the gate) It is not your fault but returned late at night without rain .... .which ma"&amp;"de me realize the quality and care of the packaging. delivery speed also good product and also duration. As Canon lords will allow me to use this brief ...... well ... and do not change")</f>
        <v>only good ! For several time I order my cartridges. Really perfect down the line (except the last time the lazy delivery man did not open the mailbox and was thrown over the gate) It is not your fault but returned late at night without rain .... .which made me realize the quality and care of the packaging. delivery speed also good product and also duration. As Canon lords will allow me to use this brief ...... well ... and do not change</v>
      </c>
    </row>
    <row r="316">
      <c r="A316" s="1">
        <v>5.0</v>
      </c>
      <c r="B316" s="1" t="s">
        <v>317</v>
      </c>
      <c r="C316" t="str">
        <f>IFERROR(__xludf.DUMMYFUNCTION("GOOGLETRANSLATE(B316, ""fr"", ""en"")"),"Tetine Nickel")</f>
        <v>Tetine Nickel</v>
      </c>
    </row>
    <row r="317">
      <c r="A317" s="1">
        <v>5.0</v>
      </c>
      <c r="B317" s="1" t="s">
        <v>318</v>
      </c>
      <c r="C317" t="str">
        <f>IFERROR(__xludf.DUMMYFUNCTION("GOOGLETRANSLATE(B317, ""fr"", ""en"")"),"This awakening awakening gentle light is perfect - easy to use, with a menu like on a mobile phone or other - the awakening is slow with light increases - you can adjust the light intensity from 1 to 20 that whether for awakening or falling asleep - you h"&amp;"ave the choice between 3 rings - the design of the device is superb - I also use it to bedside lamp without problems. I am under more attack in the morning by the sudden ringing of my alarm clock or laptop. I highly recommend it !")</f>
        <v>This awakening awakening gentle light is perfect - easy to use, with a menu like on a mobile phone or other - the awakening is slow with light increases - you can adjust the light intensity from 1 to 20 that whether for awakening or falling asleep - you have the choice between 3 rings - the design of the device is superb - I also use it to bedside lamp without problems. I am under more attack in the morning by the sudden ringing of my alarm clock or laptop. I highly recommend it !</v>
      </c>
    </row>
    <row r="318">
      <c r="A318" s="1">
        <v>5.0</v>
      </c>
      <c r="B318" s="1" t="s">
        <v>319</v>
      </c>
      <c r="C318" t="str">
        <f>IFERROR(__xludf.DUMMYFUNCTION("GOOGLETRANSLATE(B318, ""fr"", ""en"")"),"Net Home Products that I use to do my own laundry. Very good products. At recommended for people who do not want industrial products.")</f>
        <v>Net Home Products that I use to do my own laundry. Very good products. At recommended for people who do not want industrial products.</v>
      </c>
    </row>
    <row r="319">
      <c r="A319" s="1">
        <v>5.0</v>
      </c>
      <c r="B319" s="1" t="s">
        <v>320</v>
      </c>
      <c r="C319" t="str">
        <f>IFERROR(__xludf.DUMMYFUNCTION("GOOGLETRANSLATE(B319, ""fr"", ""en"")"),"Good watch Stylish, works very well")</f>
        <v>Good watch Stylish, works very well</v>
      </c>
    </row>
    <row r="320">
      <c r="A320" s="1">
        <v>5.0</v>
      </c>
      <c r="B320" s="1" t="s">
        <v>321</v>
      </c>
      <c r="C320" t="str">
        <f>IFERROR(__xludf.DUMMYFUNCTION("GOOGLETRANSLATE(B320, ""fr"", ""en"")"),"Although full of glue materials 😎")</f>
        <v>Although full of glue materials 😎</v>
      </c>
    </row>
    <row r="321">
      <c r="A321" s="1">
        <v>5.0</v>
      </c>
      <c r="B321" s="1" t="s">
        <v>322</v>
      </c>
      <c r="C321" t="str">
        <f>IFERROR(__xludf.DUMMYFUNCTION("GOOGLETRANSLATE(B321, ""fr"", ""en"")"),"It is perfect neoprene style material but all comfortable and soft, as expected size; the collar goes well and properly protects the neck. Really perfect!")</f>
        <v>It is perfect neoprene style material but all comfortable and soft, as expected size; the collar goes well and properly protects the neck. Really perfect!</v>
      </c>
    </row>
    <row r="322">
      <c r="A322" s="1">
        <v>5.0</v>
      </c>
      <c r="B322" s="1" t="s">
        <v>323</v>
      </c>
      <c r="C322" t="str">
        <f>IFERROR(__xludf.DUMMYFUNCTION("GOOGLETRANSLATE(B322, ""fr"", ""en"")"),"Satisfied. Good value for money After several months of use, I validate these headphones with a big V. The sound is nickel. Noise is reduced, almost but not completely camouflaged. The sound is powerful. not top tip for bass pro, but nickel for people una"&amp;"ccustomed to the technicality of a sound. Works as well with only two headphones. Rechargeable anywhere with housing. By cons, it does not stop that takes 3 hours max! Pity! Received quickly with Amazon Prime")</f>
        <v>Satisfied. Good value for money After several months of use, I validate these headphones with a big V. The sound is nickel. Noise is reduced, almost but not completely camouflaged. The sound is powerful. not top tip for bass pro, but nickel for people unaccustomed to the technicality of a sound. Works as well with only two headphones. Rechargeable anywhere with housing. By cons, it does not stop that takes 3 hours max! Pity! Received quickly with Amazon Prime</v>
      </c>
    </row>
    <row r="323">
      <c r="A323" s="1">
        <v>5.0</v>
      </c>
      <c r="B323" s="1" t="s">
        <v>324</v>
      </c>
      <c r="C323" t="str">
        <f>IFERROR(__xludf.DUMMYFUNCTION("GOOGLETRANSLATE(B323, ""fr"", ""en"")"),"very well very well")</f>
        <v>very well very well</v>
      </c>
    </row>
    <row r="324">
      <c r="A324" s="1">
        <v>5.0</v>
      </c>
      <c r="B324" s="1" t="s">
        <v>325</v>
      </c>
      <c r="C324" t="str">
        <f>IFERROR(__xludf.DUMMYFUNCTION("GOOGLETRANSLATE(B324, ""fr"", ""en"")"),"flaxseed pillow heat to relax. I let the 3 minutes in the microwave ... perfect to help fall asleep or relax. flax seed smell is very pleasant. To recommend")</f>
        <v>flaxseed pillow heat to relax. I let the 3 minutes in the microwave ... perfect to help fall asleep or relax. flax seed smell is very pleasant. To recommend</v>
      </c>
    </row>
    <row r="325">
      <c r="A325" s="1">
        <v>5.0</v>
      </c>
      <c r="B325" s="1" t="s">
        <v>326</v>
      </c>
      <c r="C325" t="str">
        <f>IFERROR(__xludf.DUMMYFUNCTION("GOOGLETRANSLATE(B325, ""fr"", ""en"")"),"R.A.D Great product !!! I'm too happy with my purchase! The idea of ​​the shape teat of the womb, it's perfect. It does not flow at all is vraimnt 👌👌 I recommend")</f>
        <v>R.A.D Great product !!! I'm too happy with my purchase! The idea of ​​the shape teat of the womb, it's perfect. It does not flow at all is vraimnt 👌👌 I recommend</v>
      </c>
    </row>
    <row r="326">
      <c r="A326" s="1">
        <v>5.0</v>
      </c>
      <c r="B326" s="1" t="s">
        <v>327</v>
      </c>
      <c r="C326" t="str">
        <f>IFERROR(__xludf.DUMMYFUNCTION("GOOGLETRANSLATE(B326, ""fr"", ""en"")"),"Top Very nice comfortable sneakers")</f>
        <v>Top Very nice comfortable sneakers</v>
      </c>
    </row>
    <row r="327">
      <c r="A327" s="1">
        <v>5.0</v>
      </c>
      <c r="B327" s="1" t="s">
        <v>328</v>
      </c>
      <c r="C327" t="str">
        <f>IFERROR(__xludf.DUMMYFUNCTION("GOOGLETRANSLATE(B327, ""fr"", ""en"")"),"Jabra Elite 65t I bought a pair of these headsets Wireless kills to replace Bluetooth headsets Samsung ""wired"". The configuratoin and apparaige was simple with my S8 +. The application, essential to fully enjoy the atria, is fairly comprehensive, offeri"&amp;"ng an equalizer, a Find function, etc ... We can also change the language of the atria in French. The atria are supplied with two pairs of fitting. This is important for reducing passive noise. There is a Wizard function either Google or Alexa. The right "&amp;"atrium is a multifunction key, allowing the break to launch the wizard, answer calls, .. The left atrium allows in turn to raise or lower the volume, skip to the next or previous track. The sound is clear, uninterrupted or Bluetooth signal loss. It must b"&amp;"e set via the application the equalizer to suit his tastes, because by default, the sound is pretty sad. There are presets, but you can also save their favorite equalizer.")</f>
        <v>Jabra Elite 65t I bought a pair of these headsets Wireless kills to replace Bluetooth headsets Samsung "wired". The configuratoin and apparaige was simple with my S8 +. The application, essential to fully enjoy the atria, is fairly comprehensive, offering an equalizer, a Find function, etc ... We can also change the language of the atria in French. The atria are supplied with two pairs of fitting. This is important for reducing passive noise. There is a Wizard function either Google or Alexa. The right atrium is a multifunction key, allowing the break to launch the wizard, answer calls, .. The left atrium allows in turn to raise or lower the volume, skip to the next or previous track. The sound is clear, uninterrupted or Bluetooth signal loss. It must be set via the application the equalizer to suit his tastes, because by default, the sound is pretty sad. There are presets, but you can also save their favorite equalizer.</v>
      </c>
    </row>
    <row r="328">
      <c r="A328" s="1">
        <v>5.0</v>
      </c>
      <c r="B328" s="1" t="s">
        <v>329</v>
      </c>
      <c r="C328" t="str">
        <f>IFERROR(__xludf.DUMMYFUNCTION("GOOGLETRANSLATE(B328, ""fr"", ""en"")"),"Nice and warm quickly I bought a long time ago not but my daughter my flies, because this coverage is so nice, she's pretty (2couleur), it is big, soft, and warm very quickly ..of the packaging is neat for a gift is ideal.")</f>
        <v>Nice and warm quickly I bought a long time ago not but my daughter my flies, because this coverage is so nice, she's pretty (2couleur), it is big, soft, and warm very quickly ..of the packaging is neat for a gift is ideal.</v>
      </c>
    </row>
    <row r="329">
      <c r="A329" s="1">
        <v>5.0</v>
      </c>
      <c r="B329" s="1" t="s">
        <v>330</v>
      </c>
      <c r="C329" t="str">
        <f>IFERROR(__xludf.DUMMYFUNCTION("GOOGLETRANSLATE(B329, ""fr"", ""en"")"),"Attractive! Very beautiful, eye-catching, I'm thrilled!")</f>
        <v>Attractive! Very beautiful, eye-catching, I'm thrilled!</v>
      </c>
    </row>
    <row r="330">
      <c r="A330" s="1">
        <v>2.0</v>
      </c>
      <c r="B330" s="1" t="s">
        <v>331</v>
      </c>
      <c r="C330" t="str">
        <f>IFERROR(__xludf.DUMMYFUNCTION("GOOGLETRANSLATE(B330, ""fr"", ""en"")"),"Scotch low-end price related am disappointed with this very low-end, yet it is a brand, scotch does not adhere properly and he frieze in the reel .This must be an old stock")</f>
        <v>Scotch low-end price related am disappointed with this very low-end, yet it is a brand, scotch does not adhere properly and he frieze in the reel .This must be an old stock</v>
      </c>
    </row>
    <row r="331">
      <c r="A331" s="1">
        <v>1.0</v>
      </c>
      <c r="B331" s="1" t="s">
        <v>332</v>
      </c>
      <c r="C331" t="str">
        <f>IFERROR(__xludf.DUMMYFUNCTION("GOOGLETRANSLATE(B331, ""fr"", ""en"")"),"j expects Same")</f>
        <v>j expects Same</v>
      </c>
    </row>
    <row r="332">
      <c r="A332" s="1">
        <v>1.0</v>
      </c>
      <c r="B332" s="1" t="s">
        <v>333</v>
      </c>
      <c r="C332" t="str">
        <f>IFERROR(__xludf.DUMMYFUNCTION("GOOGLETRANSLATE(B332, ""fr"", ""en"")"),"return small size")</f>
        <v>return small size</v>
      </c>
    </row>
    <row r="333">
      <c r="A333" s="1">
        <v>3.0</v>
      </c>
      <c r="B333" s="1" t="s">
        <v>334</v>
      </c>
      <c r="C333" t="str">
        <f>IFERROR(__xludf.DUMMYFUNCTION("GOOGLETRANSLATE(B333, ""fr"", ""en"")"),"Good model for the price Though a bit tight for my share, however at this price I think you can not expect perfection.")</f>
        <v>Good model for the price Though a bit tight for my share, however at this price I think you can not expect perfection.</v>
      </c>
    </row>
    <row r="334">
      <c r="A334" s="1">
        <v>4.0</v>
      </c>
      <c r="B334" s="1" t="s">
        <v>335</v>
      </c>
      <c r="C334" t="str">
        <f>IFERROR(__xludf.DUMMYFUNCTION("GOOGLETRANSLATE(B334, ""fr"", ""en"")"),"Ibiza HeadCart Cell and Black Diamond Done job and good value")</f>
        <v>Ibiza HeadCart Cell and Black Diamond Done job and good value</v>
      </c>
    </row>
    <row r="335">
      <c r="A335" s="1">
        <v>4.0</v>
      </c>
      <c r="B335" s="1" t="s">
        <v>336</v>
      </c>
      <c r="C335" t="str">
        <f>IFERROR(__xludf.DUMMYFUNCTION("GOOGLETRANSLATE(B335, ""fr"", ""en"")"),"hello beautiful thank you")</f>
        <v>hello beautiful thank you</v>
      </c>
    </row>
    <row r="336">
      <c r="A336" s="1">
        <v>4.0</v>
      </c>
      <c r="B336" s="1" t="s">
        <v>337</v>
      </c>
      <c r="C336" t="str">
        <f>IFERROR(__xludf.DUMMYFUNCTION("GOOGLETRANSLATE(B336, ""fr"", ""en"")"),"Tree of Life Pendant Beautiful pendant delivered on time and in a nice box with his cloth, tags for cleaning. The clasp me quite frail. We'll see in time. I'm happy with my purchase and I recommend to offer or indulge")</f>
        <v>Tree of Life Pendant Beautiful pendant delivered on time and in a nice box with his cloth, tags for cleaning. The clasp me quite frail. We'll see in time. I'm happy with my purchase and I recommend to offer or indulge</v>
      </c>
    </row>
    <row r="337">
      <c r="A337" s="1">
        <v>4.0</v>
      </c>
      <c r="B337" s="1" t="s">
        <v>338</v>
      </c>
      <c r="C337" t="str">
        <f>IFERROR(__xludf.DUMMYFUNCTION("GOOGLETRANSLATE(B337, ""fr"", ""en"")"),"Good value Overall, I am satisfied with these headphones brand Anker. They keep well, are light and the sound is good, although it lacks a little low but it has the merit of being clear and balanced. It's not worth a good Bluetooth headset as my marshall,"&amp;" more powerful and low but considering the size I am impressed. I tested the airpods, better equipped, certainly, but the sound of intra soundcore Liberty air makes it better. The battery life is good, about 4 hours max, 5h at 70% volume. The small box is"&amp;" convenient and compact. One star less because the left earpiece depends of law, that is not listening in mono on it and only the law takes calls. I had a discount of 30 €, leaving me the headphones to € 69, a bargain but I received the parcel with a dama"&amp;"ged box, tights that protects the headphones incorrectly positioned and some traces on the case charging, which make me think that I received the reconditioned instead of having nine. To see if they fit in the length but I recommend them.")</f>
        <v>Good value Overall, I am satisfied with these headphones brand Anker. They keep well, are light and the sound is good, although it lacks a little low but it has the merit of being clear and balanced. It's not worth a good Bluetooth headset as my marshall, more powerful and low but considering the size I am impressed. I tested the airpods, better equipped, certainly, but the sound of intra soundcore Liberty air makes it better. The battery life is good, about 4 hours max, 5h at 70% volume. The small box is convenient and compact. One star less because the left earpiece depends of law, that is not listening in mono on it and only the law takes calls. I had a discount of 30 €, leaving me the headphones to € 69, a bargain but I received the parcel with a damaged box, tights that protects the headphones incorrectly positioned and some traces on the case charging, which make me think that I received the reconditioned instead of having nine. To see if they fit in the length but I recommend them.</v>
      </c>
    </row>
    <row r="338">
      <c r="A338" s="1">
        <v>5.0</v>
      </c>
      <c r="B338" s="1" t="s">
        <v>339</v>
      </c>
      <c r="C338" t="str">
        <f>IFERROR(__xludf.DUMMYFUNCTION("GOOGLETRANSLATE(B338, ""fr"", ""en"")"),"Very good value for money Perfect and not expensive lot at all")</f>
        <v>Very good value for money Perfect and not expensive lot at all</v>
      </c>
    </row>
    <row r="339">
      <c r="A339" s="1">
        <v>5.0</v>
      </c>
      <c r="B339" s="1" t="s">
        <v>340</v>
      </c>
      <c r="C339" t="str">
        <f>IFERROR(__xludf.DUMMYFUNCTION("GOOGLETRANSLATE(B339, ""fr"", ""en"")"),"Super purchase Offered to my partner for his birthday, he loved it. Very good value for money. The watch is very beautiful and practical (pedometer, vibration if you receive a message, and has lots of features) it is simple to route through the applicatio"&amp;"n, everything is explained. I do not regret my purchase, it is more beautiful in real than in pictures!")</f>
        <v>Super purchase Offered to my partner for his birthday, he loved it. Very good value for money. The watch is very beautiful and practical (pedometer, vibration if you receive a message, and has lots of features) it is simple to route through the application, everything is explained. I do not regret my purchase, it is more beautiful in real than in pictures!</v>
      </c>
    </row>
    <row r="340">
      <c r="A340" s="1">
        <v>5.0</v>
      </c>
      <c r="B340" s="1" t="s">
        <v>341</v>
      </c>
      <c r="C340" t="str">
        <f>IFERROR(__xludf.DUMMYFUNCTION("GOOGLETRANSLATE(B340, ""fr"", ""en"")"),"Perfect ! I bought another jade roller just before I had to return because he broke directly by using it. This one and much prettier than the other, not cheap at all and do not break! After a week of use, I can already see the results on my skin (mixed ho"&amp;"rmonal and buttons). My skin less oily, scars fade buttons, my complexion is brighter and finally I say ""goodbye"" to my circles!")</f>
        <v>Perfect ! I bought another jade roller just before I had to return because he broke directly by using it. This one and much prettier than the other, not cheap at all and do not break! After a week of use, I can already see the results on my skin (mixed hormonal and buttons). My skin less oily, scars fade buttons, my complexion is brighter and finally I say "goodbye" to my circles!</v>
      </c>
    </row>
    <row r="341">
      <c r="A341" s="1">
        <v>5.0</v>
      </c>
      <c r="B341" s="1" t="s">
        <v>342</v>
      </c>
      <c r="C341" t="str">
        <f>IFERROR(__xludf.DUMMYFUNCTION("GOOGLETRANSLATE(B341, ""fr"", ""en"")"),"For babies greedy My baby 3 months drinks milk thickened and just went at doses of 210ml. He was previously on the speed teats 2, an average speed, but began to seriously deplete its bibi whose rate was not sufficient for his need. There is a 3rd gear for"&amp;" Closer to nature, called rapid, but from customer feedback speed, it does not bring a great change compared to the average speed, so I decided to directly test dummies where variable flow the baby itself manages the speed depending on the strength of its"&amp;" suction. In the case of my baby, it paid off. If the start was a bit hectic as it was pulling too hard on the nipple entry as if someone was mowing his bib, then it has settled. In fact, as soon as he realized that he was the master of the flow. It took "&amp;"him a week in which I withdrew him the bottle mouth, for his greatest frustration, exhorting less frenzy, or he had a blockage and spit milk more than he drank. Learn how to drink properly bibi is an apprenticeship as another! Anyway, I think the variable"&amp;" flow teats will accompany a while, adding to its Blédine bibi is expected soon. If you're used pacifiers Closer to Nature Tommee Tippee you will see little change on them that are distinguished only by an opening cross at the end of the nipple and a slig"&amp;"htly larger diameter, which me grows to say they are not suitable for small babies too. And like all the teats of the brand equipped with ventilation valve before each preparation, you have to think about pinching inside to make it operational, or risk se"&amp;"eing the nipple retraction underway of feed.")</f>
        <v>For babies greedy My baby 3 months drinks milk thickened and just went at doses of 210ml. He was previously on the speed teats 2, an average speed, but began to seriously deplete its bibi whose rate was not sufficient for his need. There is a 3rd gear for Closer to nature, called rapid, but from customer feedback speed, it does not bring a great change compared to the average speed, so I decided to directly test dummies where variable flow the baby itself manages the speed depending on the strength of its suction. In the case of my baby, it paid off. If the start was a bit hectic as it was pulling too hard on the nipple entry as if someone was mowing his bib, then it has settled. In fact, as soon as he realized that he was the master of the flow. It took him a week in which I withdrew him the bottle mouth, for his greatest frustration, exhorting less frenzy, or he had a blockage and spit milk more than he drank. Learn how to drink properly bibi is an apprenticeship as another! Anyway, I think the variable flow teats will accompany a while, adding to its Blédine bibi is expected soon. If you're used pacifiers Closer to Nature Tommee Tippee you will see little change on them that are distinguished only by an opening cross at the end of the nipple and a slightly larger diameter, which me grows to say they are not suitable for small babies too. And like all the teats of the brand equipped with ventilation valve before each preparation, you have to think about pinching inside to make it operational, or risk seeing the nipple retraction underway of feed.</v>
      </c>
    </row>
    <row r="342">
      <c r="A342" s="1">
        <v>5.0</v>
      </c>
      <c r="B342" s="1" t="s">
        <v>343</v>
      </c>
      <c r="C342" t="str">
        <f>IFERROR(__xludf.DUMMYFUNCTION("GOOGLETRANSLATE(B342, ""fr"", ""en"")"),"I love the top")</f>
        <v>I love the top</v>
      </c>
    </row>
    <row r="343">
      <c r="A343" s="1">
        <v>5.0</v>
      </c>
      <c r="B343" s="1" t="s">
        <v>344</v>
      </c>
      <c r="C343" t="str">
        <f>IFERROR(__xludf.DUMMYFUNCTION("GOOGLETRANSLATE(B343, ""fr"", ""en"")"),"For farms abdo I was not particularly convinced by the lap belt yet, the results are visible within the first week. The concept is well done and the results are there. The electrodes on the body have a strange feeling the first few uses but we made it. Th"&amp;"e instructions on the use of the belt could have been a little more explicit, however, everyone uses it as its physical, just do not be too demanding. I highly recommend it.")</f>
        <v>For farms abdo I was not particularly convinced by the lap belt yet, the results are visible within the first week. The concept is well done and the results are there. The electrodes on the body have a strange feeling the first few uses but we made it. The instructions on the use of the belt could have been a little more explicit, however, everyone uses it as its physical, just do not be too demanding. I highly recommend it.</v>
      </c>
    </row>
    <row r="344">
      <c r="A344" s="1">
        <v>5.0</v>
      </c>
      <c r="B344" s="1" t="s">
        <v>345</v>
      </c>
      <c r="C344" t="str">
        <f>IFERROR(__xludf.DUMMYFUNCTION("GOOGLETRANSLATE(B344, ""fr"", ""en"")"),"Excellent product I would highly recommend this product! I use it several hours a day for several months now, and I really felt the difference with a standard mouse pad or absence of mouse pad! Your wrist will go much better and you will not have any more"&amp;" wrong even after intensive use. The size of the mat is more than enough to go from one end to the other of the screen. The only small problem is that it gets dirty a little, but vacuuming and it's done!")</f>
        <v>Excellent product I would highly recommend this product! I use it several hours a day for several months now, and I really felt the difference with a standard mouse pad or absence of mouse pad! Your wrist will go much better and you will not have any more wrong even after intensive use. The size of the mat is more than enough to go from one end to the other of the screen. The only small problem is that it gets dirty a little, but vacuuming and it's done!</v>
      </c>
    </row>
    <row r="345">
      <c r="A345" s="1">
        <v>5.0</v>
      </c>
      <c r="B345" s="1" t="s">
        <v>346</v>
      </c>
      <c r="C345" t="str">
        <f>IFERROR(__xludf.DUMMYFUNCTION("GOOGLETRANSLATE(B345, ""fr"", ""en"")"),"Insulators and comfortable I was not sure what would be gained shape memory foam. The fact is that it adapts perfectly to the shape of the ear, allowing real comfort over time (my old headphones quickly ached) and a real insulation from the external envir"&amp;"onment. The sound is pretty good for small earphones but I can not perform accurate measurement. The bass is very present anyway (too much?). Thank you to report if my review was helpful to you!")</f>
        <v>Insulators and comfortable I was not sure what would be gained shape memory foam. The fact is that it adapts perfectly to the shape of the ear, allowing real comfort over time (my old headphones quickly ached) and a real insulation from the external environment. The sound is pretty good for small earphones but I can not perform accurate measurement. The bass is very present anyway (too much?). Thank you to report if my review was helpful to you!</v>
      </c>
    </row>
    <row r="346">
      <c r="A346" s="1">
        <v>5.0</v>
      </c>
      <c r="B346" s="1" t="s">
        <v>347</v>
      </c>
      <c r="C346" t="str">
        <f>IFERROR(__xludf.DUMMYFUNCTION("GOOGLETRANSLATE(B346, ""fr"", ""en"")"),"Trainers comfortable to wear all day it shoes a little big, but with a pair of sole is impeccable. So if you put a 38 ordered a 37.")</f>
        <v>Trainers comfortable to wear all day it shoes a little big, but with a pair of sole is impeccable. So if you put a 38 ordered a 37.</v>
      </c>
    </row>
    <row r="347">
      <c r="A347" s="1">
        <v>5.0</v>
      </c>
      <c r="B347" s="1" t="s">
        <v>348</v>
      </c>
      <c r="C347" t="str">
        <f>IFERROR(__xludf.DUMMYFUNCTION("GOOGLETRANSLATE(B347, ""fr"", ""en"")"),"Very good oil I appreciate this massage oil. The result is not sticky, the smell is natural is very pleasant. better than the creams that you can find for this kind of use. I highly recommend.")</f>
        <v>Very good oil I appreciate this massage oil. The result is not sticky, the smell is natural is very pleasant. better than the creams that you can find for this kind of use. I highly recommend.</v>
      </c>
    </row>
    <row r="348">
      <c r="A348" s="1">
        <v>5.0</v>
      </c>
      <c r="B348" s="1" t="s">
        <v>349</v>
      </c>
      <c r="C348" t="str">
        <f>IFERROR(__xludf.DUMMYFUNCTION("GOOGLETRANSLATE(B348, ""fr"", ""en"")"),"Simple little things to say: * This is a windshield * It is the right size * It does its job bonnette")</f>
        <v>Simple little things to say: * This is a windshield * It is the right size * It does its job bonnette</v>
      </c>
    </row>
    <row r="349">
      <c r="A349" s="1">
        <v>5.0</v>
      </c>
      <c r="B349" s="1" t="s">
        <v>350</v>
      </c>
      <c r="C349" t="str">
        <f>IFERROR(__xludf.DUMMYFUNCTION("GOOGLETRANSLATE(B349, ""fr"", ""en"")"),"Never disappointed at the top as always, very comfortable, thank you ever disappointed")</f>
        <v>Never disappointed at the top as always, very comfortable, thank you ever disappointed</v>
      </c>
    </row>
    <row r="350">
      <c r="A350" s="1">
        <v>5.0</v>
      </c>
      <c r="B350" s="1" t="s">
        <v>351</v>
      </c>
      <c r="C350" t="str">
        <f>IFERROR(__xludf.DUMMYFUNCTION("GOOGLETRANSLATE(B350, ""fr"", ""en"")"),"Excellent product water pumping was very busy, including with gravel, and the pump did an awesome job. Nothing to say (except the quack delivery, which has nothing to do with the quality of the product)")</f>
        <v>Excellent product water pumping was very busy, including with gravel, and the pump did an awesome job. Nothing to say (except the quack delivery, which has nothing to do with the quality of the product)</v>
      </c>
    </row>
    <row r="351">
      <c r="A351" s="1">
        <v>5.0</v>
      </c>
      <c r="B351" s="1" t="s">
        <v>352</v>
      </c>
      <c r="C351" t="str">
        <f>IFERROR(__xludf.DUMMYFUNCTION("GOOGLETRANSLATE(B351, ""fr"", ""en"")"),"excellent choice I wanted to buy a coffee maker easy job and does not require having to make use of cooking hobs, mine did not have the ideal size for small databases; I am very happy with this coffee")</f>
        <v>excellent choice I wanted to buy a coffee maker easy job and does not require having to make use of cooking hobs, mine did not have the ideal size for small databases; I am very happy with this coffee</v>
      </c>
    </row>
    <row r="352">
      <c r="A352" s="1">
        <v>5.0</v>
      </c>
      <c r="B352" s="1" t="s">
        <v>353</v>
      </c>
      <c r="C352" t="str">
        <f>IFERROR(__xludf.DUMMYFUNCTION("GOOGLETRANSLATE(B352, ""fr"", ""en"")"),"Complies with the photo Very good article")</f>
        <v>Complies with the photo Very good article</v>
      </c>
    </row>
    <row r="353">
      <c r="A353" s="1">
        <v>2.0</v>
      </c>
      <c r="B353" s="1" t="s">
        <v>354</v>
      </c>
      <c r="C353" t="str">
        <f>IFERROR(__xludf.DUMMYFUNCTION("GOOGLETRANSLATE(B353, ""fr"", ""en"")"),"It takes 4 hands No worries for receiving the package and when unpacking. By cons, you have four hands to handle easily transform this table to his liking and find it a comfortable base both on the ground on a bed The table for the mouse is too soft to as"&amp;"k her hand. In short, the product was not expected to RV. Back programmed to another product. On this point, Amazon has everything. Pleasantly surprised.")</f>
        <v>It takes 4 hands No worries for receiving the package and when unpacking. By cons, you have four hands to handle easily transform this table to his liking and find it a comfortable base both on the ground on a bed The table for the mouse is too soft to ask her hand. In short, the product was not expected to RV. Back programmed to another product. On this point, Amazon has everything. Pleasantly surprised.</v>
      </c>
    </row>
    <row r="354">
      <c r="A354" s="1">
        <v>1.0</v>
      </c>
      <c r="B354" s="1" t="s">
        <v>355</v>
      </c>
      <c r="C354" t="str">
        <f>IFERROR(__xludf.DUMMYFUNCTION("GOOGLETRANSLATE(B354, ""fr"", ""en"")"),"Do not heat I strongly regret my purchase. It does not heat at least not with the dose of water indicate. It is far from 90sec. Bib must be heated several times and suddenly, not practical I would not recommend it at all.")</f>
        <v>Do not heat I strongly regret my purchase. It does not heat at least not with the dose of water indicate. It is far from 90sec. Bib must be heated several times and suddenly, not practical I would not recommend it at all.</v>
      </c>
    </row>
    <row r="355">
      <c r="A355" s="1">
        <v>3.0</v>
      </c>
      <c r="B355" s="1" t="s">
        <v>356</v>
      </c>
      <c r="C355" t="str">
        <f>IFERROR(__xludf.DUMMYFUNCTION("GOOGLETRANSLATE(B355, ""fr"", ""en"")"),"not hurt my little sister has the uses and has the air of having less pain suddenly I'm happy with my purchase")</f>
        <v>not hurt my little sister has the uses and has the air of having less pain suddenly I'm happy with my purchase</v>
      </c>
    </row>
    <row r="356">
      <c r="A356" s="1">
        <v>3.0</v>
      </c>
      <c r="B356" s="1" t="s">
        <v>357</v>
      </c>
      <c r="C356" t="str">
        <f>IFERROR(__xludf.DUMMYFUNCTION("GOOGLETRANSLATE(B356, ""fr"", ""en"")"),"Sometimes he missed one does not need to buy the two cartridges (black and sink), because most often it's just black ink is finished, so as not to buy one. .. What makes a good quality / price ratio")</f>
        <v>Sometimes he missed one does not need to buy the two cartridges (black and sink), because most often it's just black ink is finished, so as not to buy one. .. What makes a good quality / price ratio</v>
      </c>
    </row>
    <row r="357">
      <c r="A357" s="1">
        <v>4.0</v>
      </c>
      <c r="B357" s="1" t="s">
        <v>358</v>
      </c>
      <c r="C357" t="str">
        <f>IFERROR(__xludf.DUMMYFUNCTION("GOOGLETRANSLATE(B357, ""fr"", ""en"")"),"Same size as expected in stores but the shoe box was a bit torn on corners damage. That is why 4 stars")</f>
        <v>Same size as expected in stores but the shoe box was a bit torn on corners damage. That is why 4 stars</v>
      </c>
    </row>
    <row r="358">
      <c r="A358" s="1">
        <v>4.0</v>
      </c>
      <c r="B358" s="1" t="s">
        <v>359</v>
      </c>
      <c r="C358" t="str">
        <f>IFERROR(__xludf.DUMMYFUNCTION("GOOGLETRANSLATE(B358, ""fr"", ""en"")"),"Very elegant and quiet Very nice elegant kettle heats quickly and silently. The only downside: the walls are hot, so be careful (children). Otherwise, it's perfect!")</f>
        <v>Very elegant and quiet Very nice elegant kettle heats quickly and silently. The only downside: the walls are hot, so be careful (children). Otherwise, it's perfect!</v>
      </c>
    </row>
    <row r="359">
      <c r="A359" s="1">
        <v>4.0</v>
      </c>
      <c r="B359" s="1" t="s">
        <v>360</v>
      </c>
      <c r="C359" t="str">
        <f>IFERROR(__xludf.DUMMYFUNCTION("GOOGLETRANSLATE(B359, ""fr"", ""en"")"),"it's expensive good product but pricey")</f>
        <v>it's expensive good product but pricey</v>
      </c>
    </row>
    <row r="360">
      <c r="A360" s="1">
        <v>4.0</v>
      </c>
      <c r="B360" s="1" t="s">
        <v>361</v>
      </c>
      <c r="C360" t="str">
        <f>IFERROR(__xludf.DUMMYFUNCTION("GOOGLETRANSLATE(B360, ""fr"", ""en"")"),"interesting! offered for a birthday, did much pleasure ...")</f>
        <v>interesting! offered for a birthday, did much pleasure ...</v>
      </c>
    </row>
    <row r="361">
      <c r="A361" s="1">
        <v>5.0</v>
      </c>
      <c r="B361" s="1" t="s">
        <v>362</v>
      </c>
      <c r="C361" t="str">
        <f>IFERROR(__xludf.DUMMYFUNCTION("GOOGLETRANSLATE(B361, ""fr"", ""en"")"),"has a")</f>
        <v>has a</v>
      </c>
    </row>
    <row r="362">
      <c r="A362" s="1">
        <v>5.0</v>
      </c>
      <c r="B362" s="1" t="s">
        <v>363</v>
      </c>
      <c r="C362" t="str">
        <f>IFERROR(__xludf.DUMMYFUNCTION("GOOGLETRANSLATE(B362, ""fr"", ""en"")"),"A little noise but still I find this handy vacuum cleaner. I recommend it.")</f>
        <v>A little noise but still I find this handy vacuum cleaner. I recommend it.</v>
      </c>
    </row>
    <row r="363">
      <c r="A363" s="1">
        <v>5.0</v>
      </c>
      <c r="B363" s="1" t="s">
        <v>364</v>
      </c>
      <c r="C363" t="str">
        <f>IFERROR(__xludf.DUMMYFUNCTION("GOOGLETRANSLATE(B363, ""fr"", ""en"")"),"Superb Hello, Product offered which was unanimous. Perfectly consistent with the description and photo. The typical clasp at Pandora is strong and heart-shaped (like we already had a charm). I would recommend this product.")</f>
        <v>Superb Hello, Product offered which was unanimous. Perfectly consistent with the description and photo. The typical clasp at Pandora is strong and heart-shaped (like we already had a charm). I would recommend this product.</v>
      </c>
    </row>
    <row r="364">
      <c r="A364" s="1">
        <v>5.0</v>
      </c>
      <c r="B364" s="1" t="s">
        <v>365</v>
      </c>
      <c r="C364" t="str">
        <f>IFERROR(__xludf.DUMMYFUNCTION("GOOGLETRANSLATE(B364, ""fr"", ""en"")"),"Perfect compresses different convenient sizes. Updates to the freezer are indispensable to me.")</f>
        <v>Perfect compresses different convenient sizes. Updates to the freezer are indispensable to me.</v>
      </c>
    </row>
    <row r="365">
      <c r="A365" s="1">
        <v>5.0</v>
      </c>
      <c r="B365" s="1" t="s">
        <v>366</v>
      </c>
      <c r="C365" t="str">
        <f>IFERROR(__xludf.DUMMYFUNCTION("GOOGLETRANSLATE(B365, ""fr"", ""en"")"),"Small words Pens chalk works well and easily erase with a damp sponge or chichon.")</f>
        <v>Small words Pens chalk works well and easily erase with a damp sponge or chichon.</v>
      </c>
    </row>
    <row r="366">
      <c r="A366" s="1">
        <v>5.0</v>
      </c>
      <c r="B366" s="1" t="s">
        <v>367</v>
      </c>
      <c r="C366" t="str">
        <f>IFERROR(__xludf.DUMMYFUNCTION("GOOGLETRANSLATE(B366, ""fr"", ""en"")"),"Awesome! Good size and good quality! Since the time I was dreaming! I enjoy the discount! I had them for 45 € instead of 60 €! I advise!")</f>
        <v>Awesome! Good size and good quality! Since the time I was dreaming! I enjoy the discount! I had them for 45 € instead of 60 €! I advise!</v>
      </c>
    </row>
    <row r="367">
      <c r="A367" s="1">
        <v>5.0</v>
      </c>
      <c r="B367" s="1" t="s">
        <v>368</v>
      </c>
      <c r="C367" t="str">
        <f>IFERROR(__xludf.DUMMYFUNCTION("GOOGLETRANSLATE(B367, ""fr"", ""en"")"),"Beautiful desk lamp modern design Beautiful desk lamp with modern design. The adjustable light intensity and temperature is a great advantage. At full power, lighting is important and well directed downwards without dazzling. I am very happy with this pur"&amp;"chase the justified price")</f>
        <v>Beautiful desk lamp modern design Beautiful desk lamp with modern design. The adjustable light intensity and temperature is a great advantage. At full power, lighting is important and well directed downwards without dazzling. I am very happy with this purchase the justified price</v>
      </c>
    </row>
    <row r="368">
      <c r="A368" s="1">
        <v>5.0</v>
      </c>
      <c r="B368" s="1" t="s">
        <v>369</v>
      </c>
      <c r="C368" t="str">
        <f>IFERROR(__xludf.DUMMYFUNCTION("GOOGLETRANSLATE(B368, ""fr"", ""en"")"),"Massage I have had my package. For now I have nothing to say it works well, and someone would say too that we haha ​​mass and makes me who has a sore neck 😁. Just a heavy can")</f>
        <v>Massage I have had my package. For now I have nothing to say it works well, and someone would say too that we haha ​​mass and makes me who has a sore neck 😁. Just a heavy can</v>
      </c>
    </row>
    <row r="369">
      <c r="A369" s="1">
        <v>5.0</v>
      </c>
      <c r="B369" s="1" t="s">
        <v>370</v>
      </c>
      <c r="C369" t="str">
        <f>IFERROR(__xludf.DUMMYFUNCTION("GOOGLETRANSLATE(B369, ""fr"", ""en"")"),"Price too high cable and solid, very good price and my expensive for a cable.")</f>
        <v>Price too high cable and solid, very good price and my expensive for a cable.</v>
      </c>
    </row>
    <row r="370">
      <c r="A370" s="1">
        <v>5.0</v>
      </c>
      <c r="B370" s="1" t="s">
        <v>371</v>
      </c>
      <c r="C370" t="str">
        <f>IFERROR(__xludf.DUMMYFUNCTION("GOOGLETRANSLATE(B370, ""fr"", ""en"")"),"Meets Watch description received in 2 days, very well protected and packed in a small case provided. The watch on and fits the description. It is not too big and is perfect for a little feminine wrist! I recommend!")</f>
        <v>Meets Watch description received in 2 days, very well protected and packed in a small case provided. The watch on and fits the description. It is not too big and is perfect for a little feminine wrist! I recommend!</v>
      </c>
    </row>
    <row r="371">
      <c r="A371" s="1">
        <v>5.0</v>
      </c>
      <c r="B371" s="1" t="s">
        <v>372</v>
      </c>
      <c r="C371" t="str">
        <f>IFERROR(__xludf.DUMMYFUNCTION("GOOGLETRANSLATE(B371, ""fr"", ""en"")"),"Super beautiful and comfortable shoes she likes much good size and comfortable")</f>
        <v>Super beautiful and comfortable shoes she likes much good size and comfortable</v>
      </c>
    </row>
    <row r="372">
      <c r="A372" s="1">
        <v>5.0</v>
      </c>
      <c r="B372" s="1" t="s">
        <v>373</v>
      </c>
      <c r="C372" t="str">
        <f>IFERROR(__xludf.DUMMYFUNCTION("GOOGLETRANSLATE(B372, ""fr"", ""en"")"),"To order without hesitation Value / price. Delivered on time")</f>
        <v>To order without hesitation Value / price. Delivered on time</v>
      </c>
    </row>
    <row r="373">
      <c r="A373" s="1">
        <v>5.0</v>
      </c>
      <c r="B373" s="1" t="s">
        <v>374</v>
      </c>
      <c r="C373" t="str">
        <f>IFERROR(__xludf.DUMMYFUNCTION("GOOGLETRANSLATE(B373, ""fr"", ""en"")"),"Warm and waterproof warm and waterproof comfortable shoes. I find the perfect price performance ratio. Shoes worn for a walk 8km in the rain, perfect result.")</f>
        <v>Warm and waterproof warm and waterproof comfortable shoes. I find the perfect price performance ratio. Shoes worn for a walk 8km in the rain, perfect result.</v>
      </c>
    </row>
    <row r="374">
      <c r="A374" s="1">
        <v>5.0</v>
      </c>
      <c r="B374" s="1" t="s">
        <v>375</v>
      </c>
      <c r="C374" t="str">
        <f>IFERROR(__xludf.DUMMYFUNCTION("GOOGLETRANSLATE(B374, ""fr"", ""en"")"),"Great price / quality ratio for actively canceling headphones I used this headset for almost 6 months almost every day before I'm offered the QC35 II. Obviously they are not comparable as their prices different helmet but remains one of the best quality /"&amp;" price I had. The greatest difference is the noise reduction but the rest is very good at both. It is really light and comfortable, the pillows are very good, comfortable from the first use, so they do not rely too strong you feel nothing on his head. I f"&amp;"ind the sound good, not great. The controls work well even after several months. Noise reduction provides more comfort but do not expect some extraordinary thing, especially if you have experienced the upscale Sony or Bose. No worries latency with my vide"&amp;"os or movies. The battery life is very good, I was loading once a week just for several hours each day of use. Some micro-cuts here and there but it is bluetooth, even on my QC35 it happens to me. In conclusion: great helmet for yourself or to offer if no"&amp;"ise reduction is not important, typically for a student who takes public transportation is fine because it is light and easily transportable.")</f>
        <v>Great price / quality ratio for actively canceling headphones I used this headset for almost 6 months almost every day before I'm offered the QC35 II. Obviously they are not comparable as their prices different helmet but remains one of the best quality / price I had. The greatest difference is the noise reduction but the rest is very good at both. It is really light and comfortable, the pillows are very good, comfortable from the first use, so they do not rely too strong you feel nothing on his head. I find the sound good, not great. The controls work well even after several months. Noise reduction provides more comfort but do not expect some extraordinary thing, especially if you have experienced the upscale Sony or Bose. No worries latency with my videos or movies. The battery life is very good, I was loading once a week just for several hours each day of use. Some micro-cuts here and there but it is bluetooth, even on my QC35 it happens to me. In conclusion: great helmet for yourself or to offer if noise reduction is not important, typically for a student who takes public transportation is fine because it is light and easily transportable.</v>
      </c>
    </row>
    <row r="375">
      <c r="A375" s="1">
        <v>5.0</v>
      </c>
      <c r="B375" s="1" t="s">
        <v>376</v>
      </c>
      <c r="C375" t="str">
        <f>IFERROR(__xludf.DUMMYFUNCTION("GOOGLETRANSLATE(B375, ""fr"", ""en"")"),"I have a satisfied user Exacompta agenda for 10 years, these refills are ideal to be able to continue using it every day to use my pro")</f>
        <v>I have a satisfied user Exacompta agenda for 10 years, these refills are ideal to be able to continue using it every day to use my pro</v>
      </c>
    </row>
    <row r="376">
      <c r="A376" s="1">
        <v>2.0</v>
      </c>
      <c r="B376" s="1" t="s">
        <v>377</v>
      </c>
      <c r="C376" t="str">
        <f>IFERROR(__xludf.DUMMYFUNCTION("GOOGLETRANSLATE(B376, ""fr"", ""en"")"),"Warning Includes: 2 bottles 260 ml (1 0-6m S &amp; amp; 1 bottle 0-6m M) This is false. There are two million within.")</f>
        <v>Warning Includes: 2 bottles 260 ml (1 0-6m S &amp; amp; 1 bottle 0-6m M) This is false. There are two million within.</v>
      </c>
    </row>
    <row r="377">
      <c r="A377" s="1">
        <v>1.0</v>
      </c>
      <c r="B377" s="1" t="s">
        <v>378</v>
      </c>
      <c r="C377" t="str">
        <f>IFERROR(__xludf.DUMMYFUNCTION("GOOGLETRANSLATE(B377, ""fr"", ""en"")"),"True big scam expert / Earpiece inadvisable - Please do not buy - Scam 1. It is not touch but with mechanical pushbutton click (horrible sensation in the ear) 2. Bluetooth with huge lag time latency, in fact if you're still it works but as soon as you mov"&amp;"e permanent disconnection, tested on all iOS environment, Android, Iphone X, Samsung S8 +, 9+, Asus Zen, Motorola one ... 3. Many more acute than serious 4. Battery discharges incredible speed that it be audio or video streaming 5. a listener does not wor"&amp;"k at all after going a month of use is going to tell a height hour a day about 6. to summarize NOT tO BUY, better put 10 euro more and get a better quality")</f>
        <v>True big scam expert / Earpiece inadvisable - Please do not buy - Scam 1. It is not touch but with mechanical pushbutton click (horrible sensation in the ear) 2. Bluetooth with huge lag time latency, in fact if you're still it works but as soon as you move permanent disconnection, tested on all iOS environment, Android, Iphone X, Samsung S8 +, 9+, Asus Zen, Motorola one ... 3. Many more acute than serious 4. Battery discharges incredible speed that it be audio or video streaming 5. a listener does not work at all after going a month of use is going to tell a height hour a day about 6. to summarize NOT tO BUY, better put 10 euro more and get a better quality</v>
      </c>
    </row>
    <row r="378">
      <c r="A378" s="1">
        <v>1.0</v>
      </c>
      <c r="B378" s="1" t="s">
        <v>379</v>
      </c>
      <c r="C378" t="str">
        <f>IFERROR(__xludf.DUMMYFUNCTION("GOOGLETRANSLATE(B378, ""fr"", ""en"")"),"The sound picks ever I put a zero Disappointed")</f>
        <v>The sound picks ever I put a zero Disappointed</v>
      </c>
    </row>
    <row r="379">
      <c r="A379" s="1">
        <v>3.0</v>
      </c>
      <c r="B379" s="1" t="s">
        <v>380</v>
      </c>
      <c r="C379" t="str">
        <f>IFERROR(__xludf.DUMMYFUNCTION("GOOGLETRANSLATE(B379, ""fr"", ""en"")"),"Bluetooth headset not so bad for the price but the manual in French is ridiculous power is translated into shoe ??? whatever!")</f>
        <v>Bluetooth headset not so bad for the price but the manual in French is ridiculous power is translated into shoe ??? whatever!</v>
      </c>
    </row>
    <row r="380">
      <c r="A380" s="1">
        <v>3.0</v>
      </c>
      <c r="B380" s="1" t="s">
        <v>381</v>
      </c>
      <c r="C380" t="str">
        <f>IFERROR(__xludf.DUMMYFUNCTION("GOOGLETRANSLATE(B380, ""fr"", ""en"")"),"Large Size - Not at all suited to Running. Article not suitable for the race (running) great size for my case, exchanged against 1 in size underneath. Comfortable enough. no ugly")</f>
        <v>Large Size - Not at all suited to Running. Article not suitable for the race (running) great size for my case, exchanged against 1 in size underneath. Comfortable enough. no ugly</v>
      </c>
    </row>
    <row r="381">
      <c r="A381" s="1">
        <v>4.0</v>
      </c>
      <c r="B381" s="1" t="s">
        <v>382</v>
      </c>
      <c r="C381" t="str">
        <f>IFERROR(__xludf.DUMMYFUNCTION("GOOGLETRANSLATE(B381, ""fr"", ""en"")"),"Pretty good sweater product that keeps you warm but be careful to take a size up. It's fairly small size")</f>
        <v>Pretty good sweater product that keeps you warm but be careful to take a size up. It's fairly small size</v>
      </c>
    </row>
    <row r="382">
      <c r="A382" s="1">
        <v>4.0</v>
      </c>
      <c r="B382" s="1" t="s">
        <v>383</v>
      </c>
      <c r="C382" t="str">
        <f>IFERROR(__xludf.DUMMYFUNCTION("GOOGLETRANSLATE(B382, ""fr"", ""en"")"),"Very good material but ... very good material but is not compatible with LifeFitness cardio machines (which detect all Bluetooths the room but not my headphones ...). Disappointing, but I will not return anyway because this is, again, very good material.")</f>
        <v>Very good material but ... very good material but is not compatible with LifeFitness cardio machines (which detect all Bluetooths the room but not my headphones ...). Disappointing, but I will not return anyway because this is, again, very good material.</v>
      </c>
    </row>
    <row r="383">
      <c r="A383" s="1">
        <v>4.0</v>
      </c>
      <c r="B383" s="1" t="s">
        <v>384</v>
      </c>
      <c r="C383" t="str">
        <f>IFERROR(__xludf.DUMMYFUNCTION("GOOGLETRANSLATE(B383, ""fr"", ""en"")"),"Good product. This brush cleans well the shoes although a bit pricey in my opinion. The grip is very good.")</f>
        <v>Good product. This brush cleans well the shoes although a bit pricey in my opinion. The grip is very good.</v>
      </c>
    </row>
    <row r="384">
      <c r="A384" s="1">
        <v>4.0</v>
      </c>
      <c r="B384" s="1" t="s">
        <v>385</v>
      </c>
      <c r="C384" t="str">
        <f>IFERROR(__xludf.DUMMYFUNCTION("GOOGLETRANSLATE(B384, ""fr"", ""en"")"),"Comfortable to wear Good support for sport")</f>
        <v>Comfortable to wear Good support for sport</v>
      </c>
    </row>
    <row r="385">
      <c r="A385" s="1">
        <v>5.0</v>
      </c>
      <c r="B385" s="1" t="s">
        <v>386</v>
      </c>
      <c r="C385" t="str">
        <f>IFERROR(__xludf.DUMMYFUNCTION("GOOGLETRANSLATE(B385, ""fr"", ""en"")"),"Very good quality It's just a wonder to have them underfoot, excellent performance. No sweat it.")</f>
        <v>Very good quality It's just a wonder to have them underfoot, excellent performance. No sweat it.</v>
      </c>
    </row>
    <row r="386">
      <c r="A386" s="1">
        <v>5.0</v>
      </c>
      <c r="B386" s="1" t="s">
        <v>387</v>
      </c>
      <c r="C386" t="str">
        <f>IFERROR(__xludf.DUMMYFUNCTION("GOOGLETRANSLATE(B386, ""fr"", ""en"")"),"Excellent product I just receive them. An incredible comfort. These slippers. This time I just order a second pair in case of shortage. They do a nice walk too. I recommend 100%")</f>
        <v>Excellent product I just receive them. An incredible comfort. These slippers. This time I just order a second pair in case of shortage. They do a nice walk too. I recommend 100%</v>
      </c>
    </row>
    <row r="387">
      <c r="A387" s="1">
        <v>5.0</v>
      </c>
      <c r="B387" s="1" t="s">
        <v>388</v>
      </c>
      <c r="C387" t="str">
        <f>IFERROR(__xludf.DUMMYFUNCTION("GOOGLETRANSLATE(B387, ""fr"", ""en"")"),"Good quality I use them for work that can be from 9 am daily and frankly with a pair of shoe because I have not tried it without, not nikel feet hurt, not heavy at least not too much. Very good value but not waterproof 😉")</f>
        <v>Good quality I use them for work that can be from 9 am daily and frankly with a pair of shoe because I have not tried it without, not nikel feet hurt, not heavy at least not too much. Very good value but not waterproof 😉</v>
      </c>
    </row>
    <row r="388">
      <c r="A388" s="1">
        <v>5.0</v>
      </c>
      <c r="B388" s="1" t="s">
        <v>389</v>
      </c>
      <c r="C388" t="str">
        <f>IFERROR(__xludf.DUMMYFUNCTION("GOOGLETRANSLATE(B388, ""fr"", ""en"")"),"Kettle Arendo article to my expectation. Good quality cold remaining wall, so no risk of burns. A thermostat to keep the water hot.")</f>
        <v>Kettle Arendo article to my expectation. Good quality cold remaining wall, so no risk of burns. A thermostat to keep the water hot.</v>
      </c>
    </row>
    <row r="389">
      <c r="A389" s="1">
        <v>5.0</v>
      </c>
      <c r="B389" s="1" t="s">
        <v>390</v>
      </c>
      <c r="C389" t="str">
        <f>IFERROR(__xludf.DUMMYFUNCTION("GOOGLETRANSLATE(B389, ""fr"", ""en"")"),"the indispensable. Here markers we use for years. We remain committed to this brand, never disappointed ... They do the job, ideals kindergarten to high school ... (and m ^ me away ...) Quality / Price impeccable.")</f>
        <v>the indispensable. Here markers we use for years. We remain committed to this brand, never disappointed ... They do the job, ideals kindergarten to high school ... (and m ^ me away ...) Quality / Price impeccable.</v>
      </c>
    </row>
    <row r="390">
      <c r="A390" s="1">
        <v>5.0</v>
      </c>
      <c r="B390" s="1" t="s">
        <v>391</v>
      </c>
      <c r="C390" t="str">
        <f>IFERROR(__xludf.DUMMYFUNCTION("GOOGLETRANSLATE(B390, ""fr"", ""en"")"),"Watch connected that does the job! Offered for Father's Day, this watch is very useful for the holder, which enables it to keep its number of steps daily to keep fit. The screen is easy to read, the touch is good and responsive. For the moment this produc"&amp;"t fulfills its functions!")</f>
        <v>Watch connected that does the job! Offered for Father's Day, this watch is very useful for the holder, which enables it to keep its number of steps daily to keep fit. The screen is easy to read, the touch is good and responsive. For the moment this product fulfills its functions!</v>
      </c>
    </row>
    <row r="391">
      <c r="A391" s="1">
        <v>5.0</v>
      </c>
      <c r="B391" s="1" t="s">
        <v>392</v>
      </c>
      <c r="C391" t="str">
        <f>IFERROR(__xludf.DUMMYFUNCTION("GOOGLETRANSLATE(B391, ""fr"", ""en"")"),"Super nice socks socks to wear from my son and snug .. They love the colors offered, it's young and modern. In short I recommend. Moreover, serious seller and super fast delivery")</f>
        <v>Super nice socks socks to wear from my son and snug .. They love the colors offered, it's young and modern. In short I recommend. Moreover, serious seller and super fast delivery</v>
      </c>
    </row>
    <row r="392">
      <c r="A392" s="1">
        <v>5.0</v>
      </c>
      <c r="B392" s="1" t="s">
        <v>393</v>
      </c>
      <c r="C392" t="str">
        <f>IFERROR(__xludf.DUMMYFUNCTION("GOOGLETRANSLATE(B392, ""fr"", ""en"")"),"SUPER AWESOME SECOND TIME IN ORDER THAT I SAY NOTHING NICE QUALITY ITEM SUPER COMFORTABLE SIZE MATCH NO PROBLEM Pourr THESE SHOES")</f>
        <v>SUPER AWESOME SECOND TIME IN ORDER THAT I SAY NOTHING NICE QUALITY ITEM SUPER COMFORTABLE SIZE MATCH NO PROBLEM Pourr THESE SHOES</v>
      </c>
    </row>
    <row r="393">
      <c r="A393" s="1">
        <v>5.0</v>
      </c>
      <c r="B393" s="1" t="s">
        <v>394</v>
      </c>
      <c r="C393" t="str">
        <f>IFERROR(__xludf.DUMMYFUNCTION("GOOGLETRANSLATE(B393, ""fr"", ""en"")"),"Perfect I loved these boxes, very convenient in a diaper bag, small openings allow to put the milk in the bottle very easily. I even use at home during the night when my little angel calls her bottle.")</f>
        <v>Perfect I loved these boxes, very convenient in a diaper bag, small openings allow to put the milk in the bottle very easily. I even use at home during the night when my little angel calls her bottle.</v>
      </c>
    </row>
    <row r="394">
      <c r="A394" s="1">
        <v>5.0</v>
      </c>
      <c r="B394" s="1" t="s">
        <v>395</v>
      </c>
      <c r="C394" t="str">
        <f>IFERROR(__xludf.DUMMYFUNCTION("GOOGLETRANSLATE(B394, ""fr"", ""en"")"),"excellent product they are perfect")</f>
        <v>excellent product they are perfect</v>
      </c>
    </row>
    <row r="395">
      <c r="A395" s="1">
        <v>5.0</v>
      </c>
      <c r="B395" s="1" t="s">
        <v>396</v>
      </c>
      <c r="C395" t="str">
        <f>IFERROR(__xludf.DUMMYFUNCTION("GOOGLETRANSLATE(B395, ""fr"", ""en"")"),"Gift cheap gift to offer to all those who like to tinker and write and use their notebook with a pen")</f>
        <v>Gift cheap gift to offer to all those who like to tinker and write and use their notebook with a pen</v>
      </c>
    </row>
    <row r="396">
      <c r="A396" s="1">
        <v>5.0</v>
      </c>
      <c r="B396" s="1" t="s">
        <v>397</v>
      </c>
      <c r="C396" t="str">
        <f>IFERROR(__xludf.DUMMYFUNCTION("GOOGLETRANSLATE(B396, ""fr"", ""en"")"),"I recommend very good product very light and comfortable shoes. Good grip on rocky and muddy terrain.")</f>
        <v>I recommend very good product very light and comfortable shoes. Good grip on rocky and muddy terrain.</v>
      </c>
    </row>
    <row r="397">
      <c r="A397" s="1">
        <v>5.0</v>
      </c>
      <c r="B397" s="1" t="s">
        <v>398</v>
      </c>
      <c r="C397" t="str">
        <f>IFERROR(__xludf.DUMMYFUNCTION("GOOGLETRANSLATE(B397, ""fr"", ""en"")"),"Okay I ordered these AVENT nipples to go with glass baby bottles I am always happy ...")</f>
        <v>Okay I ordered these AVENT nipples to go with glass baby bottles I am always happy ...</v>
      </c>
    </row>
    <row r="398">
      <c r="A398" s="1">
        <v>5.0</v>
      </c>
      <c r="B398" s="1" t="s">
        <v>399</v>
      </c>
      <c r="C398" t="str">
        <f>IFERROR(__xludf.DUMMYFUNCTION("GOOGLETRANSLATE(B398, ""fr"", ""en"")"),"beautiful it makes class, diamond shaped glass of the character gives him a luxurious very good value for money")</f>
        <v>beautiful it makes class, diamond shaped glass of the character gives him a luxurious very good value for money</v>
      </c>
    </row>
    <row r="399">
      <c r="A399" s="1">
        <v>5.0</v>
      </c>
      <c r="B399" s="1" t="s">
        <v>400</v>
      </c>
      <c r="C399" t="str">
        <f>IFERROR(__xludf.DUMMYFUNCTION("GOOGLETRANSLATE(B399, ""fr"", ""en"")"),"Converse brown leather In slightly greater then start with some waiting time she was perfectly I almost daily wearing Tip: waterproofed before using They are Top !!!!!!")</f>
        <v>Converse brown leather In slightly greater then start with some waiting time she was perfectly I almost daily wearing Tip: waterproofed before using They are Top !!!!!!</v>
      </c>
    </row>
    <row r="400">
      <c r="A400" s="1">
        <v>2.0</v>
      </c>
      <c r="B400" s="1" t="s">
        <v>401</v>
      </c>
      <c r="C400" t="str">
        <f>IFERROR(__xludf.DUMMYFUNCTION("GOOGLETRANSLATE(B400, ""fr"", ""en"")"),"Kickers Disappointed sole already taken off. I bought kikers because they are very good shoes at the base. It must be 3 weeks 1 month I the boards and they are already peeled.")</f>
        <v>Kickers Disappointed sole already taken off. I bought kikers because they are very good shoes at the base. It must be 3 weeks 1 month I the boards and they are already peeled.</v>
      </c>
    </row>
    <row r="401">
      <c r="A401" s="1">
        <v>1.0</v>
      </c>
      <c r="B401" s="1" t="s">
        <v>402</v>
      </c>
      <c r="C401" t="str">
        <f>IFERROR(__xludf.DUMMYFUNCTION("GOOGLETRANSLATE(B401, ""fr"", ""en"")"),"Very disappointed with my Nike air max I have owned a pair of Nike air max white top with a genuine leather. It was a great pleasure to comfort and cushioning. I've used both for sport and for walks. The sole was detached after 15 years of use and washing"&amp;" power. I wanted to repeat the experience with a new pair. What a disappointment: it leatherette hard very uncomfortable, amortized disappointing, very small size (I had to buy a size 44.5 feet to 43). I am very disappointed.")</f>
        <v>Very disappointed with my Nike air max I have owned a pair of Nike air max white top with a genuine leather. It was a great pleasure to comfort and cushioning. I've used both for sport and for walks. The sole was detached after 15 years of use and washing power. I wanted to repeat the experience with a new pair. What a disappointment: it leatherette hard very uncomfortable, amortized disappointing, very small size (I had to buy a size 44.5 feet to 43). I am very disappointed.</v>
      </c>
    </row>
    <row r="402">
      <c r="A402" s="1">
        <v>1.0</v>
      </c>
      <c r="B402" s="1" t="s">
        <v>403</v>
      </c>
      <c r="C402" t="str">
        <f>IFERROR(__xludf.DUMMYFUNCTION("GOOGLETRANSLATE(B402, ""fr"", ""en"")"),"Quality pressed corecte .... if the soles are not detached .... Edict: it was my opinion the first 3 weeks: ""Breathe quality, comfortable to wear if a bit heavy at the feet (normal since the hulls and reinforcements) remains to be seen holding in time, b"&amp;"ut it should be all good ""yes ..... bUT: it's not all good! with normal use, the sole was detached at the front AFTER A MONTH! Briefly, before taking water, really disappointed with what could have been good shoes ...")</f>
        <v>Quality pressed corecte .... if the soles are not detached .... Edict: it was my opinion the first 3 weeks: "Breathe quality, comfortable to wear if a bit heavy at the feet (normal since the hulls and reinforcements) remains to be seen holding in time, but it should be all good "yes ..... bUT: it's not all good! with normal use, the sole was detached at the front AFTER A MONTH! Briefly, before taking water, really disappointed with what could have been good shoes ...</v>
      </c>
    </row>
    <row r="403">
      <c r="A403" s="1">
        <v>3.0</v>
      </c>
      <c r="B403" s="1" t="s">
        <v>404</v>
      </c>
      <c r="C403" t="str">
        <f>IFERROR(__xludf.DUMMYFUNCTION("GOOGLETRANSLATE(B403, ""fr"", ""en"")"),"there for the price .. after the second time I wear it, closing the right pocket is already broken ...")</f>
        <v>there for the price .. after the second time I wear it, closing the right pocket is already broken ...</v>
      </c>
    </row>
    <row r="404">
      <c r="A404" s="1">
        <v>4.0</v>
      </c>
      <c r="B404" s="1" t="s">
        <v>405</v>
      </c>
      <c r="C404" t="str">
        <f>IFERROR(__xludf.DUMMYFUNCTION("GOOGLETRANSLATE(B404, ""fr"", ""en"")"),"Perfect but ... his helmet at unbeatable value for money. A building worthy of corsair is strong, sleek and with impeccable quality. Neither too low nor too acute, the sound is mastered that ca be music or gaming. The only problem but I am not alone in th"&amp;"is case is that it tightens the big heads. After an hour I started to have traces around my eyed and I must say it is not very pleasant although the pillows are very comfortable. For small heads go head down. The mini sound card of good quality USB allows"&amp;" to recognize the helmet with iCUE software and manage the settings of the headset. Operating Your presets are available for directly is really nice and well configured. The only regret is that I do not think the sound card takes time because it makes a b"&amp;"ig block that fits on a piece of wire braided even ... a little disappointing though. To conclude this is a very good headset from Corsair with a sober look, style and a impecc sound quality ... and faultless just for little heads!")</f>
        <v>Perfect but ... his helmet at unbeatable value for money. A building worthy of corsair is strong, sleek and with impeccable quality. Neither too low nor too acute, the sound is mastered that ca be music or gaming. The only problem but I am not alone in this case is that it tightens the big heads. After an hour I started to have traces around my eyed and I must say it is not very pleasant although the pillows are very comfortable. For small heads go head down. The mini sound card of good quality USB allows to recognize the helmet with iCUE software and manage the settings of the headset. Operating Your presets are available for directly is really nice and well configured. The only regret is that I do not think the sound card takes time because it makes a big block that fits on a piece of wire braided even ... a little disappointing though. To conclude this is a very good headset from Corsair with a sober look, style and a impecc sound quality ... and faultless just for little heads!</v>
      </c>
    </row>
    <row r="405">
      <c r="A405" s="1">
        <v>4.0</v>
      </c>
      <c r="B405" s="1" t="s">
        <v>406</v>
      </c>
      <c r="C405" t="str">
        <f>IFERROR(__xludf.DUMMYFUNCTION("GOOGLETRANSLATE(B405, ""fr"", ""en"")"),"Watch every day including DIY and diving Received on time and consistent with the description. metal box with instruction and integrated document Reading dice simple and easy screen Easy Settings make a slight effort is noted for detailed reading of the t"&amp;"ides because the display is a small but for s are made quickly Beautiful object !!")</f>
        <v>Watch every day including DIY and diving Received on time and consistent with the description. metal box with instruction and integrated document Reading dice simple and easy screen Easy Settings make a slight effort is noted for detailed reading of the tides because the display is a small but for s are made quickly Beautiful object !!</v>
      </c>
    </row>
    <row r="406">
      <c r="A406" s="1">
        <v>4.0</v>
      </c>
      <c r="B406" s="1" t="s">
        <v>407</v>
      </c>
      <c r="C406" t="str">
        <f>IFERROR(__xludf.DUMMYFUNCTION("GOOGLETRANSLATE(B406, ""fr"", ""en"")"),"Almost perfect Basketball very nice to wear with dress or John only downside sole in hand very quickly and for the price we will say they have done all summer")</f>
        <v>Almost perfect Basketball very nice to wear with dress or John only downside sole in hand very quickly and for the price we will say they have done all summer</v>
      </c>
    </row>
    <row r="407">
      <c r="A407" s="1">
        <v>4.0</v>
      </c>
      <c r="B407" s="1" t="s">
        <v>408</v>
      </c>
      <c r="C407" t="str">
        <f>IFERROR(__xludf.DUMMYFUNCTION("GOOGLETRANSLATE(B407, ""fr"", ""en"")"),"Nice model, well suited. They have arrived at the estimated time, I'm wearing them, so I hope they have the good quality.")</f>
        <v>Nice model, well suited. They have arrived at the estimated time, I'm wearing them, so I hope they have the good quality.</v>
      </c>
    </row>
    <row r="408">
      <c r="A408" s="1">
        <v>4.0</v>
      </c>
      <c r="B408" s="1" t="s">
        <v>409</v>
      </c>
      <c r="C408" t="str">
        <f>IFERROR(__xludf.DUMMYFUNCTION("GOOGLETRANSLATE(B408, ""fr"", ""en"")"),"Perfect Very comfortable thank you")</f>
        <v>Perfect Very comfortable thank you</v>
      </c>
    </row>
    <row r="409">
      <c r="A409" s="1">
        <v>5.0</v>
      </c>
      <c r="B409" s="1" t="s">
        <v>410</v>
      </c>
      <c r="C409" t="str">
        <f>IFERROR(__xludf.DUMMYFUNCTION("GOOGLETRANSLATE(B409, ""fr"", ""en"")"),"photo corners I'm glad these photo corners, they are plastic and very practical I am one of the people who print their photos and put them in an album, very helpful especially not need to run around to find")</f>
        <v>photo corners I'm glad these photo corners, they are plastic and very practical I am one of the people who print their photos and put them in an album, very helpful especially not need to run around to find</v>
      </c>
    </row>
    <row r="410">
      <c r="A410" s="1">
        <v>5.0</v>
      </c>
      <c r="B410" s="1" t="s">
        <v>411</v>
      </c>
      <c r="C410" t="str">
        <f>IFERROR(__xludf.DUMMYFUNCTION("GOOGLETRANSLATE(B410, ""fr"", ""en"")"),"very good support Perfect for any sports !! It holds very well, and easy cleaning. I really recommend. Level size as expected")</f>
        <v>very good support Perfect for any sports !! It holds very well, and easy cleaning. I really recommend. Level size as expected</v>
      </c>
    </row>
    <row r="411">
      <c r="A411" s="1">
        <v>5.0</v>
      </c>
      <c r="B411" s="1" t="s">
        <v>412</v>
      </c>
      <c r="C411" t="str">
        <f>IFERROR(__xludf.DUMMYFUNCTION("GOOGLETRANSLATE(B411, ""fr"", ""en"")"),"Quality Package received quickly, no introduction of product quality ""THE NORTH FACE"" is any good. I highly recommend.")</f>
        <v>Quality Package received quickly, no introduction of product quality "THE NORTH FACE" is any good. I highly recommend.</v>
      </c>
    </row>
    <row r="412">
      <c r="A412" s="1">
        <v>5.0</v>
      </c>
      <c r="B412" s="1" t="s">
        <v>413</v>
      </c>
      <c r="C412" t="str">
        <f>IFERROR(__xludf.DUMMYFUNCTION("GOOGLETRANSLATE(B412, ""fr"", ""en"")"),"Super Super")</f>
        <v>Super Super</v>
      </c>
    </row>
    <row r="413">
      <c r="A413" s="1">
        <v>5.0</v>
      </c>
      <c r="B413" s="1" t="s">
        <v>414</v>
      </c>
      <c r="C413" t="str">
        <f>IFERROR(__xludf.DUMMYFUNCTION("GOOGLETRANSLATE(B413, ""fr"", ""en"")"),"Basic, effective functional shoulder bag, with three pockets. Enough to put his papers, a thick wallet and a smartphone some other small business. The shoulder strap is adjustable in length. The aesthetics of this bag is simple and unobtrusive. The zipper"&amp;" seem robust. Nylon is very thick and should hold up well to wear.")</f>
        <v>Basic, effective functional shoulder bag, with three pockets. Enough to put his papers, a thick wallet and a smartphone some other small business. The shoulder strap is adjustable in length. The aesthetics of this bag is simple and unobtrusive. The zipper seem robust. Nylon is very thick and should hold up well to wear.</v>
      </c>
    </row>
    <row r="414">
      <c r="A414" s="1">
        <v>5.0</v>
      </c>
      <c r="B414" s="1" t="s">
        <v>415</v>
      </c>
      <c r="C414" t="str">
        <f>IFERROR(__xludf.DUMMYFUNCTION("GOOGLETRANSLATE(B414, ""fr"", ""en"")"),"Mandala coloring book time delivery My 7 year old daughter happy")</f>
        <v>Mandala coloring book time delivery My 7 year old daughter happy</v>
      </c>
    </row>
    <row r="415">
      <c r="A415" s="1">
        <v>5.0</v>
      </c>
      <c r="B415" s="1" t="s">
        <v>416</v>
      </c>
      <c r="C415" t="str">
        <f>IFERROR(__xludf.DUMMYFUNCTION("GOOGLETRANSLATE(B415, ""fr"", ""en"")"),"Useful and efficient! I really did not think that this microphone would meet all my requirements: especially considering the price ... And, ultimately, this microphone is perfect! It works both on my Nikon D7200 (for video shooting) on ​​my mixer as a wir"&amp;"eless microphone or even with the FM function on a Hi-Fi. It is really great! The quality is pretty good, and the microphone is easy to install. Note, however, it lacks a bit special a battery for the transmitter that I still have not bought. Therefore, f"&amp;"or this to work, I plug the transmitter via USB to my computer. There must also be planned to buy batteries for the microphone (standard battery). To avoid ""pop"", I advise you to buy an anti-pop windscreen because this mic seems sensitive to noise of th"&amp;"is type so if you use it outdoors, it will be essential for you! I confess to not having tested it on my iPhone, but I guess it also works under the setup, but at this point I really can not confirm it. Anyway, it works on SLR cameras, the mixers, compute"&amp;"rs: there is a supplied adapter to pass jack to minijack.")</f>
        <v>Useful and efficient! I really did not think that this microphone would meet all my requirements: especially considering the price ... And, ultimately, this microphone is perfect! It works both on my Nikon D7200 (for video shooting) on ​​my mixer as a wireless microphone or even with the FM function on a Hi-Fi. It is really great! The quality is pretty good, and the microphone is easy to install. Note, however, it lacks a bit special a battery for the transmitter that I still have not bought. Therefore, for this to work, I plug the transmitter via USB to my computer. There must also be planned to buy batteries for the microphone (standard battery). To avoid "pop", I advise you to buy an anti-pop windscreen because this mic seems sensitive to noise of this type so if you use it outdoors, it will be essential for you! I confess to not having tested it on my iPhone, but I guess it also works under the setup, but at this point I really can not confirm it. Anyway, it works on SLR cameras, the mixers, computers: there is a supplied adapter to pass jack to minijack.</v>
      </c>
    </row>
    <row r="416">
      <c r="A416" s="1">
        <v>5.0</v>
      </c>
      <c r="B416" s="1" t="s">
        <v>417</v>
      </c>
      <c r="C416" t="str">
        <f>IFERROR(__xludf.DUMMYFUNCTION("GOOGLETRANSLATE(B416, ""fr"", ""en"")"),"At the top Excellent product not sizzling volume asser very well suited for karaoke")</f>
        <v>At the top Excellent product not sizzling volume asser very well suited for karaoke</v>
      </c>
    </row>
    <row r="417">
      <c r="A417" s="1">
        <v>5.0</v>
      </c>
      <c r="B417" s="1" t="s">
        <v>418</v>
      </c>
      <c r="C417" t="str">
        <f>IFERROR(__xludf.DUMMYFUNCTION("GOOGLETRANSLATE(B417, ""fr"", ""en"")"),"excellent value for money Perfect !! Quick expedition. identical to the image. Quality fabric nice, real tall, does not fall, even during intensive courses. I took L 1m72, 64kg.")</f>
        <v>excellent value for money Perfect !! Quick expedition. identical to the image. Quality fabric nice, real tall, does not fall, even during intensive courses. I took L 1m72, 64kg.</v>
      </c>
    </row>
    <row r="418">
      <c r="A418" s="1">
        <v>5.0</v>
      </c>
      <c r="B418" s="1" t="s">
        <v>419</v>
      </c>
      <c r="C418" t="str">
        <f>IFERROR(__xludf.DUMMYFUNCTION("GOOGLETRANSLATE(B418, ""fr"", ""en"")"),"Good product I love the design, elegant with its effect jar candle, just at the sound of lapping water, not unpleasant, filled out its diffuser function, easy to use, no need for the user if one reads not English, because no French version. Perfectly repr"&amp;"oduces the scent of essential oils, + remote control, no need to move or to turn off the light or the broadcaster. Serves also mood lamp.")</f>
        <v>Good product I love the design, elegant with its effect jar candle, just at the sound of lapping water, not unpleasant, filled out its diffuser function, easy to use, no need for the user if one reads not English, because no French version. Perfectly reproduces the scent of essential oils, + remote control, no need to move or to turn off the light or the broadcaster. Serves also mood lamp.</v>
      </c>
    </row>
    <row r="419">
      <c r="A419" s="1">
        <v>5.0</v>
      </c>
      <c r="B419" s="1" t="s">
        <v>420</v>
      </c>
      <c r="C419" t="str">
        <f>IFERROR(__xludf.DUMMYFUNCTION("GOOGLETRANSLATE(B419, ""fr"", ""en"")"),"I recommend Amazing! I wear very often it is great 👍")</f>
        <v>I recommend Amazing! I wear very often it is great 👍</v>
      </c>
    </row>
    <row r="420">
      <c r="A420" s="1">
        <v>5.0</v>
      </c>
      <c r="B420" s="1" t="s">
        <v>421</v>
      </c>
      <c r="C420" t="str">
        <f>IFERROR(__xludf.DUMMYFUNCTION("GOOGLETRANSLATE(B420, ""fr"", ""en"")"),"pretty nice wristband bracelet, nice, fast delivery, good packaging bag, perfect wrist size not too big for a woman, elastic!")</f>
        <v>pretty nice wristband bracelet, nice, fast delivery, good packaging bag, perfect wrist size not too big for a woman, elastic!</v>
      </c>
    </row>
    <row r="421">
      <c r="A421" s="1">
        <v>5.0</v>
      </c>
      <c r="B421" s="1" t="s">
        <v>422</v>
      </c>
      <c r="C421" t="str">
        <f>IFERROR(__xludf.DUMMYFUNCTION("GOOGLETRANSLATE(B421, ""fr"", ""en"")"),"Ras Ras")</f>
        <v>Ras Ras</v>
      </c>
    </row>
    <row r="422">
      <c r="A422" s="1">
        <v>5.0</v>
      </c>
      <c r="B422" s="1" t="s">
        <v>423</v>
      </c>
      <c r="C422" t="str">
        <f>IFERROR(__xludf.DUMMYFUNCTION("GOOGLETRANSLATE(B422, ""fr"", ""en"")"),"top vintage wish!")</f>
        <v>top vintage wish!</v>
      </c>
    </row>
    <row r="423">
      <c r="A423" s="1">
        <v>5.0</v>
      </c>
      <c r="B423" s="1" t="s">
        <v>424</v>
      </c>
      <c r="C423" t="str">
        <f>IFERROR(__xludf.DUMMYFUNCTION("GOOGLETRANSLATE(B423, ""fr"", ""en"")"),"great product print live my family photos have never been easier")</f>
        <v>great product print live my family photos have never been easier</v>
      </c>
    </row>
    <row r="424">
      <c r="A424" s="1">
        <v>2.0</v>
      </c>
      <c r="B424" s="1" t="s">
        <v>425</v>
      </c>
      <c r="C424" t="str">
        <f>IFERROR(__xludf.DUMMYFUNCTION("GOOGLETRANSLATE(B424, ""fr"", ""en"")"),"The laces are not strong ... Disappointed in quality, when I tried the lace was literally broken in the hand. Item returned for refund, even want to try an exchange ...")</f>
        <v>The laces are not strong ... Disappointed in quality, when I tried the lace was literally broken in the hand. Item returned for refund, even want to try an exchange ...</v>
      </c>
    </row>
    <row r="425">
      <c r="A425" s="1">
        <v>1.0</v>
      </c>
      <c r="B425" s="1" t="s">
        <v>426</v>
      </c>
      <c r="C425" t="str">
        <f>IFERROR(__xludf.DUMMYFUNCTION("GOOGLETRANSLATE(B425, ""fr"", ""en"")"),"No top. The quality is not at the rendezvous. In less than one week one of the two rings bracelet s broke. Bought to replace my bracelet my LG Urban I do not think it will have the same lifetime (3 years)")</f>
        <v>No top. The quality is not at the rendezvous. In less than one week one of the two rings bracelet s broke. Bought to replace my bracelet my LG Urban I do not think it will have the same lifetime (3 years)</v>
      </c>
    </row>
    <row r="426">
      <c r="A426" s="1">
        <v>3.0</v>
      </c>
      <c r="B426" s="1" t="s">
        <v>427</v>
      </c>
      <c r="C426" t="str">
        <f>IFERROR(__xludf.DUMMYFUNCTION("GOOGLETRANSLATE(B426, ""fr"", ""en"")"),"Pity Pity the dress is too large ..")</f>
        <v>Pity Pity the dress is too large ..</v>
      </c>
    </row>
    <row r="427">
      <c r="A427" s="1">
        <v>3.0</v>
      </c>
      <c r="B427" s="1" t="s">
        <v>428</v>
      </c>
      <c r="C427" t="str">
        <f>IFERROR(__xludf.DUMMYFUNCTION("GOOGLETRANSLATE(B427, ""fr"", ""en"")"),"No best format bottle pretty but difficult to use for a young baby. Handles a bit small to catch the bottle and bottle measures on non-exhaustive er difficult to see.")</f>
        <v>No best format bottle pretty but difficult to use for a young baby. Handles a bit small to catch the bottle and bottle measures on non-exhaustive er difficult to see.</v>
      </c>
    </row>
    <row r="428">
      <c r="A428" s="1">
        <v>4.0</v>
      </c>
      <c r="B428" s="1" t="s">
        <v>429</v>
      </c>
      <c r="C428" t="str">
        <f>IFERROR(__xludf.DUMMYFUNCTION("GOOGLETRANSLATE(B428, ""fr"", ""en"")"),"I recommend good brand")</f>
        <v>I recommend good brand</v>
      </c>
    </row>
    <row r="429">
      <c r="A429" s="1">
        <v>4.0</v>
      </c>
      <c r="B429" s="1" t="s">
        <v>430</v>
      </c>
      <c r="C429" t="str">
        <f>IFERROR(__xludf.DUMMYFUNCTION("GOOGLETRANSLATE(B429, ""fr"", ""en"")"),"Conforms super, good quality small traces of glue damage at macaroon size a bit large but normal for converse")</f>
        <v>Conforms super, good quality small traces of glue damage at macaroon size a bit large but normal for converse</v>
      </c>
    </row>
    <row r="430">
      <c r="A430" s="1">
        <v>4.0</v>
      </c>
      <c r="B430" s="1" t="s">
        <v>431</v>
      </c>
      <c r="C430" t="str">
        <f>IFERROR(__xludf.DUMMYFUNCTION("GOOGLETRANSLATE(B430, ""fr"", ""en"")"),"Conforms flush right! large size")</f>
        <v>Conforms flush right! large size</v>
      </c>
    </row>
    <row r="431">
      <c r="A431" s="1">
        <v>4.0</v>
      </c>
      <c r="B431" s="1" t="s">
        <v>432</v>
      </c>
      <c r="C431" t="str">
        <f>IFERROR(__xludf.DUMMYFUNCTION("GOOGLETRANSLATE(B431, ""fr"", ""en"")"),"Yes clear. It is obviously not perfect but really good. I took too big for me and it's like I wanted to. I put the S (1m65 ~~ 65Kg) and I took in XL. Too obviously but that's what I wanted.")</f>
        <v>Yes clear. It is obviously not perfect but really good. I took too big for me and it's like I wanted to. I put the S (1m65 ~~ 65Kg) and I took in XL. Too obviously but that's what I wanted.</v>
      </c>
    </row>
    <row r="432">
      <c r="A432" s="1">
        <v>5.0</v>
      </c>
      <c r="B432" s="1" t="s">
        <v>433</v>
      </c>
      <c r="C432" t="str">
        <f>IFERROR(__xludf.DUMMYFUNCTION("GOOGLETRANSLATE(B432, ""fr"", ""en"")"),"They are very comfortable and really top € 24 with a reduction of € 2 they are really cheap")</f>
        <v>They are very comfortable and really top € 24 with a reduction of € 2 they are really cheap</v>
      </c>
    </row>
    <row r="433">
      <c r="A433" s="1">
        <v>5.0</v>
      </c>
      <c r="B433" s="1" t="s">
        <v>434</v>
      </c>
      <c r="C433" t="str">
        <f>IFERROR(__xludf.DUMMYFUNCTION("GOOGLETRANSLATE(B433, ""fr"", ""en"")"),"Same super-sized women that i man took the 42 and that is niquel")</f>
        <v>Same super-sized women that i man took the 42 and that is niquel</v>
      </c>
    </row>
    <row r="434">
      <c r="A434" s="1">
        <v>5.0</v>
      </c>
      <c r="B434" s="1" t="s">
        <v>435</v>
      </c>
      <c r="C434" t="str">
        <f>IFERROR(__xludf.DUMMYFUNCTION("GOOGLETRANSLATE(B434, ""fr"", ""en"")"),"No worries I received the product which was consistent with the description. The package was not damaged.")</f>
        <v>No worries I received the product which was consistent with the description. The package was not damaged.</v>
      </c>
    </row>
    <row r="435">
      <c r="A435" s="1">
        <v>5.0</v>
      </c>
      <c r="B435" s="1" t="s">
        <v>436</v>
      </c>
      <c r="C435" t="str">
        <f>IFERROR(__xludf.DUMMYFUNCTION("GOOGLETRANSLATE(B435, ""fr"", ""en"")"),"Pretty solid and very pretty.")</f>
        <v>Pretty solid and very pretty.</v>
      </c>
    </row>
    <row r="436">
      <c r="A436" s="1">
        <v>5.0</v>
      </c>
      <c r="B436" s="1" t="s">
        <v>437</v>
      </c>
      <c r="C436" t="str">
        <f>IFERROR(__xludf.DUMMYFUNCTION("GOOGLETRANSLATE(B436, ""fr"", ""en"")"),"Paper for a little girl This book was the subject of a Christmas present. Although it did not with me this child, I noticed that receipt she could start playing (this is only his first year of learning to read!) She seemed very happy and I find it very en"&amp;"couraging")</f>
        <v>Paper for a little girl This book was the subject of a Christmas present. Although it did not with me this child, I noticed that receipt she could start playing (this is only his first year of learning to read!) She seemed very happy and I find it very encouraging</v>
      </c>
    </row>
    <row r="437">
      <c r="A437" s="1">
        <v>5.0</v>
      </c>
      <c r="B437" s="1" t="s">
        <v>438</v>
      </c>
      <c r="C437" t="str">
        <f>IFERROR(__xludf.DUMMYFUNCTION("GOOGLETRANSLATE(B437, ""fr"", ""en"")"),"Perfect Perfect nothing to say")</f>
        <v>Perfect Perfect nothing to say</v>
      </c>
    </row>
    <row r="438">
      <c r="A438" s="1">
        <v>5.0</v>
      </c>
      <c r="B438" s="1" t="s">
        <v>439</v>
      </c>
      <c r="C438" t="str">
        <f>IFERROR(__xludf.DUMMYFUNCTION("GOOGLETRANSLATE(B438, ""fr"", ""en"")"),"Not disappointed Hello, A little early to tell if they are strong enough, at least they have not moved in the wash. They are comfortable, no problem at the seam is very fine. Not yet brought in heavy use (sport). I recommend this purchase.")</f>
        <v>Not disappointed Hello, A little early to tell if they are strong enough, at least they have not moved in the wash. They are comfortable, no problem at the seam is very fine. Not yet brought in heavy use (sport). I recommend this purchase.</v>
      </c>
    </row>
    <row r="439">
      <c r="A439" s="1">
        <v>5.0</v>
      </c>
      <c r="B439" s="1" t="s">
        <v>440</v>
      </c>
      <c r="C439" t="str">
        <f>IFERROR(__xludf.DUMMYFUNCTION("GOOGLETRANSLATE(B439, ""fr"", ""en"")"),"A good bit big")</f>
        <v>A good bit big</v>
      </c>
    </row>
    <row r="440">
      <c r="A440" s="1">
        <v>5.0</v>
      </c>
      <c r="B440" s="1" t="s">
        <v>441</v>
      </c>
      <c r="C440" t="str">
        <f>IFERROR(__xludf.DUMMYFUNCTION("GOOGLETRANSLATE(B440, ""fr"", ""en"")"),"Softly ... Quality lotus ... resistant and soft. Yes, I have a comment for toilet paper, but the butt of my children, it is priceless, plus it was cheaper online than the supermarket! In short, I recommend =)")</f>
        <v>Softly ... Quality lotus ... resistant and soft. Yes, I have a comment for toilet paper, but the butt of my children, it is priceless, plus it was cheaper online than the supermarket! In short, I recommend =)</v>
      </c>
    </row>
    <row r="441">
      <c r="A441" s="1">
        <v>5.0</v>
      </c>
      <c r="B441" s="1" t="s">
        <v>442</v>
      </c>
      <c r="C441" t="str">
        <f>IFERROR(__xludf.DUMMYFUNCTION("GOOGLETRANSLATE(B441, ""fr"", ""en"")"),"It has all of great! I bought this kettle for travel but from the welcome I had not yet had the opportunity to use it for that. By cons I have installed on my work plan and I use it every day. I find great. The fact that it is wireless is really a plus. I"&amp;" would buy and recommend it. I would have preferred no apparent resistance but it is still an excellent value.")</f>
        <v>It has all of great! I bought this kettle for travel but from the welcome I had not yet had the opportunity to use it for that. By cons I have installed on my work plan and I use it every day. I find great. The fact that it is wireless is really a plus. I would buy and recommend it. I would have preferred no apparent resistance but it is still an excellent value.</v>
      </c>
    </row>
    <row r="442">
      <c r="A442" s="1">
        <v>5.0</v>
      </c>
      <c r="B442" s="1" t="s">
        <v>443</v>
      </c>
      <c r="C442" t="str">
        <f>IFERROR(__xludf.DUMMYFUNCTION("GOOGLETRANSLATE(B442, ""fr"", ""en"")"),"Perfect ! Very pretty !")</f>
        <v>Perfect ! Very pretty !</v>
      </c>
    </row>
    <row r="443">
      <c r="A443" s="1">
        <v>5.0</v>
      </c>
      <c r="B443" s="1" t="s">
        <v>444</v>
      </c>
      <c r="C443" t="str">
        <f>IFERROR(__xludf.DUMMYFUNCTION("GOOGLETRANSLATE(B443, ""fr"", ""en"")"),"Although massage table received despite a long delivery")</f>
        <v>Although massage table received despite a long delivery</v>
      </c>
    </row>
    <row r="444">
      <c r="A444" s="1">
        <v>5.0</v>
      </c>
      <c r="B444" s="1" t="s">
        <v>445</v>
      </c>
      <c r="C444" t="str">
        <f>IFERROR(__xludf.DUMMYFUNCTION("GOOGLETRANSLATE(B444, ""fr"", ""en"")"),"Nikel Nickel are beautiful")</f>
        <v>Nikel Nickel are beautiful</v>
      </c>
    </row>
    <row r="445">
      <c r="A445" s="1">
        <v>5.0</v>
      </c>
      <c r="B445" s="1" t="s">
        <v>446</v>
      </c>
      <c r="C445" t="str">
        <f>IFERROR(__xludf.DUMMYFUNCTION("GOOGLETRANSLATE(B445, ""fr"", ""en"")"),"very satisfied friend Splendid")</f>
        <v>very satisfied friend Splendid</v>
      </c>
    </row>
    <row r="446">
      <c r="A446" s="1">
        <v>5.0</v>
      </c>
      <c r="B446" s="1" t="s">
        <v>447</v>
      </c>
      <c r="C446" t="str">
        <f>IFERROR(__xludf.DUMMYFUNCTION("GOOGLETRANSLATE(B446, ""fr"", ""en"")"),"Beautiful comfortable sneakers I took these shoes primarily for their beautiful blue color! I do not do sports with but being sensitive feet I like to have comfortable shoes to walk every day. I did some walks with my dog ​​in the field and they are just "&amp;"so comfortable! A real pleasure to feel good in his feet. I put on the 41 and I took size 41, and nothing to say the size is perfect! I even tried barefoot good comfort, well I would not do for kilometers without socks because I'm too prone to blisters so"&amp;" I do not take the risk. I find them really beautiful, I do not regret this purchase!")</f>
        <v>Beautiful comfortable sneakers I took these shoes primarily for their beautiful blue color! I do not do sports with but being sensitive feet I like to have comfortable shoes to walk every day. I did some walks with my dog ​​in the field and they are just so comfortable! A real pleasure to feel good in his feet. I put on the 41 and I took size 41, and nothing to say the size is perfect! I even tried barefoot good comfort, well I would not do for kilometers without socks because I'm too prone to blisters so I do not take the risk. I find them really beautiful, I do not regret this purchase!</v>
      </c>
    </row>
    <row r="447">
      <c r="A447" s="1">
        <v>2.0</v>
      </c>
      <c r="B447" s="1" t="s">
        <v>448</v>
      </c>
      <c r="C447" t="str">
        <f>IFERROR(__xludf.DUMMYFUNCTION("GOOGLETRANSLATE(B447, ""fr"", ""en"")"),"Disappointed! Perfect ! normal size! Except model error for the second time !!! Order the ""Vapor / Metal 869"" and get the ""Vapor / Metal"" Grrr ...")</f>
        <v>Disappointed! Perfect ! normal size! Except model error for the second time !!! Order the "Vapor / Metal 869" and get the "Vapor / Metal" Grrr ...</v>
      </c>
    </row>
    <row r="448">
      <c r="A448" s="1">
        <v>1.0</v>
      </c>
      <c r="B448" s="1" t="s">
        <v>449</v>
      </c>
      <c r="C448" t="str">
        <f>IFERROR(__xludf.DUMMYFUNCTION("GOOGLETRANSLATE(B448, ""fr"", ""en"")"),"?? I am disappointed shown does not match good quality ... the dial cased lour 1 use")</f>
        <v>?? I am disappointed shown does not match good quality ... the dial cased lour 1 use</v>
      </c>
    </row>
    <row r="449">
      <c r="A449" s="1">
        <v>1.0</v>
      </c>
      <c r="B449" s="1" t="s">
        <v>450</v>
      </c>
      <c r="C449" t="str">
        <f>IFERROR(__xludf.DUMMYFUNCTION("GOOGLETRANSLATE(B449, ""fr"", ""en"")"),"Counterfeit scam, disgusted after a delayed delivery three weeks I end up with counterfeit!")</f>
        <v>Counterfeit scam, disgusted after a delayed delivery three weeks I end up with counterfeit!</v>
      </c>
    </row>
    <row r="450">
      <c r="A450" s="1">
        <v>3.0</v>
      </c>
      <c r="B450" s="1" t="s">
        <v>451</v>
      </c>
      <c r="C450" t="str">
        <f>IFERROR(__xludf.DUMMYFUNCTION("GOOGLETRANSLATE(B450, ""fr"", ""en"")"),"A Playmobil shows !!! Very surprised by the size of this watch, it is quite small and luckily I have rather handles purposes because the strap is short !!! For the work it will do !!! Otherwise pretty disappointed packaging, the watch was running at the f"&amp;"inish (if it was in stock for 6 months, well the battery must be started not bad !!!) Regarding the sending by amazon, rather impecable since I received the parcel with 1 day in advance !!!")</f>
        <v>A Playmobil shows !!! Very surprised by the size of this watch, it is quite small and luckily I have rather handles purposes because the strap is short !!! For the work it will do !!! Otherwise pretty disappointed packaging, the watch was running at the finish (if it was in stock for 6 months, well the battery must be started not bad !!!) Regarding the sending by amazon, rather impecable since I received the parcel with 1 day in advance !!!</v>
      </c>
    </row>
    <row r="451">
      <c r="A451" s="1">
        <v>3.0</v>
      </c>
      <c r="B451" s="1" t="s">
        <v>452</v>
      </c>
      <c r="C451" t="str">
        <f>IFERROR(__xludf.DUMMYFUNCTION("GOOGLETRANSLATE(B451, ""fr"", ""en"")"),"Pity Blue is a little washed out. Too bad because they are great sneakers.")</f>
        <v>Pity Blue is a little washed out. Too bad because they are great sneakers.</v>
      </c>
    </row>
    <row r="452">
      <c r="A452" s="1">
        <v>4.0</v>
      </c>
      <c r="B452" s="1" t="s">
        <v>453</v>
      </c>
      <c r="C452" t="str">
        <f>IFERROR(__xludf.DUMMYFUNCTION("GOOGLETRANSLATE(B452, ""fr"", ""en"")"),"great product great look, great service. Altimeter and barometer especially tricky to adjust (difficulty in finding the right reference). Very light, it does not feel the wrist.")</f>
        <v>great product great look, great service. Altimeter and barometer especially tricky to adjust (difficulty in finding the right reference). Very light, it does not feel the wrist.</v>
      </c>
    </row>
    <row r="453">
      <c r="A453" s="1">
        <v>4.0</v>
      </c>
      <c r="B453" s="1" t="s">
        <v>454</v>
      </c>
      <c r="C453" t="str">
        <f>IFERROR(__xludf.DUMMYFUNCTION("GOOGLETRANSLATE(B453, ""fr"", ""en"")"),"tip top the sound is excellent especially low side, exterieusrs sounds parasites are very reduced headphones cover the ears (superb as ear flaps for winter) really excellent except popping sound; smarphone in my inside pocket of the jacket and microphone "&amp;"clippings that I turn my head and test different bluetooth microphone mute objects are presented and buttons to jump to the next song would be welcome because going through the augmention button sound for passser has next SiNiON not topa I do not regret b"&amp;"uying")</f>
        <v>tip top the sound is excellent especially low side, exterieusrs sounds parasites are very reduced headphones cover the ears (superb as ear flaps for winter) really excellent except popping sound; smarphone in my inside pocket of the jacket and microphone clippings that I turn my head and test different bluetooth microphone mute objects are presented and buttons to jump to the next song would be welcome because going through the augmention button sound for passser has next SiNiON not topa I do not regret buying</v>
      </c>
    </row>
    <row r="454">
      <c r="A454" s="1">
        <v>4.0</v>
      </c>
      <c r="B454" s="1" t="s">
        <v>455</v>
      </c>
      <c r="C454" t="str">
        <f>IFERROR(__xludf.DUMMYFUNCTION("GOOGLETRANSLATE(B454, ""fr"", ""en"")"),"Good sound and excellent noise reduction Bought to accompany my new smartphone without jack port, I took the opportunity to leap to the noise reduction (I'm the type to not listen hard and I do not like to hear noise over what I listen). Noise reduction i"&amp;"s very effective but I found the scan time of little short a time, simply stroll a bit in the house to start the walking mode flange noise reduction for not getting knocked into the street. Fortunately you can change reduction settings with the smartphone"&amp;" application. But in a ca domestic environment could remain minimization. At sound quality I won the treble and midrange and bass are defined herein without invasive beings. I listen to many different styles and everything goes fine (from reggae to jazz t"&amp;"o classical music, rock and electro music) Very easy to pair with a smartphone and easy to use. (I just understand how to use google assistant efficiently). Very good battery life, I have already put the helmet on the head advantageously replace earmuffs "&amp;"caps all night and I had largely enough to spend the whole day then. In short, it is expensive but it suits me very well. It comes with all the connectivity is going well and in a solid and compact case")</f>
        <v>Good sound and excellent noise reduction Bought to accompany my new smartphone without jack port, I took the opportunity to leap to the noise reduction (I'm the type to not listen hard and I do not like to hear noise over what I listen). Noise reduction is very effective but I found the scan time of little short a time, simply stroll a bit in the house to start the walking mode flange noise reduction for not getting knocked into the street. Fortunately you can change reduction settings with the smartphone application. But in a ca domestic environment could remain minimization. At sound quality I won the treble and midrange and bass are defined herein without invasive beings. I listen to many different styles and everything goes fine (from reggae to jazz to classical music, rock and electro music) Very easy to pair with a smartphone and easy to use. (I just understand how to use google assistant efficiently). Very good battery life, I have already put the helmet on the head advantageously replace earmuffs caps all night and I had largely enough to spend the whole day then. In short, it is expensive but it suits me very well. It comes with all the connectivity is going well and in a solid and compact case</v>
      </c>
    </row>
    <row r="455">
      <c r="A455" s="1">
        <v>4.0</v>
      </c>
      <c r="B455" s="1" t="s">
        <v>456</v>
      </c>
      <c r="C455" t="str">
        <f>IFERROR(__xludf.DUMMYFUNCTION("GOOGLETRANSLATE(B455, ""fr"", ""en"")"),"WELL Good quality")</f>
        <v>WELL Good quality</v>
      </c>
    </row>
    <row r="456">
      <c r="A456" s="1">
        <v>5.0</v>
      </c>
      <c r="B456" s="1" t="s">
        <v>457</v>
      </c>
      <c r="C456" t="str">
        <f>IFERROR(__xludf.DUMMYFUNCTION("GOOGLETRANSLATE(B456, ""fr"", ""en"")"),"They are perfect sublime. Size perfectly. Light and beautiful")</f>
        <v>They are perfect sublime. Size perfectly. Light and beautiful</v>
      </c>
    </row>
    <row r="457">
      <c r="A457" s="1">
        <v>5.0</v>
      </c>
      <c r="B457" s="1" t="s">
        <v>458</v>
      </c>
      <c r="C457" t="str">
        <f>IFERROR(__xludf.DUMMYFUNCTION("GOOGLETRANSLATE(B457, ""fr"", ""en"")"),"Effective Very Effective for me too")</f>
        <v>Effective Very Effective for me too</v>
      </c>
    </row>
    <row r="458">
      <c r="A458" s="1">
        <v>5.0</v>
      </c>
      <c r="B458" s="1" t="s">
        <v>459</v>
      </c>
      <c r="C458" t="str">
        <f>IFERROR(__xludf.DUMMYFUNCTION("GOOGLETRANSLATE(B458, ""fr"", ""en"")"),"Perfect The product was delivered as expected, it is consistent with the description and our expectations. I recommend it.")</f>
        <v>Perfect The product was delivered as expected, it is consistent with the description and our expectations. I recommend it.</v>
      </c>
    </row>
    <row r="459">
      <c r="A459" s="1">
        <v>5.0</v>
      </c>
      <c r="B459" s="1" t="s">
        <v>460</v>
      </c>
      <c r="C459" t="str">
        <f>IFERROR(__xludf.DUMMYFUNCTION("GOOGLETRANSLATE(B459, ""fr"", ""en"")"),"Magnificent clock This product is very light, and it is very utile.Il be used as an alarm clock and can change the couleur.C'est cool!")</f>
        <v>Magnificent clock This product is very light, and it is very utile.Il be used as an alarm clock and can change the couleur.C'est cool!</v>
      </c>
    </row>
    <row r="460">
      <c r="A460" s="1">
        <v>5.0</v>
      </c>
      <c r="B460" s="1" t="s">
        <v>461</v>
      </c>
      <c r="C460" t="str">
        <f>IFERROR(__xludf.DUMMYFUNCTION("GOOGLETRANSLATE(B460, ""fr"", ""en"")"),"Ideal product for a reasonable price ... Hello ... Just the perfect product for the gym. Easy to apairer my mid max3 and compatible with the watch mifit ... Excellent autonomy and recharges in its cradle! To recommend")</f>
        <v>Ideal product for a reasonable price ... Hello ... Just the perfect product for the gym. Easy to apairer my mid max3 and compatible with the watch mifit ... Excellent autonomy and recharges in its cradle! To recommend</v>
      </c>
    </row>
    <row r="461">
      <c r="A461" s="1">
        <v>5.0</v>
      </c>
      <c r="B461" s="1" t="s">
        <v>462</v>
      </c>
      <c r="C461" t="str">
        <f>IFERROR(__xludf.DUMMYFUNCTION("GOOGLETRANSLATE(B461, ""fr"", ""en"")"),"Very comfortable to wear I bought it after my old and dear headset (bluetooth) has stopped working and I'm very happy with my purchase. Noise reduction is a good thing to have when the sound is crystal clear to the ears. The main feature is that it comes "&amp;"with a built-in microphone so you can use it with your phone and other devices. It is very comfortable to wear on the ears and not very heavy. I will inform you later of sustainability")</f>
        <v>Very comfortable to wear I bought it after my old and dear headset (bluetooth) has stopped working and I'm very happy with my purchase. Noise reduction is a good thing to have when the sound is crystal clear to the ears. The main feature is that it comes with a built-in microphone so you can use it with your phone and other devices. It is very comfortable to wear on the ears and not very heavy. I will inform you later of sustainability</v>
      </c>
    </row>
    <row r="462">
      <c r="A462" s="1">
        <v>5.0</v>
      </c>
      <c r="B462" s="1" t="s">
        <v>463</v>
      </c>
      <c r="C462" t="str">
        <f>IFERROR(__xludf.DUMMYFUNCTION("GOOGLETRANSLATE(B462, ""fr"", ""en"")"),"Very good very good and very nice. I love the analog thermometer.")</f>
        <v>Very good very good and very nice. I love the analog thermometer.</v>
      </c>
    </row>
    <row r="463">
      <c r="A463" s="1">
        <v>5.0</v>
      </c>
      <c r="B463" s="1" t="s">
        <v>464</v>
      </c>
      <c r="C463" t="str">
        <f>IFERROR(__xludf.DUMMYFUNCTION("GOOGLETRANSLATE(B463, ""fr"", ""en"")"),"metallised pencils offer")</f>
        <v>metallised pencils offer</v>
      </c>
    </row>
    <row r="464">
      <c r="A464" s="1">
        <v>5.0</v>
      </c>
      <c r="B464" s="1" t="s">
        <v>465</v>
      </c>
      <c r="C464" t="str">
        <f>IFERROR(__xludf.DUMMYFUNCTION("GOOGLETRANSLATE(B464, ""fr"", ""en"")"),"Perfect top, shoes conform to the description, they are not counterfeit and carve perfectly I recommend fast delivery as usual;)")</f>
        <v>Perfect top, shoes conform to the description, they are not counterfeit and carve perfectly I recommend fast delivery as usual;)</v>
      </c>
    </row>
    <row r="465">
      <c r="A465" s="1">
        <v>5.0</v>
      </c>
      <c r="B465" s="1" t="s">
        <v>466</v>
      </c>
      <c r="C465" t="str">
        <f>IFERROR(__xludf.DUMMYFUNCTION("GOOGLETRANSLATE(B465, ""fr"", ""en"")"),"Very nice headband The headband is just like the picture and a perfect size. I recommend it to all those who want to wear it under a high open collar without having to expose the straps of her support.")</f>
        <v>Very nice headband The headband is just like the picture and a perfect size. I recommend it to all those who want to wear it under a high open collar without having to expose the straps of her support.</v>
      </c>
    </row>
    <row r="466">
      <c r="A466" s="1">
        <v>5.0</v>
      </c>
      <c r="B466" s="1" t="s">
        <v>467</v>
      </c>
      <c r="C466" t="str">
        <f>IFERROR(__xludf.DUMMYFUNCTION("GOOGLETRANSLATE(B466, ""fr"", ""en"")"),"Perfect! Command line with my expectations, I am very satisfied.")</f>
        <v>Perfect! Command line with my expectations, I am very satisfied.</v>
      </c>
    </row>
    <row r="467">
      <c r="A467" s="1">
        <v>5.0</v>
      </c>
      <c r="B467" s="1" t="s">
        <v>468</v>
      </c>
      <c r="C467" t="str">
        <f>IFERROR(__xludf.DUMMYFUNCTION("GOOGLETRANSLATE(B467, ""fr"", ""en"")"),"Is it worth the price? Yes quite Finder")</f>
        <v>Is it worth the price? Yes quite Finder</v>
      </c>
    </row>
    <row r="468">
      <c r="A468" s="1">
        <v>5.0</v>
      </c>
      <c r="B468" s="1" t="s">
        <v>469</v>
      </c>
      <c r="C468" t="str">
        <f>IFERROR(__xludf.DUMMYFUNCTION("GOOGLETRANSLATE(B468, ""fr"", ""en"")"),"Recommended Item received very quickly and conform to its description")</f>
        <v>Recommended Item received very quickly and conform to its description</v>
      </c>
    </row>
    <row r="469">
      <c r="A469" s="1">
        <v>5.0</v>
      </c>
      <c r="B469" s="1" t="s">
        <v>470</v>
      </c>
      <c r="C469" t="str">
        <f>IFERROR(__xludf.DUMMYFUNCTION("GOOGLETRANSLATE(B469, ""fr"", ""en"")"),"conform to the description very satisfied I use every day")</f>
        <v>conform to the description very satisfied I use every day</v>
      </c>
    </row>
    <row r="470">
      <c r="A470" s="1">
        <v>5.0</v>
      </c>
      <c r="B470" s="1" t="s">
        <v>471</v>
      </c>
      <c r="C470" t="str">
        <f>IFERROR(__xludf.DUMMYFUNCTION("GOOGLETRANSLATE(B470, ""fr"", ""en"")"),"Lightweight and effective great product Super hiking boots. No more big and heavy shoes! I took them 15 days in high altitude trekking in Peru they did the job perfectly!")</f>
        <v>Lightweight and effective great product Super hiking boots. No more big and heavy shoes! I took them 15 days in high altitude trekking in Peru they did the job perfectly!</v>
      </c>
    </row>
    <row r="471">
      <c r="A471" s="1">
        <v>2.0</v>
      </c>
      <c r="B471" s="1" t="s">
        <v>472</v>
      </c>
      <c r="C471" t="str">
        <f>IFERROR(__xludf.DUMMYFUNCTION("GOOGLETRANSLATE(B471, ""fr"", ""en"")"),"Sweat Puma Women No rating other than good to the touch but returned because too small, really small size so pay attention.")</f>
        <v>Sweat Puma Women No rating other than good to the touch but returned because too small, really small size so pay attention.</v>
      </c>
    </row>
    <row r="472">
      <c r="A472" s="1">
        <v>1.0</v>
      </c>
      <c r="B472" s="1" t="s">
        <v>473</v>
      </c>
      <c r="C472" t="str">
        <f>IFERROR(__xludf.DUMMYFUNCTION("GOOGLETRANSLATE(B472, ""fr"", ""en"")"),"Not happy She has not one and the lid does not close very unhappy ... It's a shame because the carafe and easily send descales with a water / vinegar / baking")</f>
        <v>Not happy She has not one and the lid does not close very unhappy ... It's a shame because the carafe and easily send descales with a water / vinegar / baking</v>
      </c>
    </row>
    <row r="473">
      <c r="A473" s="1">
        <v>1.0</v>
      </c>
      <c r="B473" s="1" t="s">
        <v>474</v>
      </c>
      <c r="C473" t="str">
        <f>IFERROR(__xludf.DUMMYFUNCTION("GOOGLETRANSLATE(B473, ""fr"", ""en"")"),"Size too big too Size")</f>
        <v>Size too big too Size</v>
      </c>
    </row>
    <row r="474">
      <c r="A474" s="1">
        <v>3.0</v>
      </c>
      <c r="B474" s="1" t="s">
        <v>475</v>
      </c>
      <c r="C474" t="str">
        <f>IFERROR(__xludf.DUMMYFUNCTION("GOOGLETRANSLATE(B474, ""fr"", ""en"")"),"Good filter but unstable bilayer The filter is effective and does what is asked, but the installation of this filter and capricious, flexible insufficiently resistant, as well as the attachment of the hose clamp tend not be stable.")</f>
        <v>Good filter but unstable bilayer The filter is effective and does what is asked, but the installation of this filter and capricious, flexible insufficiently resistant, as well as the attachment of the hose clamp tend not be stable.</v>
      </c>
    </row>
    <row r="475">
      <c r="A475" s="1">
        <v>3.0</v>
      </c>
      <c r="B475" s="1" t="s">
        <v>476</v>
      </c>
      <c r="C475" t="str">
        <f>IFERROR(__xludf.DUMMYFUNCTION("GOOGLETRANSLATE(B475, ""fr"", ""en"")"),"Very good quality / price The paper is thick enough, but unfortunately a little rough. Sorry to detail ... Lotus is still the master of the subject.")</f>
        <v>Very good quality / price The paper is thick enough, but unfortunately a little rough. Sorry to detail ... Lotus is still the master of the subject.</v>
      </c>
    </row>
    <row r="476">
      <c r="A476" s="1">
        <v>4.0</v>
      </c>
      <c r="B476" s="1" t="s">
        <v>477</v>
      </c>
      <c r="C476" t="str">
        <f>IFERROR(__xludf.DUMMYFUNCTION("GOOGLETRANSLATE(B476, ""fr"", ""en"")"),"It's the foot ! Good foot microphone for a semi pro use. Leger and effective.")</f>
        <v>It's the foot ! Good foot microphone for a semi pro use. Leger and effective.</v>
      </c>
    </row>
    <row r="477">
      <c r="A477" s="1">
        <v>4.0</v>
      </c>
      <c r="B477" s="1" t="s">
        <v>478</v>
      </c>
      <c r="C477" t="str">
        <f>IFERROR(__xludf.DUMMYFUNCTION("GOOGLETRANSLATE(B477, ""fr"", ""en"")"),"Too heavy Beautiful but too heavy")</f>
        <v>Too heavy Beautiful but too heavy</v>
      </c>
    </row>
    <row r="478">
      <c r="A478" s="1">
        <v>4.0</v>
      </c>
      <c r="B478" s="1" t="s">
        <v>479</v>
      </c>
      <c r="C478" t="str">
        <f>IFERROR(__xludf.DUMMYFUNCTION("GOOGLETRANSLATE(B478, ""fr"", ""en"")"),"Economic PH in this format 👍 Product consistent with the description and expectations. Take the one that printed ""little dog"" blue and not white. The first is more resistant and comes off better in dotted cutting.")</f>
        <v>Economic PH in this format 👍 Product consistent with the description and expectations. Take the one that printed "little dog" blue and not white. The first is more resistant and comes off better in dotted cutting.</v>
      </c>
    </row>
    <row r="479">
      <c r="A479" s="1">
        <v>4.0</v>
      </c>
      <c r="B479" s="1" t="s">
        <v>480</v>
      </c>
      <c r="C479" t="str">
        <f>IFERROR(__xludf.DUMMYFUNCTION("GOOGLETRANSLATE(B479, ""fr"", ""en"")"),"Girly Micro is very nice for a nine year old girl certainly this is not the high quality but the microphone does its effect")</f>
        <v>Girly Micro is very nice for a nine year old girl certainly this is not the high quality but the microphone does its effect</v>
      </c>
    </row>
    <row r="480">
      <c r="A480" s="1">
        <v>5.0</v>
      </c>
      <c r="B480" s="1" t="s">
        <v>481</v>
      </c>
      <c r="C480" t="str">
        <f>IFERROR(__xludf.DUMMYFUNCTION("GOOGLETRANSLATE(B480, ""fr"", ""en"")"),"Good gift idea Great gift idea pleased to offer I recommend")</f>
        <v>Good gift idea Great gift idea pleased to offer I recommend</v>
      </c>
    </row>
    <row r="481">
      <c r="A481" s="1">
        <v>5.0</v>
      </c>
      <c r="B481" s="1" t="s">
        <v>482</v>
      </c>
      <c r="C481" t="str">
        <f>IFERROR(__xludf.DUMMYFUNCTION("GOOGLETRANSLATE(B481, ""fr"", ""en"")"),"Sweaters Women Very nice product. I recommend")</f>
        <v>Sweaters Women Very nice product. I recommend</v>
      </c>
    </row>
    <row r="482">
      <c r="A482" s="1">
        <v>5.0</v>
      </c>
      <c r="B482" s="1" t="s">
        <v>483</v>
      </c>
      <c r="C482" t="str">
        <f>IFERROR(__xludf.DUMMYFUNCTION("GOOGLETRANSLATE(B482, ""fr"", ""en"")"),"Massage Cushion lovely massage cushion I use it every day since I've What addiction! It must be positioned so that the massaging balls do not do evil, then it is a real pleasure. The warmth is very noticeable and adds to the pleasure I use it mostly for b"&amp;"ack, neck and feet Very happy with this purchase!")</f>
        <v>Massage Cushion lovely massage cushion I use it every day since I've What addiction! It must be positioned so that the massaging balls do not do evil, then it is a real pleasure. The warmth is very noticeable and adds to the pleasure I use it mostly for back, neck and feet Very happy with this purchase!</v>
      </c>
    </row>
    <row r="483">
      <c r="A483" s="1">
        <v>5.0</v>
      </c>
      <c r="B483" s="1" t="s">
        <v>484</v>
      </c>
      <c r="C483" t="str">
        <f>IFERROR(__xludf.DUMMYFUNCTION("GOOGLETRANSLATE(B483, ""fr"", ""en"")"),"Multifunction alarm for a very affordable price Clock Radio comply with the description and my expectations. All I seek is united in this device. A simple but quality design. There is no stain on my nightstand. The brightness of the clock or time are easi"&amp;"ly adjusted and the colors are very appropriate. The sound is not correct, Other choices of sounds for the alarm would have been much came. Some sounds are again ... The light increases as the day As is very nice! The buttons are of good quality and easy "&amp;"to use. I recommend !")</f>
        <v>Multifunction alarm for a very affordable price Clock Radio comply with the description and my expectations. All I seek is united in this device. A simple but quality design. There is no stain on my nightstand. The brightness of the clock or time are easily adjusted and the colors are very appropriate. The sound is not correct, Other choices of sounds for the alarm would have been much came. Some sounds are again ... The light increases as the day As is very nice! The buttons are of good quality and easy to use. I recommend !</v>
      </c>
    </row>
    <row r="484">
      <c r="A484" s="1">
        <v>5.0</v>
      </c>
      <c r="B484" s="1" t="s">
        <v>485</v>
      </c>
      <c r="C484" t="str">
        <f>IFERROR(__xludf.DUMMYFUNCTION("GOOGLETRANSLATE(B484, ""fr"", ""en"")"),"Beautiful beautiful and powerful")</f>
        <v>Beautiful beautiful and powerful</v>
      </c>
    </row>
    <row r="485">
      <c r="A485" s="1">
        <v>5.0</v>
      </c>
      <c r="B485" s="1" t="s">
        <v>486</v>
      </c>
      <c r="C485" t="str">
        <f>IFERROR(__xludf.DUMMYFUNCTION("GOOGLETRANSLATE(B485, ""fr"", ""en"")"),"Perfect for powerful laminator These are sheets of good qualities. They are actually now screen printed to mark fellowes, back pockets. With a laminator low thickness, the brand is seen, and in places, the sheet comes off. I caught the blow by passing the"&amp;" sheets twice in the machine. Otherwise, with a laminator that laminates the 135 microns, I have not encountered any problems.")</f>
        <v>Perfect for powerful laminator These are sheets of good qualities. They are actually now screen printed to mark fellowes, back pockets. With a laminator low thickness, the brand is seen, and in places, the sheet comes off. I caught the blow by passing the sheets twice in the machine. Otherwise, with a laminator that laminates the 135 microns, I have not encountered any problems.</v>
      </c>
    </row>
    <row r="486">
      <c r="A486" s="1">
        <v>5.0</v>
      </c>
      <c r="B486" s="1" t="s">
        <v>487</v>
      </c>
      <c r="C486" t="str">
        <f>IFERROR(__xludf.DUMMYFUNCTION("GOOGLETRANSLATE(B486, ""fr"", ""en"")"),"Well Well ... In the announcement it is stated that 30 seconds Bibi is hot ... Kenéni ... It's sometimes much longer. Everything depends on water you put in the container.")</f>
        <v>Well Well ... In the announcement it is stated that 30 seconds Bibi is hot ... Kenéni ... It's sometimes much longer. Everything depends on water you put in the container.</v>
      </c>
    </row>
    <row r="487">
      <c r="A487" s="1">
        <v>5.0</v>
      </c>
      <c r="B487" s="1" t="s">
        <v>488</v>
      </c>
      <c r="C487" t="str">
        <f>IFERROR(__xludf.DUMMYFUNCTION("GOOGLETRANSLATE(B487, ""fr"", ""en"")"),"wonderful wonderful")</f>
        <v>wonderful wonderful</v>
      </c>
    </row>
    <row r="488">
      <c r="A488" s="1">
        <v>5.0</v>
      </c>
      <c r="B488" s="1" t="s">
        <v>489</v>
      </c>
      <c r="C488" t="str">
        <f>IFERROR(__xludf.DUMMYFUNCTION("GOOGLETRANSLATE(B488, ""fr"", ""en"")"),"👍👍 Genial Bottle top Brand Dodie genial")</f>
        <v>👍👍 Genial Bottle top Brand Dodie genial</v>
      </c>
    </row>
    <row r="489">
      <c r="A489" s="1">
        <v>5.0</v>
      </c>
      <c r="B489" s="1" t="s">
        <v>490</v>
      </c>
      <c r="C489" t="str">
        <f>IFERROR(__xludf.DUMMYFUNCTION("GOOGLETRANSLATE(B489, ""fr"", ""en"")"),"I adopt! For 20 balls ... frankly they are very good! Very satisfied with my purchase even though the brand is not known. No matter what style of music, the record is impressive. There are several caps for headphones to better fit the ear. I recommend it "&amp;"to those who hesitate!")</f>
        <v>I adopt! For 20 balls ... frankly they are very good! Very satisfied with my purchase even though the brand is not known. No matter what style of music, the record is impressive. There are several caps for headphones to better fit the ear. I recommend it to those who hesitate!</v>
      </c>
    </row>
    <row r="490">
      <c r="A490" s="1">
        <v>5.0</v>
      </c>
      <c r="B490" s="1" t="s">
        <v>491</v>
      </c>
      <c r="C490" t="str">
        <f>IFERROR(__xludf.DUMMYFUNCTION("GOOGLETRANSLATE(B490, ""fr"", ""en"")"),"efficient and cheap: p water bottle conforms to the description so, fast delivery. life to even but I use it for a month and it keeps very well the heat.")</f>
        <v>efficient and cheap: p water bottle conforms to the description so, fast delivery. life to even but I use it for a month and it keeps very well the heat.</v>
      </c>
    </row>
    <row r="491">
      <c r="A491" s="1">
        <v>5.0</v>
      </c>
      <c r="B491" s="1" t="s">
        <v>492</v>
      </c>
      <c r="C491" t="str">
        <f>IFERROR(__xludf.DUMMYFUNCTION("GOOGLETRANSLATE(B491, ""fr"", ""en"")"),"beautiful sweater beautiful product - color in my expectations - very good quality - perfect in size - fell perfect - very satisfied with this purchase -")</f>
        <v>beautiful sweater beautiful product - color in my expectations - very good quality - perfect in size - fell perfect - very satisfied with this purchase -</v>
      </c>
    </row>
    <row r="492">
      <c r="A492" s="1">
        <v>5.0</v>
      </c>
      <c r="B492" s="1" t="s">
        <v>493</v>
      </c>
      <c r="C492" t="str">
        <f>IFERROR(__xludf.DUMMYFUNCTION("GOOGLETRANSLATE(B492, ""fr"", ""en"")"),"Works great, but good very good cable for electric guitar, great length, solid as it should, but good")</f>
        <v>Works great, but good very good cable for electric guitar, great length, solid as it should, but good</v>
      </c>
    </row>
    <row r="493">
      <c r="A493" s="1">
        <v>5.0</v>
      </c>
      <c r="B493" s="1" t="s">
        <v>494</v>
      </c>
      <c r="C493" t="str">
        <f>IFERROR(__xludf.DUMMYFUNCTION("GOOGLETRANSLATE(B493, ""fr"", ""en"")"),"Impeccable! Impeccable, practical, solid. Nothing to say and received quickly.")</f>
        <v>Impeccable! Impeccable, practical, solid. Nothing to say and received quickly.</v>
      </c>
    </row>
    <row r="494">
      <c r="A494" s="1">
        <v>5.0</v>
      </c>
      <c r="B494" s="1" t="s">
        <v>495</v>
      </c>
      <c r="C494" t="str">
        <f>IFERROR(__xludf.DUMMYFUNCTION("GOOGLETRANSLATE(B494, ""fr"", ""en"")"),"Nickel The only pacifier that my son loves! Found by chance he passes easily from bottle to breast ... s more they fit on a lot of bottles 🍼")</f>
        <v>Nickel The only pacifier that my son loves! Found by chance he passes easily from bottle to breast ... s more they fit on a lot of bottles 🍼</v>
      </c>
    </row>
    <row r="495">
      <c r="A495" s="1">
        <v>2.0</v>
      </c>
      <c r="B495" s="1" t="s">
        <v>496</v>
      </c>
      <c r="C495" t="str">
        <f>IFERROR(__xludf.DUMMYFUNCTION("GOOGLETRANSLATE(B495, ""fr"", ""en"")"),"Good ... but not so new! Nice product, but as several comments: are they really &amp; nbsp; ""&amp; nbsp; new &amp; nbsp;""? The laces were damaged (cut in half, tearing ...)! The rest RAS, the pair of shoe is nickel! Just disappointed laces ...")</f>
        <v>Good ... but not so new! Nice product, but as several comments: are they really &amp; nbsp; "&amp; nbsp; new &amp; nbsp;"? The laces were damaged (cut in half, tearing ...)! The rest RAS, the pair of shoe is nickel! Just disappointed laces ...</v>
      </c>
    </row>
    <row r="496">
      <c r="A496" s="1">
        <v>1.0</v>
      </c>
      <c r="B496" s="1" t="s">
        <v>497</v>
      </c>
      <c r="C496" t="str">
        <f>IFERROR(__xludf.DUMMYFUNCTION("GOOGLETRANSLATE(B496, ""fr"", ""en"")"),"Disposable brush! 1 month of use, the too fine hairs form a big potato. It will not wash anything .... The idea is good though but the quality does not follow")</f>
        <v>Disposable brush! 1 month of use, the too fine hairs form a big potato. It will not wash anything .... The idea is good though but the quality does not follow</v>
      </c>
    </row>
    <row r="497">
      <c r="A497" s="1">
        <v>1.0</v>
      </c>
      <c r="B497" s="1" t="s">
        <v>498</v>
      </c>
      <c r="C497" t="str">
        <f>IFERROR(__xludf.DUMMYFUNCTION("GOOGLETRANSLATE(B497, ""fr"", ""en"")"),"run away ! Article improper disaster ...")</f>
        <v>run away ! Article improper disaster ...</v>
      </c>
    </row>
    <row r="498">
      <c r="A498" s="1">
        <v>3.0</v>
      </c>
      <c r="B498" s="1" t="s">
        <v>499</v>
      </c>
      <c r="C498" t="str">
        <f>IFERROR(__xludf.DUMMYFUNCTION("GOOGLETRANSLATE(B498, ""fr"", ""en"")"),"Good but quickly emptied Arrived on time as planned ... I find these great felt, I do a lot of drawings and watercolors and serve to rectify misses traces of a very white covering white and holding and it c is the TOP! No other brand has so much to me goo"&amp;"d points for the quality of the white, and I tried. But the water ... !!!!!! Makes you wonder if it's a bad batch not filled because the two I just tried have not taken a day and just for corrections yet ... What would have been if I had of making a compl"&amp;"ete drawing with ... Frankly, I'm disappointed for this because on my end, I has been unable to complete a commissioned work because of it.")</f>
        <v>Good but quickly emptied Arrived on time as planned ... I find these great felt, I do a lot of drawings and watercolors and serve to rectify misses traces of a very white covering white and holding and it c is the TOP! No other brand has so much to me good points for the quality of the white, and I tried. But the water ... !!!!!! Makes you wonder if it's a bad batch not filled because the two I just tried have not taken a day and just for corrections yet ... What would have been if I had of making a complete drawing with ... Frankly, I'm disappointed for this because on my end, I has been unable to complete a commissioned work because of it.</v>
      </c>
    </row>
    <row r="499">
      <c r="A499" s="1">
        <v>4.0</v>
      </c>
      <c r="B499" s="1" t="s">
        <v>500</v>
      </c>
      <c r="C499" t="str">
        <f>IFERROR(__xludf.DUMMYFUNCTION("GOOGLETRANSLATE(B499, ""fr"", ""en"")"),"Bottle Too good this bottle I love Good value I recommend")</f>
        <v>Bottle Too good this bottle I love Good value I recommend</v>
      </c>
    </row>
    <row r="500">
      <c r="A500" s="1">
        <v>4.0</v>
      </c>
      <c r="B500" s="1" t="s">
        <v>501</v>
      </c>
      <c r="C500" t="str">
        <f>IFERROR(__xludf.DUMMYFUNCTION("GOOGLETRANSLATE(B500, ""fr"", ""en"")"),"Porte Document The product corresponds to my research. Overall satisfied. The distribution of interior pockets might be easier and especially more suitable for storage and use of the content of the instruments of the user.")</f>
        <v>Porte Document The product corresponds to my research. Overall satisfied. The distribution of interior pockets might be easier and especially more suitable for storage and use of the content of the instruments of the user.</v>
      </c>
    </row>
    <row r="501">
      <c r="A501" s="1">
        <v>4.0</v>
      </c>
      <c r="B501" s="1" t="s">
        <v>502</v>
      </c>
      <c r="C501" t="str">
        <f>IFERROR(__xludf.DUMMYFUNCTION("GOOGLETRANSLATE(B501, ""fr"", ""en"")"),"absolute comfort! a very soft material so pleasant but not yet tested the rain and cold to follow!")</f>
        <v>absolute comfort! a very soft material so pleasant but not yet tested the rain and cold to follow!</v>
      </c>
    </row>
    <row r="502">
      <c r="A502" s="1">
        <v>4.0</v>
      </c>
      <c r="B502" s="1" t="s">
        <v>503</v>
      </c>
      <c r="C502" t="str">
        <f>IFERROR(__xludf.DUMMYFUNCTION("GOOGLETRANSLATE(B502, ""fr"", ""en"")"),"Attention is clear blue good brand but watch must see pretty clear final color actually. is frankly blue sky so we recommend the Navy and is nickel, leather lounge has rejuvenated.")</f>
        <v>Attention is clear blue good brand but watch must see pretty clear final color actually. is frankly blue sky so we recommend the Navy and is nickel, leather lounge has rejuvenated.</v>
      </c>
    </row>
    <row r="503">
      <c r="A503" s="1">
        <v>5.0</v>
      </c>
      <c r="B503" s="1" t="s">
        <v>504</v>
      </c>
      <c r="C503" t="str">
        <f>IFERROR(__xludf.DUMMYFUNCTION("GOOGLETRANSLATE(B503, ""fr"", ""en"")"),"Quality for cheap Had are small effect;) Good quality, great price, a little too even at the risk of being a cheapskate :)")</f>
        <v>Quality for cheap Had are small effect;) Good quality, great price, a little too even at the risk of being a cheapskate :)</v>
      </c>
    </row>
    <row r="504">
      <c r="A504" s="1">
        <v>5.0</v>
      </c>
      <c r="B504" s="1" t="s">
        <v>505</v>
      </c>
      <c r="C504" t="str">
        <f>IFERROR(__xludf.DUMMYFUNCTION("GOOGLETRANSLATE(B504, ""fr"", ""en"")"),"Bluetooth Earphone A good battery quality / price ratio. universal compatibility with headphones. removal of external noise. No detected connection issue. I used to listen to music on my computer and I have even left the room and the sound was not cut. hu"&amp;"ge seal used in gym and no discomfort. Good battery life. To recommend.")</f>
        <v>Bluetooth Earphone A good battery quality / price ratio. universal compatibility with headphones. removal of external noise. No detected connection issue. I used to listen to music on my computer and I have even left the room and the sound was not cut. huge seal used in gym and no discomfort. Good battery life. To recommend.</v>
      </c>
    </row>
    <row r="505">
      <c r="A505" s="1">
        <v>5.0</v>
      </c>
      <c r="B505" s="1" t="s">
        <v>506</v>
      </c>
      <c r="C505" t="str">
        <f>IFERROR(__xludf.DUMMYFUNCTION("GOOGLETRANSLATE(B505, ""fr"", ""en"")"),"Very good sound and bass this! I am very satisfied. I wanted to go wireless without ruining me, suddenly I opted for this one, and I am amazed. I use it when I go out for music and series. The sound is good, and comfort level I can wear them all day long "&amp;"without problems")</f>
        <v>Very good sound and bass this! I am very satisfied. I wanted to go wireless without ruining me, suddenly I opted for this one, and I am amazed. I use it when I go out for music and series. The sound is good, and comfort level I can wear them all day long without problems</v>
      </c>
    </row>
    <row r="506">
      <c r="A506" s="1">
        <v>5.0</v>
      </c>
      <c r="B506" s="1" t="s">
        <v>507</v>
      </c>
      <c r="C506" t="str">
        <f>IFERROR(__xludf.DUMMYFUNCTION("GOOGLETRANSLATE(B506, ""fr"", ""en"")"),"Although very easy to use and very nice to loaf in front of the TV. Great gifts but for the price we did not offer to anyone ... Only drawback, I will be more serene to use with much longer cable to avoid having a tray filled with water so close the catch"&amp;". And why not a power cable which disconnects the device")</f>
        <v>Although very easy to use and very nice to loaf in front of the TV. Great gifts but for the price we did not offer to anyone ... Only drawback, I will be more serene to use with much longer cable to avoid having a tray filled with water so close the catch. And why not a power cable which disconnects the device</v>
      </c>
    </row>
    <row r="507">
      <c r="A507" s="1">
        <v>5.0</v>
      </c>
      <c r="B507" s="1" t="s">
        <v>508</v>
      </c>
      <c r="C507" t="str">
        <f>IFERROR(__xludf.DUMMYFUNCTION("GOOGLETRANSLATE(B507, ""fr"", ""en"")"),"Speed ​​of temperature rise Very good product, in line with expectations born !!")</f>
        <v>Speed ​​of temperature rise Very good product, in line with expectations born !!</v>
      </c>
    </row>
    <row r="508">
      <c r="A508" s="1">
        <v>5.0</v>
      </c>
      <c r="B508" s="1" t="s">
        <v>509</v>
      </c>
      <c r="C508" t="str">
        <f>IFERROR(__xludf.DUMMYFUNCTION("GOOGLETRANSLATE(B508, ""fr"", ""en"")"),"I adore beautiful, strong, a few months of use and hopefully, it does not move, not even seams or fasteners, c's tough!")</f>
        <v>I adore beautiful, strong, a few months of use and hopefully, it does not move, not even seams or fasteners, c's tough!</v>
      </c>
    </row>
    <row r="509">
      <c r="A509" s="1">
        <v>5.0</v>
      </c>
      <c r="B509" s="1" t="s">
        <v>510</v>
      </c>
      <c r="C509" t="str">
        <f>IFERROR(__xludf.DUMMYFUNCTION("GOOGLETRANSLATE(B509, ""fr"", ""en"")"),"Perfect as expected! A classic, a sound slap well, really impeccable. You put on your ears and it is already 40dB of ambient noise and less. Without active noise reducer, certainly, but without batteries and battery too. Very comfortable, unless you have "&amp;"glasses. Attention to your sound source as it highlights all the imperfections. I recommend 150pc at this price!")</f>
        <v>Perfect as expected! A classic, a sound slap well, really impeccable. You put on your ears and it is already 40dB of ambient noise and less. Without active noise reducer, certainly, but without batteries and battery too. Very comfortable, unless you have glasses. Attention to your sound source as it highlights all the imperfections. I recommend 150pc at this price!</v>
      </c>
    </row>
    <row r="510">
      <c r="A510" s="1">
        <v>5.0</v>
      </c>
      <c r="B510" s="1" t="s">
        <v>511</v>
      </c>
      <c r="C510" t="str">
        <f>IFERROR(__xludf.DUMMYFUNCTION("GOOGLETRANSLATE(B510, ""fr"", ""en"")"),"Super helmet TV! &lt;Div id = ""video-block-R3CT1VN3MSZ2QY"" class = ""a-section-spacing-small in-spacing-top mini video-block""&gt; &lt;/ div&gt; &lt;input type = ""hidden"" name = """" value = ""https://images-eu.ssl-images-amazon.com/images/I/C1u1c1kyl3S.mp4"" class "&amp;"= ""video-url""&gt; &lt;input type = ""hidden"" name = """" value = ""https: //images-eu.ssl-images-amazon.com/images/I/81CZNC5TLPS.png ""class ="" video-slate-img-url ""&gt; &amp; nbsp; Hello I come to make my comeback after a good use of my new headphones for tv and"&amp;" it is really comfortable and has a very good audio quality. You can easily move it without losing audio test over 20 put no problem. So finally you can even use it as a Bluetooth headset with your smartphone;) The quality of the headphones is excellent, "&amp;"definitely upscale. I highly recommend it")</f>
        <v>Super helmet TV! &lt;Div id = "video-block-R3CT1VN3MSZ2QY" class = "a-section-spacing-small in-spacing-top mini video-block"&gt; &lt;/ div&gt; &lt;input type = "hidden" name = "" value = "https://images-eu.ssl-images-amazon.com/images/I/C1u1c1kyl3S.mp4" class = "video-url"&gt; &lt;input type = "hidden" name = "" value = "https: //images-eu.ssl-images-amazon.com/images/I/81CZNC5TLPS.png "class =" video-slate-img-url "&gt; &amp; nbsp; Hello I come to make my comeback after a good use of my new headphones for tv and it is really comfortable and has a very good audio quality. You can easily move it without losing audio test over 20 put no problem. So finally you can even use it as a Bluetooth headset with your smartphone;) The quality of the headphones is excellent, definitely upscale. I highly recommend it</v>
      </c>
    </row>
    <row r="511">
      <c r="A511" s="1">
        <v>5.0</v>
      </c>
      <c r="B511" s="1" t="s">
        <v>512</v>
      </c>
      <c r="C511" t="str">
        <f>IFERROR(__xludf.DUMMYFUNCTION("GOOGLETRANSLATE(B511, ""fr"", ""en"")"),"comfortable very comfortable lightweight shoe, ideal for walking.")</f>
        <v>comfortable very comfortable lightweight shoe, ideal for walking.</v>
      </c>
    </row>
    <row r="512">
      <c r="A512" s="1">
        <v>5.0</v>
      </c>
      <c r="B512" s="1" t="s">
        <v>513</v>
      </c>
      <c r="C512" t="str">
        <f>IFERROR(__xludf.DUMMYFUNCTION("GOOGLETRANSLATE(B512, ""fr"", ""en"")"),"Comfort absolute Super sneakers! Lightweight, flexible, durable and shock absorbing. I recommend, as others, to take one size smaller. The aesthetic pleases me too. They are perfect and our extended business activities or is excessively running.")</f>
        <v>Comfort absolute Super sneakers! Lightweight, flexible, durable and shock absorbing. I recommend, as others, to take one size smaller. The aesthetic pleases me too. They are perfect and our extended business activities or is excessively running.</v>
      </c>
    </row>
    <row r="513">
      <c r="A513" s="1">
        <v>5.0</v>
      </c>
      <c r="B513" s="1" t="s">
        <v>514</v>
      </c>
      <c r="C513" t="str">
        <f>IFERROR(__xludf.DUMMYFUNCTION("GOOGLETRANSLATE(B513, ""fr"", ""en"")"),"canvas shoes. Bought my husband, he loves the Eagle brand and once again he is not disappointed with his purchase that fully meets their expectations.")</f>
        <v>canvas shoes. Bought my husband, he loves the Eagle brand and once again he is not disappointed with his purchase that fully meets their expectations.</v>
      </c>
    </row>
    <row r="514">
      <c r="A514" s="1">
        <v>5.0</v>
      </c>
      <c r="B514" s="1" t="s">
        <v>515</v>
      </c>
      <c r="C514" t="str">
        <f>IFERROR(__xludf.DUMMYFUNCTION("GOOGLETRANSLATE(B514, ""fr"", ""en"")"),"Very nice cap. Very happy with the product size as expected.")</f>
        <v>Very nice cap. Very happy with the product size as expected.</v>
      </c>
    </row>
    <row r="515">
      <c r="A515" s="1">
        <v>5.0</v>
      </c>
      <c r="B515" s="1" t="s">
        <v>516</v>
      </c>
      <c r="C515" t="str">
        <f>IFERROR(__xludf.DUMMYFUNCTION("GOOGLETRANSLATE(B515, ""fr"", ""en"")"),"Too much 👍🏽👍🏽👍🏽👍🏽👍🏽")</f>
        <v>Too much 👍🏽👍🏽👍🏽👍🏽👍🏽</v>
      </c>
    </row>
    <row r="516">
      <c r="A516" s="1">
        <v>5.0</v>
      </c>
      <c r="B516" s="1" t="s">
        <v>517</v>
      </c>
      <c r="C516" t="str">
        <f>IFERROR(__xludf.DUMMYFUNCTION("GOOGLETRANSLATE(B516, ""fr"", ""en"")"),"Vacuum very complete Very satisfied with my purchase quality vacuum cleaner for daily maintenance The power setting is a real plus and the small light that illuminates the passage of the vacuum cleaner is very convenient with the different brushes supplie"&amp;"d allow a multitude of Use Very good value for money")</f>
        <v>Vacuum very complete Very satisfied with my purchase quality vacuum cleaner for daily maintenance The power setting is a real plus and the small light that illuminates the passage of the vacuum cleaner is very convenient with the different brushes supplied allow a multitude of Use Very good value for money</v>
      </c>
    </row>
    <row r="517">
      <c r="A517" s="1">
        <v>5.0</v>
      </c>
      <c r="B517" s="1" t="s">
        <v>518</v>
      </c>
      <c r="C517" t="str">
        <f>IFERROR(__xludf.DUMMYFUNCTION("GOOGLETRANSLATE(B517, ""fr"", ""en"")"),"Excellent product This fat / wax is a really great product, photographs testify! Accuracy: the picture ""after"" is taken the day after the ""before"" I did not put a ton of fat on the contrary, against I enter a well done as is done for a leather jacket."&amp;" It takes a little elbow grease, but the result is up. I have no action at Delara nor the seller, but it's nothing, I warmly recommend this fat At your cloths !! ;-)")</f>
        <v>Excellent product This fat / wax is a really great product, photographs testify! Accuracy: the picture "after" is taken the day after the "before" I did not put a ton of fat on the contrary, against I enter a well done as is done for a leather jacket. It takes a little elbow grease, but the result is up. I have no action at Delara nor the seller, but it's nothing, I warmly recommend this fat At your cloths !! ;-)</v>
      </c>
    </row>
    <row r="518">
      <c r="A518" s="1">
        <v>5.0</v>
      </c>
      <c r="B518" s="1" t="s">
        <v>519</v>
      </c>
      <c r="C518" t="str">
        <f>IFERROR(__xludf.DUMMYFUNCTION("GOOGLETRANSLATE(B518, ""fr"", ""en"")"),"Headphone Big surprise for the price excellent sound, good comfort and lightweight +. I convinced some friends to rush to buy")</f>
        <v>Headphone Big surprise for the price excellent sound, good comfort and lightweight +. I convinced some friends to rush to buy</v>
      </c>
    </row>
    <row r="519">
      <c r="A519" s="1">
        <v>2.0</v>
      </c>
      <c r="B519" s="1" t="s">
        <v>520</v>
      </c>
      <c r="C519" t="str">
        <f>IFERROR(__xludf.DUMMYFUNCTION("GOOGLETRANSLATE(B519, ""fr"", ""en"")"),"Bad The pellets are thin and small for a post, it takes lots. This is not top. I guards to hang children's drawings, there is top.")</f>
        <v>Bad The pellets are thin and small for a post, it takes lots. This is not top. I guards to hang children's drawings, there is top.</v>
      </c>
    </row>
    <row r="520">
      <c r="A520" s="1">
        <v>1.0</v>
      </c>
      <c r="B520" s="1" t="s">
        <v>521</v>
      </c>
      <c r="C520" t="str">
        <f>IFERROR(__xludf.DUMMYFUNCTION("GOOGLETRANSLATE(B520, ""fr"", ""en"")"),"Poor service !!! Gift darling. ... unfortunately the sender was wrong size. We ordered the 46.5 size and he / she shipped the 44.5 size. Too bad we can not return becaufe the final destination is in Cameroon. If the shoe is good !!!")</f>
        <v>Poor service !!! Gift darling. ... unfortunately the sender was wrong size. We ordered the 46.5 size and he / she shipped the 44.5 size. Too bad we can not return becaufe the final destination is in Cameroon. If the shoe is good !!!</v>
      </c>
    </row>
    <row r="521">
      <c r="A521" s="1">
        <v>3.0</v>
      </c>
      <c r="B521" s="1" t="s">
        <v>522</v>
      </c>
      <c r="C521" t="str">
        <f>IFERROR(__xludf.DUMMYFUNCTION("GOOGLETRANSLATE(B521, ""fr"", ""en"")"),"Okay Cà does not solve all my problems of revival, but here contributes. I heard that blue light was more challenging. This is especially the glare that up, and not really smoothly. As many have said, the buttons are hard to find on the circumference of t"&amp;"he dial.")</f>
        <v>Okay Cà does not solve all my problems of revival, but here contributes. I heard that blue light was more challenging. This is especially the glare that up, and not really smoothly. As many have said, the buttons are hard to find on the circumference of the dial.</v>
      </c>
    </row>
    <row r="522">
      <c r="A522" s="1">
        <v>3.0</v>
      </c>
      <c r="B522" s="1" t="s">
        <v>523</v>
      </c>
      <c r="C522" t="str">
        <f>IFERROR(__xludf.DUMMYFUNCTION("GOOGLETRANSLATE(B522, ""fr"", ""en"")"),"Middle - proper design - usability - Plastic parts a little cheap Disadvantages Live in my opinion - very hot outer walls - no security on tap - not insulated so the device should absolutely stay connected if we want to keep the temperature at again I try"&amp;" to find another product that remains cold outside leaves to pay more")</f>
        <v>Middle - proper design - usability - Plastic parts a little cheap Disadvantages Live in my opinion - very hot outer walls - no security on tap - not insulated so the device should absolutely stay connected if we want to keep the temperature at again I try to find another product that remains cold outside leaves to pay more</v>
      </c>
    </row>
    <row r="523">
      <c r="A523" s="1">
        <v>4.0</v>
      </c>
      <c r="B523" s="1" t="s">
        <v>524</v>
      </c>
      <c r="C523" t="str">
        <f>IFERROR(__xludf.DUMMYFUNCTION("GOOGLETRANSLATE(B523, ""fr"", ""en"")"),"Converse cheap A very nice color for a model really cheap (reduced &amp; gt; 50%!). My son would be willing to wear them, even this winter!). Very satisfied with my purchase")</f>
        <v>Converse cheap A very nice color for a model really cheap (reduced &amp; gt; 50%!). My son would be willing to wear them, even this winter!). Very satisfied with my purchase</v>
      </c>
    </row>
    <row r="524">
      <c r="A524" s="1">
        <v>4.0</v>
      </c>
      <c r="B524" s="1" t="s">
        <v>525</v>
      </c>
      <c r="C524" t="str">
        <f>IFERROR(__xludf.DUMMYFUNCTION("GOOGLETRANSLATE(B524, ""fr"", ""en"")"),"Pleasant Comfortable to wear. The size M (L Product) is great for a 90C. All received hulls were nude.")</f>
        <v>Pleasant Comfortable to wear. The size M (L Product) is great for a 90C. All received hulls were nude.</v>
      </c>
    </row>
    <row r="525">
      <c r="A525" s="1">
        <v>4.0</v>
      </c>
      <c r="B525" s="1" t="s">
        <v>526</v>
      </c>
      <c r="C525" t="str">
        <f>IFERROR(__xludf.DUMMYFUNCTION("GOOGLETRANSLATE(B525, ""fr"", ""en"")"),"Beautiful fabric and beautiful color This jersey is sublime. Beautiful fabric and color is sparkling.")</f>
        <v>Beautiful fabric and beautiful color This jersey is sublime. Beautiful fabric and color is sparkling.</v>
      </c>
    </row>
    <row r="526">
      <c r="A526" s="1">
        <v>4.0</v>
      </c>
      <c r="B526" s="1" t="s">
        <v>527</v>
      </c>
      <c r="C526" t="str">
        <f>IFERROR(__xludf.DUMMYFUNCTION("GOOGLETRANSLATE(B526, ""fr"", ""en"")"),"Too bad because too")</f>
        <v>Too bad because too</v>
      </c>
    </row>
    <row r="527">
      <c r="A527" s="1">
        <v>5.0</v>
      </c>
      <c r="B527" s="1" t="s">
        <v>528</v>
      </c>
      <c r="C527" t="str">
        <f>IFERROR(__xludf.DUMMYFUNCTION("GOOGLETRANSLATE(B527, ""fr"", ""en"")"),"Good product I recommend 👍🏼")</f>
        <v>Good product I recommend 👍🏼</v>
      </c>
    </row>
    <row r="528">
      <c r="A528" s="1">
        <v>5.0</v>
      </c>
      <c r="B528" s="1" t="s">
        <v>529</v>
      </c>
      <c r="C528" t="str">
        <f>IFERROR(__xludf.DUMMYFUNCTION("GOOGLETRANSLATE(B528, ""fr"", ""en"")"),"ambale well for works")</f>
        <v>ambale well for works</v>
      </c>
    </row>
    <row r="529">
      <c r="A529" s="1">
        <v>5.0</v>
      </c>
      <c r="B529" s="1" t="s">
        <v>530</v>
      </c>
      <c r="C529" t="str">
        <f>IFERROR(__xludf.DUMMYFUNCTION("GOOGLETRANSLATE(B529, ""fr"", ""en"")"),"sturdy shoes. Shoes a bit heavy indeed, but very comfortable and durable. For me, it's a good product.")</f>
        <v>sturdy shoes. Shoes a bit heavy indeed, but very comfortable and durable. For me, it's a good product.</v>
      </c>
    </row>
    <row r="530">
      <c r="A530" s="1">
        <v>5.0</v>
      </c>
      <c r="B530" s="1" t="s">
        <v>531</v>
      </c>
      <c r="C530" t="str">
        <f>IFERROR(__xludf.DUMMYFUNCTION("GOOGLETRANSLATE(B530, ""fr"", ""en"")"),"Best value for thick paper grained The best quality / price I found for grain leaves of a certain thickness. I was using before Paint'ON Clairefontaine (without grain) which was also very good, but I prefer rendering the grain with watercolor. Besides, wa"&amp;"tercolor works very well with this paper.")</f>
        <v>Best value for thick paper grained The best quality / price I found for grain leaves of a certain thickness. I was using before Paint'ON Clairefontaine (without grain) which was also very good, but I prefer rendering the grain with watercolor. Besides, watercolor works very well with this paper.</v>
      </c>
    </row>
    <row r="531">
      <c r="A531" s="1">
        <v>5.0</v>
      </c>
      <c r="B531" s="1" t="s">
        <v>532</v>
      </c>
      <c r="C531" t="str">
        <f>IFERROR(__xludf.DUMMYFUNCTION("GOOGLETRANSLATE(B531, ""fr"", ""en"")"),"Excellent product. Nice surprise that the size of this jewel. Very nice necklace, fine and elegant presented in a jewelry box that highlights it. I who love fine jewelry and discreet, I recommend.")</f>
        <v>Excellent product. Nice surprise that the size of this jewel. Very nice necklace, fine and elegant presented in a jewelry box that highlights it. I who love fine jewelry and discreet, I recommend.</v>
      </c>
    </row>
    <row r="532">
      <c r="A532" s="1">
        <v>5.0</v>
      </c>
      <c r="B532" s="1" t="s">
        <v>533</v>
      </c>
      <c r="C532" t="str">
        <f>IFERROR(__xludf.DUMMYFUNCTION("GOOGLETRANSLATE(B532, ""fr"", ""en"")"),"Efficiency Castor oil is still a very nourishing and effective interressante oil for hair growth in general, I recommend it!")</f>
        <v>Efficiency Castor oil is still a very nourishing and effective interressante oil for hair growth in general, I recommend it!</v>
      </c>
    </row>
    <row r="533">
      <c r="A533" s="1">
        <v>5.0</v>
      </c>
      <c r="B533" s="1" t="s">
        <v>534</v>
      </c>
      <c r="C533" t="str">
        <f>IFERROR(__xludf.DUMMYFUNCTION("GOOGLETRANSLATE(B533, ""fr"", ""en"")"),"Okay practice for food supplements that requires more precision than a kitchen scale")</f>
        <v>Okay practice for food supplements that requires more precision than a kitchen scale</v>
      </c>
    </row>
    <row r="534">
      <c r="A534" s="1">
        <v>5.0</v>
      </c>
      <c r="B534" s="1" t="s">
        <v>535</v>
      </c>
      <c r="C534" t="str">
        <f>IFERROR(__xludf.DUMMYFUNCTION("GOOGLETRANSLATE(B534, ""fr"", ""en"")"),"Very nice for a gift bijour Very nice end jewelry original racy")</f>
        <v>Very nice for a gift bijour Very nice end jewelry original racy</v>
      </c>
    </row>
    <row r="535">
      <c r="A535" s="1">
        <v>5.0</v>
      </c>
      <c r="B535" s="1" t="s">
        <v>536</v>
      </c>
      <c r="C535" t="str">
        <f>IFERROR(__xludf.DUMMYFUNCTION("GOOGLETRANSLATE(B535, ""fr"", ""en"")"),"Weekly diary it's a great agenda it is great as I was looking to make all appointments of the family, I hope to buy the same for next year;)")</f>
        <v>Weekly diary it's a great agenda it is great as I was looking to make all appointments of the family, I hope to buy the same for next year;)</v>
      </c>
    </row>
    <row r="536">
      <c r="A536" s="1">
        <v>5.0</v>
      </c>
      <c r="B536" s="1" t="s">
        <v>537</v>
      </c>
      <c r="C536" t="str">
        <f>IFERROR(__xludf.DUMMYFUNCTION("GOOGLETRANSLATE(B536, ""fr"", ""en"")"),"50 A4 white paper adhesive sheets good product no problem")</f>
        <v>50 A4 white paper adhesive sheets good product no problem</v>
      </c>
    </row>
    <row r="537">
      <c r="A537" s="1">
        <v>5.0</v>
      </c>
      <c r="B537" s="1" t="s">
        <v>538</v>
      </c>
      <c r="C537" t="str">
        <f>IFERROR(__xludf.DUMMYFUNCTION("GOOGLETRANSLATE(B537, ""fr"", ""en"")"),"Top Top")</f>
        <v>Top Top</v>
      </c>
    </row>
    <row r="538">
      <c r="A538" s="1">
        <v>5.0</v>
      </c>
      <c r="B538" s="1" t="s">
        <v>539</v>
      </c>
      <c r="C538" t="str">
        <f>IFERROR(__xludf.DUMMYFUNCTION("GOOGLETRANSLATE(B538, ""fr"", ""en"")"),"Super The product conforms to the picture I received it on time and over (no breakage, with all the parts that need as pictured).")</f>
        <v>Super The product conforms to the picture I received it on time and over (no breakage, with all the parts that need as pictured).</v>
      </c>
    </row>
    <row r="539">
      <c r="A539" s="1">
        <v>5.0</v>
      </c>
      <c r="B539" s="1" t="s">
        <v>540</v>
      </c>
      <c r="C539" t="str">
        <f>IFERROR(__xludf.DUMMYFUNCTION("GOOGLETRANSLATE(B539, ""fr"", ""en"")"),"A true micro star A true micro star for my niece. True to the picture it charges easily via USB Full possible effects of what unforgettable evenings of karaoke.")</f>
        <v>A true micro star A true micro star for my niece. True to the picture it charges easily via USB Full possible effects of what unforgettable evenings of karaoke.</v>
      </c>
    </row>
    <row r="540">
      <c r="A540" s="1">
        <v>5.0</v>
      </c>
      <c r="B540" s="1" t="s">
        <v>541</v>
      </c>
      <c r="C540" t="str">
        <f>IFERROR(__xludf.DUMMYFUNCTION("GOOGLETRANSLATE(B540, ""fr"", ""en"")"),"Super Charente. I ordered them for my mom. She're very happy. Warm, well finished, quality materials. Quick delivery. To recommend.")</f>
        <v>Super Charente. I ordered them for my mom. She're very happy. Warm, well finished, quality materials. Quick delivery. To recommend.</v>
      </c>
    </row>
    <row r="541">
      <c r="A541" s="1">
        <v>5.0</v>
      </c>
      <c r="B541" s="1" t="s">
        <v>542</v>
      </c>
      <c r="C541" t="str">
        <f>IFERROR(__xludf.DUMMYFUNCTION("GOOGLETRANSLATE(B541, ""fr"", ""en"")"),"Sony Headset WH-CH700N Bluetooth wireless with Noise Reduction - Black Very good helmet for me. perfectly matched my expectations.")</f>
        <v>Sony Headset WH-CH700N Bluetooth wireless with Noise Reduction - Black Very good helmet for me. perfectly matched my expectations.</v>
      </c>
    </row>
    <row r="542">
      <c r="A542" s="1">
        <v>2.0</v>
      </c>
      <c r="B542" s="1" t="s">
        <v>543</v>
      </c>
      <c r="C542" t="str">
        <f>IFERROR(__xludf.DUMMYFUNCTION("GOOGLETRANSLATE(B542, ""fr"", ""en"")"),"Especially not for MAM Not expensive but not terrible. My MAM bottles are not suitable Fortunately I have not bought the house and only for service on the go because it is convenient folding level I much prefer the first purchased (known and recommended b"&amp;"rand by Amazon)")</f>
        <v>Especially not for MAM Not expensive but not terrible. My MAM bottles are not suitable Fortunately I have not bought the house and only for service on the go because it is convenient folding level I much prefer the first purchased (known and recommended brand by Amazon)</v>
      </c>
    </row>
    <row r="543">
      <c r="A543" s="1">
        <v>1.0</v>
      </c>
      <c r="B543" s="1" t="s">
        <v>544</v>
      </c>
      <c r="C543" t="str">
        <f>IFERROR(__xludf.DUMMYFUNCTION("GOOGLETRANSLATE(B543, ""fr"", ""en"")"),"Sweet low-end shirt price low but considering the quality, price to pay. low quality acrylic. Pilling after 1 wash. No indication of washing or product composition (Is this legal?)")</f>
        <v>Sweet low-end shirt price low but considering the quality, price to pay. low quality acrylic. Pilling after 1 wash. No indication of washing or product composition (Is this legal?)</v>
      </c>
    </row>
    <row r="544">
      <c r="A544" s="1">
        <v>1.0</v>
      </c>
      <c r="B544" s="1" t="s">
        <v>545</v>
      </c>
      <c r="C544" t="str">
        <f>IFERROR(__xludf.DUMMYFUNCTION("GOOGLETRANSLATE(B544, ""fr"", ""en"")"),"SMALL SIZE. FLEECE narrow. SIZE S REPRESENTS THE XS. SIZE VERY CURVED .. LONG SLEEVE. CUFFS HANDLE AGAIN ..")</f>
        <v>SMALL SIZE. FLEECE narrow. SIZE S REPRESENTS THE XS. SIZE VERY CURVED .. LONG SLEEVE. CUFFS HANDLE AGAIN ..</v>
      </c>
    </row>
    <row r="545">
      <c r="A545" s="1">
        <v>3.0</v>
      </c>
      <c r="B545" s="1" t="s">
        <v>546</v>
      </c>
      <c r="C545" t="str">
        <f>IFERROR(__xludf.DUMMYFUNCTION("GOOGLETRANSLATE(B545, ""fr"", ""en"")"),"Although Propou")</f>
        <v>Although Propou</v>
      </c>
    </row>
    <row r="546">
      <c r="A546" s="1">
        <v>3.0</v>
      </c>
      <c r="B546" s="1" t="s">
        <v>547</v>
      </c>
      <c r="C546" t="str">
        <f>IFERROR(__xludf.DUMMYFUNCTION("GOOGLETRANSLATE(B546, ""fr"", ""en"")"),"pretty socks I needed to renew my socks and I opted for the latter which are very good. I chose to take a size above and I did well (instead of 39/42, I took the 43/46 and it does not bother). Wash it shrinks always a bit.")</f>
        <v>pretty socks I needed to renew my socks and I opted for the latter which are very good. I chose to take a size above and I did well (instead of 39/42, I took the 43/46 and it does not bother). Wash it shrinks always a bit.</v>
      </c>
    </row>
    <row r="547">
      <c r="A547" s="1">
        <v>4.0</v>
      </c>
      <c r="B547" s="1" t="s">
        <v>548</v>
      </c>
      <c r="C547" t="str">
        <f>IFERROR(__xludf.DUMMYFUNCTION("GOOGLETRANSLATE(B547, ""fr"", ""en"")"),"Missing Star Lack a star because although it says random color, having a girl necessarily I received two light blue handles. Too bad :( But it does not stop me from using! Fits very course the Tomme Tippee baby bottles logic is the same brand")</f>
        <v>Missing Star Lack a star because although it says random color, having a girl necessarily I received two light blue handles. Too bad :( But it does not stop me from using! Fits very course the Tomme Tippee baby bottles logic is the same brand</v>
      </c>
    </row>
    <row r="548">
      <c r="A548" s="1">
        <v>4.0</v>
      </c>
      <c r="B548" s="1" t="s">
        <v>549</v>
      </c>
      <c r="C548" t="str">
        <f>IFERROR(__xludf.DUMMYFUNCTION("GOOGLETRANSLATE(B548, ""fr"", ""en"")"),"It shows! imposing heavy shows (must be sealed!). But I like. Defects: needles barely visible but enough to hide digital information. (It derives from the choice of the manufacturer of wanting both afffichage systems). When it sounds I hear anything unles"&amp;"s I place my ear against all (I would not count on it to wake me up!)")</f>
        <v>It shows! imposing heavy shows (must be sealed!). But I like. Defects: needles barely visible but enough to hide digital information. (It derives from the choice of the manufacturer of wanting both afffichage systems). When it sounds I hear anything unless I place my ear against all (I would not count on it to wake me up!)</v>
      </c>
    </row>
    <row r="549">
      <c r="A549" s="1">
        <v>4.0</v>
      </c>
      <c r="B549" s="1" t="s">
        <v>550</v>
      </c>
      <c r="C549" t="str">
        <f>IFERROR(__xludf.DUMMYFUNCTION("GOOGLETRANSLATE(B549, ""fr"", ""en"")"),"accurate and of good quality I ve buy his brushes to a canvas in number, they are accurate and of good quality.")</f>
        <v>accurate and of good quality I ve buy his brushes to a canvas in number, they are accurate and of good quality.</v>
      </c>
    </row>
    <row r="550">
      <c r="A550" s="1">
        <v>4.0</v>
      </c>
      <c r="B550" s="1" t="s">
        <v>551</v>
      </c>
      <c r="C550" t="str">
        <f>IFERROR(__xludf.DUMMYFUNCTION("GOOGLETRANSLATE(B550, ""fr"", ""en"")"),"Everything is good except the sound quality level housing is perfect, perfect noise reduction, these are quality headphones with long battery life, I have also Wh is not too bad compared to the helmet, right level housing is blah, it scratches too easily,"&amp;" the copper paint peeling over time, I would not be surprised if in the next few months a number of major customer complain the housing.")</f>
        <v>Everything is good except the sound quality level housing is perfect, perfect noise reduction, these are quality headphones with long battery life, I have also Wh is not too bad compared to the helmet, right level housing is blah, it scratches too easily, the copper paint peeling over time, I would not be surprised if in the next few months a number of major customer complain the housing.</v>
      </c>
    </row>
    <row r="551">
      <c r="A551" s="1">
        <v>4.0</v>
      </c>
      <c r="B551" s="1" t="s">
        <v>552</v>
      </c>
      <c r="C551" t="str">
        <f>IFERROR(__xludf.DUMMYFUNCTION("GOOGLETRANSLATE(B551, ""fr"", ""en"")"),"👍🏽 I love !! Super practical, surtt traveling ...")</f>
        <v>👍🏽 I love !! Super practical, surtt traveling ...</v>
      </c>
    </row>
    <row r="552">
      <c r="A552" s="1">
        <v>5.0</v>
      </c>
      <c r="B552" s="1" t="s">
        <v>553</v>
      </c>
      <c r="C552" t="str">
        <f>IFERROR(__xludf.DUMMYFUNCTION("GOOGLETRANSLATE(B552, ""fr"", ""en"")"),"teats top I bought these flow teats 1 2 because the flow was too fast for my little few weeks. Teats / bottle / pacifier Mam are top ...")</f>
        <v>teats top I bought these flow teats 1 2 because the flow was too fast for my little few weeks. Teats / bottle / pacifier Mam are top ...</v>
      </c>
    </row>
    <row r="553">
      <c r="A553" s="1">
        <v>5.0</v>
      </c>
      <c r="B553" s="1" t="s">
        <v>554</v>
      </c>
      <c r="C553" t="str">
        <f>IFERROR(__xludf.DUMMYFUNCTION("GOOGLETRANSLATE(B553, ""fr"", ""en"")"),"Very nice All issues are not within the reach of a 5 year old but he learned a lot of things and AC can power his natural curiosity.")</f>
        <v>Very nice All issues are not within the reach of a 5 year old but he learned a lot of things and AC can power his natural curiosity.</v>
      </c>
    </row>
    <row r="554">
      <c r="A554" s="1">
        <v>5.0</v>
      </c>
      <c r="B554" s="1" t="s">
        <v>555</v>
      </c>
      <c r="C554" t="str">
        <f>IFERROR(__xludf.DUMMYFUNCTION("GOOGLETRANSLATE(B554, ""fr"", ""en"")"),"Very Good Very happy with this purchase Good value")</f>
        <v>Very Good Very happy with this purchase Good value</v>
      </c>
    </row>
    <row r="555">
      <c r="A555" s="1">
        <v>5.0</v>
      </c>
      <c r="B555" s="1" t="s">
        <v>556</v>
      </c>
      <c r="C555" t="str">
        <f>IFERROR(__xludf.DUMMYFUNCTION("GOOGLETRANSLATE(B555, ""fr"", ""en"")"),"Very pretty Very beautiful necklace, can be slightly smaller than what I imagined, but still very cute, quality satisfactory to me the air. We find the necklace in a beautiful box with a small fabric bag and a tissue to clean it. The after sales surprised"&amp;" me service, one has the right to a mail of explanation to properly maintain the collar. Small gift not very expensive accessible and very pretty. I recommend !")</f>
        <v>Very pretty Very beautiful necklace, can be slightly smaller than what I imagined, but still very cute, quality satisfactory to me the air. We find the necklace in a beautiful box with a small fabric bag and a tissue to clean it. The after sales surprised me service, one has the right to a mail of explanation to properly maintain the collar. Small gift not very expensive accessible and very pretty. I recommend !</v>
      </c>
    </row>
    <row r="556">
      <c r="A556" s="1">
        <v>5.0</v>
      </c>
      <c r="B556" s="1" t="s">
        <v>557</v>
      </c>
      <c r="C556" t="str">
        <f>IFERROR(__xludf.DUMMYFUNCTION("GOOGLETRANSLATE(B556, ""fr"", ""en"")"),"Quality at the top and very pretty 🍼 Set of 6 bottles Dodie 🍼 pink mark. The bottles are quality (as usual) and with attractive designs depending on the size of the bottle: rabbit and blanket, rabbit with wand + Unicorn and rabbit dancer + magic tree. Q"&amp;"uality materials, made in France 🇫🇷 We find the pacifier 3 speed at Dodie in each of the bottles. Patented anti colic. In the pack we have: - 2 150ml size bottles each with a teat-speed 1 (slow) - 2 bottles 270ml format with each teat speed 2 (medium) -"&amp;" 2 270ml size bottles each with a teat Speed ​​3 (fast). The bottles are wide neck and encourage sucking. triangular shape for perfect handling, even for baby when it is larger in footprint 😉 cap to open it easily with one hand (and that's great!). Compl"&amp;"ies with EN 14350, these bottles are for me the top 👍 ⚠️ If your baby likes to drink ""&amp; nbsp; quick &amp; nbsp;"" a bottle or use a thickened formula from 6 months (not before!), It may be redeemed teats rate 4 otherwise baby may grow impatient (in the case"&amp;" of my daughter 😉). The price may seem high but there was everything needed for baby's first year, and beyond! Prime. It is strongly recommended! Yours 👋")</f>
        <v>Quality at the top and very pretty 🍼 Set of 6 bottles Dodie 🍼 pink mark. The bottles are quality (as usual) and with attractive designs depending on the size of the bottle: rabbit and blanket, rabbit with wand + Unicorn and rabbit dancer + magic tree. Quality materials, made in France 🇫🇷 We find the pacifier 3 speed at Dodie in each of the bottles. Patented anti colic. In the pack we have: - 2 150ml size bottles each with a teat-speed 1 (slow) - 2 bottles 270ml format with each teat speed 2 (medium) - 2 270ml size bottles each with a teat Speed ​​3 (fast). The bottles are wide neck and encourage sucking. triangular shape for perfect handling, even for baby when it is larger in footprint 😉 cap to open it easily with one hand (and that's great!). Complies with EN 14350, these bottles are for me the top 👍 ⚠️ If your baby likes to drink "&amp; nbsp; quick &amp; nbsp;" a bottle or use a thickened formula from 6 months (not before!), It may be redeemed teats rate 4 otherwise baby may grow impatient (in the case of my daughter 😉). The price may seem high but there was everything needed for baby's first year, and beyond! Prime. It is strongly recommended! Yours 👋</v>
      </c>
    </row>
    <row r="557">
      <c r="A557" s="1">
        <v>5.0</v>
      </c>
      <c r="B557" s="1" t="s">
        <v>558</v>
      </c>
      <c r="C557" t="str">
        <f>IFERROR(__xludf.DUMMYFUNCTION("GOOGLETRANSLATE(B557, ""fr"", ""en"")"),"Great product I am very happy. Thank you so much.")</f>
        <v>Great product I am very happy. Thank you so much.</v>
      </c>
    </row>
    <row r="558">
      <c r="A558" s="1">
        <v>5.0</v>
      </c>
      <c r="B558" s="1" t="s">
        <v>559</v>
      </c>
      <c r="C558" t="str">
        <f>IFERROR(__xludf.DUMMYFUNCTION("GOOGLETRANSLATE(B558, ""fr"", ""en"")"),"Well to start I find this book very well done collection to learn to read. My daughter loves 👍")</f>
        <v>Well to start I find this book very well done collection to learn to read. My daughter loves 👍</v>
      </c>
    </row>
    <row r="559">
      <c r="A559" s="1">
        <v>5.0</v>
      </c>
      <c r="B559" s="1" t="s">
        <v>560</v>
      </c>
      <c r="C559" t="str">
        <f>IFERROR(__xludf.DUMMYFUNCTION("GOOGLETRANSLATE(B559, ""fr"", ""en"")"),"Wonderful This camera is magical. I was a bit scared when I opened it because it is quite impressive, but it is easy to install and the programs are all as well as each other. On the one hand it compresses the legs, the other roller masseurs pass under be"&amp;"low to massage. I use about 2/3 times a day so it's nice! As is was, I obviously removes the 'hot' but I can not wait to try it in winter.")</f>
        <v>Wonderful This camera is magical. I was a bit scared when I opened it because it is quite impressive, but it is easy to install and the programs are all as well as each other. On the one hand it compresses the legs, the other roller masseurs pass under below to massage. I use about 2/3 times a day so it's nice! As is was, I obviously removes the 'hot' but I can not wait to try it in winter.</v>
      </c>
    </row>
    <row r="560">
      <c r="A560" s="1">
        <v>5.0</v>
      </c>
      <c r="B560" s="1" t="s">
        <v>561</v>
      </c>
      <c r="C560" t="str">
        <f>IFERROR(__xludf.DUMMYFUNCTION("GOOGLETRANSLATE(B560, ""fr"", ""en"")"),"Great ! Works well, helps create a good atmosphere")</f>
        <v>Great ! Works well, helps create a good atmosphere</v>
      </c>
    </row>
    <row r="561">
      <c r="A561" s="1">
        <v>5.0</v>
      </c>
      <c r="B561" s="1" t="s">
        <v>562</v>
      </c>
      <c r="C561" t="str">
        <f>IFERROR(__xludf.DUMMYFUNCTION("GOOGLETRANSLATE(B561, ""fr"", ""en"")"),"complies One small complaint: the timing of the bottom is a little dark to write notes there; good quality")</f>
        <v>complies One small complaint: the timing of the bottom is a little dark to write notes there; good quality</v>
      </c>
    </row>
    <row r="562">
      <c r="A562" s="1">
        <v>5.0</v>
      </c>
      <c r="B562" s="1" t="s">
        <v>563</v>
      </c>
      <c r="C562" t="str">
        <f>IFERROR(__xludf.DUMMYFUNCTION("GOOGLETRANSLATE(B562, ""fr"", ""en"")"),"very fragrant very pleasant to use perfumes well when washing")</f>
        <v>very fragrant very pleasant to use perfumes well when washing</v>
      </c>
    </row>
    <row r="563">
      <c r="A563" s="1">
        <v>5.0</v>
      </c>
      <c r="B563" s="1" t="s">
        <v>564</v>
      </c>
      <c r="C563" t="str">
        <f>IFERROR(__xludf.DUMMYFUNCTION("GOOGLETRANSLATE(B563, ""fr"", ""en"")"),"Excellent shows Beautiful discount, fast delivery")</f>
        <v>Excellent shows Beautiful discount, fast delivery</v>
      </c>
    </row>
    <row r="564">
      <c r="A564" s="1">
        <v>5.0</v>
      </c>
      <c r="B564" s="1" t="s">
        <v>565</v>
      </c>
      <c r="C564" t="str">
        <f>IFERROR(__xludf.DUMMYFUNCTION("GOOGLETRANSLATE(B564, ""fr"", ""en"")"),"Of baby")</f>
        <v>Of baby</v>
      </c>
    </row>
    <row r="565">
      <c r="A565" s="1">
        <v>5.0</v>
      </c>
      <c r="B565" s="1" t="s">
        <v>566</v>
      </c>
      <c r="C565" t="str">
        <f>IFERROR(__xludf.DUMMYFUNCTION("GOOGLETRANSLATE(B565, ""fr"", ""en"")"),"We love it !!! We expect each output forward !!!! My daughter who returns to CP is pleased to return to the read-only !!!")</f>
        <v>We love it !!! We expect each output forward !!!! My daughter who returns to CP is pleased to return to the read-only !!!</v>
      </c>
    </row>
    <row r="566">
      <c r="A566" s="1">
        <v>5.0</v>
      </c>
      <c r="B566" s="1" t="s">
        <v>567</v>
      </c>
      <c r="C566" t="str">
        <f>IFERROR(__xludf.DUMMYFUNCTION("GOOGLETRANSLATE(B566, ""fr"", ""en"")"),"Nice product complies with Super command is impeccable job")</f>
        <v>Nice product complies with Super command is impeccable job</v>
      </c>
    </row>
    <row r="567">
      <c r="A567" s="1">
        <v>2.0</v>
      </c>
      <c r="B567" s="1" t="s">
        <v>568</v>
      </c>
      <c r="C567" t="str">
        <f>IFERROR(__xludf.DUMMYFUNCTION("GOOGLETRANSLATE(B567, ""fr"", ""en"")"),"POOR QUALITY I HAVE ALREADY BOUGHT THIS ITEM TO MY LITTLE SON A GRAY AND BLACK AND QUALITY IS POOR OVER ADVERTISING THAT QUALITY I DO NOT RECOMMEND AT ALL THIS ARTICLE")</f>
        <v>POOR QUALITY I HAVE ALREADY BOUGHT THIS ITEM TO MY LITTLE SON A GRAY AND BLACK AND QUALITY IS POOR OVER ADVERTISING THAT QUALITY I DO NOT RECOMMEND AT ALL THIS ARTICLE</v>
      </c>
    </row>
    <row r="568">
      <c r="A568" s="1">
        <v>1.0</v>
      </c>
      <c r="B568" s="1" t="s">
        <v>569</v>
      </c>
      <c r="C568" t="str">
        <f>IFERROR(__xludf.DUMMYFUNCTION("GOOGLETRANSLATE(B568, ""fr"", ""en"")"),"Wrong model on the card I ordered, there are only pictures of the shoe that is on my 1st photo so I expect to receive it of course, and in fact I got the one on my 2nd picture.")</f>
        <v>Wrong model on the card I ordered, there are only pictures of the shoe that is on my 1st photo so I expect to receive it of course, and in fact I got the one on my 2nd picture.</v>
      </c>
    </row>
    <row r="569">
      <c r="A569" s="1">
        <v>1.0</v>
      </c>
      <c r="B569" s="1" t="s">
        <v>570</v>
      </c>
      <c r="C569" t="str">
        <f>IFERROR(__xludf.DUMMYFUNCTION("GOOGLETRANSLATE(B569, ""fr"", ""en"")"),"I may have missed precision when ordering When I ordered a pair of slippers, I thought it was a shoe for the left foot and one for the right feet. It should specify when ordering one for each foot 2 and not slippers for the left foot. I feel the ridicule "&amp;"I'll have style ""still has 2 left feet"" and so on that I am skilled with my hands ... well. It seriously lacks verification when preparing the package. I put a star")</f>
        <v>I may have missed precision when ordering When I ordered a pair of slippers, I thought it was a shoe for the left foot and one for the right feet. It should specify when ordering one for each foot 2 and not slippers for the left foot. I feel the ridicule I'll have style "still has 2 left feet" and so on that I am skilled with my hands ... well. It seriously lacks verification when preparing the package. I put a star</v>
      </c>
    </row>
    <row r="570">
      <c r="A570" s="1">
        <v>3.0</v>
      </c>
      <c r="B570" s="1" t="s">
        <v>571</v>
      </c>
      <c r="C570" t="str">
        <f>IFERROR(__xludf.DUMMYFUNCTION("GOOGLETRANSLATE(B570, ""fr"", ""en"")"),"the colors are pretty and well ""significant,"" but they do not necessarily correspond to the color of the caps. The example pink is red ink. As for the ""metallization"" is quite light but nice nonetheless. What I reproach as these pens is that they writ"&amp;"e quite thin at the beginning and then the tip softens a bit and they write a little fatter after a while. However, I do not regret my purchase, I kept")</f>
        <v>the colors are pretty and well "significant," but they do not necessarily correspond to the color of the caps. The example pink is red ink. As for the "metallization" is quite light but nice nonetheless. What I reproach as these pens is that they write quite thin at the beginning and then the tip softens a bit and they write a little fatter after a while. However, I do not regret my purchase, I kept</v>
      </c>
    </row>
    <row r="571">
      <c r="A571" s="1">
        <v>3.0</v>
      </c>
      <c r="B571" s="1" t="s">
        <v>572</v>
      </c>
      <c r="C571" t="str">
        <f>IFERROR(__xludf.DUMMYFUNCTION("GOOGLETRANSLATE(B571, ""fr"", ""en"")"),"Good. The sole is thick enough, which is nice. The completely white forget the lay usual style. comfortable shoes to wear.")</f>
        <v>Good. The sole is thick enough, which is nice. The completely white forget the lay usual style. comfortable shoes to wear.</v>
      </c>
    </row>
    <row r="572">
      <c r="A572" s="1">
        <v>4.0</v>
      </c>
      <c r="B572" s="1" t="s">
        <v>573</v>
      </c>
      <c r="C572" t="str">
        <f>IFERROR(__xludf.DUMMYFUNCTION("GOOGLETRANSLATE(B572, ""fr"", ""en"")"),"Good product Very good value product, a few minutes to adjust and the temperature is rather just when he was not on the wrist ...")</f>
        <v>Good product Very good value product, a few minutes to adjust and the temperature is rather just when he was not on the wrist ...</v>
      </c>
    </row>
    <row r="573">
      <c r="A573" s="1">
        <v>4.0</v>
      </c>
      <c r="B573" s="1" t="s">
        <v>574</v>
      </c>
      <c r="C573" t="str">
        <f>IFERROR(__xludf.DUMMYFUNCTION("GOOGLETRANSLATE(B573, ""fr"", ""en"")"),"Okay corresponds exactly to the evolution of the child in the CP class in reading. Glad to purchase, ideal for a child to want to learn about other support that the school book.")</f>
        <v>Okay corresponds exactly to the evolution of the child in the CP class in reading. Glad to purchase, ideal for a child to want to learn about other support that the school book.</v>
      </c>
    </row>
    <row r="574">
      <c r="A574" s="1">
        <v>4.0</v>
      </c>
      <c r="B574" s="1" t="s">
        <v>575</v>
      </c>
      <c r="C574" t="str">
        <f>IFERROR(__xludf.DUMMYFUNCTION("GOOGLETRANSLATE(B574, ""fr"", ""en"")"),"Confidence in seller I recommend for sure to heat water")</f>
        <v>Confidence in seller I recommend for sure to heat water</v>
      </c>
    </row>
    <row r="575">
      <c r="A575" s="1">
        <v>4.0</v>
      </c>
      <c r="B575" s="1" t="s">
        <v>576</v>
      </c>
      <c r="C575" t="str">
        <f>IFERROR(__xludf.DUMMYFUNCTION("GOOGLETRANSLATE(B575, ""fr"", ""en"")"),"Correct Correct rule, nothing to say more. It is plastic, solid and practical enough to make figures.")</f>
        <v>Correct Correct rule, nothing to say more. It is plastic, solid and practical enough to make figures.</v>
      </c>
    </row>
    <row r="576">
      <c r="A576" s="1">
        <v>5.0</v>
      </c>
      <c r="B576" s="1" t="s">
        <v>577</v>
      </c>
      <c r="C576" t="str">
        <f>IFERROR(__xludf.DUMMYFUNCTION("GOOGLETRANSLATE(B576, ""fr"", ""en"")"),"Good sound This microphone is easy to install with good stability and a good sound, plus it is well protected by a foam to prevent germs and deaden sound.")</f>
        <v>Good sound This microphone is easy to install with good stability and a good sound, plus it is well protected by a foam to prevent germs and deaden sound.</v>
      </c>
    </row>
    <row r="577">
      <c r="A577" s="1">
        <v>5.0</v>
      </c>
      <c r="B577" s="1" t="s">
        <v>578</v>
      </c>
      <c r="C577" t="str">
        <f>IFERROR(__xludf.DUMMYFUNCTION("GOOGLETRANSLATE(B577, ""fr"", ""en"")"),"Very good product Hello I have a shoulder al disability since birth c is the first cream that helps me I have much less badly or not at all .I Lemet night before sleep and I spend my night without pain just .tres product thank you")</f>
        <v>Very good product Hello I have a shoulder al disability since birth c is the first cream that helps me I have much less badly or not at all .I Lemet night before sleep and I spend my night without pain just .tres product thank you</v>
      </c>
    </row>
    <row r="578">
      <c r="A578" s="1">
        <v>5.0</v>
      </c>
      <c r="B578" s="1" t="s">
        <v>579</v>
      </c>
      <c r="C578" t="str">
        <f>IFERROR(__xludf.DUMMYFUNCTION("GOOGLETRANSLATE(B578, ""fr"", ""en"")"),"So pretty! These stones are very beautiful. The bracelet is my normal size. Pearls and son spare given by the seller are so good that I can attach the stones together so that my wrist does not feel suffocated. I must admit that the seller of the service i"&amp;"s so considerate.")</f>
        <v>So pretty! These stones are very beautiful. The bracelet is my normal size. Pearls and son spare given by the seller are so good that I can attach the stones together so that my wrist does not feel suffocated. I must admit that the seller of the service is so considerate.</v>
      </c>
    </row>
    <row r="579">
      <c r="A579" s="1">
        <v>5.0</v>
      </c>
      <c r="B579" s="1" t="s">
        <v>580</v>
      </c>
      <c r="C579" t="str">
        <f>IFERROR(__xludf.DUMMYFUNCTION("GOOGLETRANSLATE(B579, ""fr"", ""en"")"),"A classic A classic bottle with a reliable brand. Good speed, easy cleaning")</f>
        <v>A classic A classic bottle with a reliable brand. Good speed, easy cleaning</v>
      </c>
    </row>
    <row r="580">
      <c r="A580" s="1">
        <v>5.0</v>
      </c>
      <c r="B580" s="1" t="s">
        <v>581</v>
      </c>
      <c r="C580" t="str">
        <f>IFERROR(__xludf.DUMMYFUNCTION("GOOGLETRANSLATE(B580, ""fr"", ""en"")"),"Posca white I use bullet for my newspaper and I am very satisfied. Very good product. Received on time. neat package. I recommend.")</f>
        <v>Posca white I use bullet for my newspaper and I am very satisfied. Very good product. Received on time. neat package. I recommend.</v>
      </c>
    </row>
    <row r="581">
      <c r="A581" s="1">
        <v>5.0</v>
      </c>
      <c r="B581" s="1" t="s">
        <v>582</v>
      </c>
      <c r="C581" t="str">
        <f>IFERROR(__xludf.DUMMYFUNCTION("GOOGLETRANSLATE(B581, ""fr"", ""en"")"),"At the top for thick milk with lumps! Too bad the whip dégahe as easily but still effective after 6 months intensive daily use!")</f>
        <v>At the top for thick milk with lumps! Too bad the whip dégahe as easily but still effective after 6 months intensive daily use!</v>
      </c>
    </row>
    <row r="582">
      <c r="A582" s="1">
        <v>5.0</v>
      </c>
      <c r="B582" s="1" t="s">
        <v>583</v>
      </c>
      <c r="C582" t="str">
        <f>IFERROR(__xludf.DUMMYFUNCTION("GOOGLETRANSLATE(B582, ""fr"", ""en"")"),"Sweat the north face hot sweat the The North Face is a big sweater that you both protect against the cold wind that due to its large width. It has an embroidered motif to the black wire in the middle. The sweatshirt and hood are light enough despite the b"&amp;"readth of it. MY OPINION: ❤ What I liked ❤ - hot Sweat - The sweatshirt is very wide - Comfortable to wear and not too heavy - The hood is thick enough 💔 What I did not like 💔 - RAS Conclusion: I recommends this sweatshirt that can spend evenings warm w"&amp;"ithout necessarily wear a jacket.")</f>
        <v>Sweat the north face hot sweat the The North Face is a big sweater that you both protect against the cold wind that due to its large width. It has an embroidered motif to the black wire in the middle. The sweatshirt and hood are light enough despite the breadth of it. MY OPINION: ❤ What I liked ❤ - hot Sweat - The sweatshirt is very wide - Comfortable to wear and not too heavy - The hood is thick enough 💔 What I did not like 💔 - RAS Conclusion: I recommends this sweatshirt that can spend evenings warm without necessarily wear a jacket.</v>
      </c>
    </row>
    <row r="583">
      <c r="A583" s="1">
        <v>5.0</v>
      </c>
      <c r="B583" s="1" t="s">
        <v>584</v>
      </c>
      <c r="C583" t="str">
        <f>IFERROR(__xludf.DUMMYFUNCTION("GOOGLETRANSLATE(B583, ""fr"", ""en"")"),"Good value Small Leather Satchel Brown, distinctive retro, for men, zipped pocket on the back, a large pocket inside with in another little smaller zipped pocket. In terms of product quality, we have a good quality leather, finishes, seams are impeccable,"&amp;" zips are solid and are easy to use and the bag are closed with a magnetic system. The interior of the bag has a tissue typed very soft velvet. At size for me it is perfect, neither too big nor too small, it can largely put a wallet, driver's license, a l"&amp;"arge smartphone (like iPhone 6S more), keys and a lot of other things. There is an adjustable strap for carrying on the shoulder. The value for money of this bag is pretty good, I recommend it.")</f>
        <v>Good value Small Leather Satchel Brown, distinctive retro, for men, zipped pocket on the back, a large pocket inside with in another little smaller zipped pocket. In terms of product quality, we have a good quality leather, finishes, seams are impeccable, zips are solid and are easy to use and the bag are closed with a magnetic system. The interior of the bag has a tissue typed very soft velvet. At size for me it is perfect, neither too big nor too small, it can largely put a wallet, driver's license, a large smartphone (like iPhone 6S more), keys and a lot of other things. There is an adjustable strap for carrying on the shoulder. The value for money of this bag is pretty good, I recommend it.</v>
      </c>
    </row>
    <row r="584">
      <c r="A584" s="1">
        <v>5.0</v>
      </c>
      <c r="B584" s="1" t="s">
        <v>585</v>
      </c>
      <c r="C584" t="str">
        <f>IFERROR(__xludf.DUMMYFUNCTION("GOOGLETRANSLATE(B584, ""fr"", ""en"")"),"Very good article Good product, delivered late ...")</f>
        <v>Very good article Good product, delivered late ...</v>
      </c>
    </row>
    <row r="585">
      <c r="A585" s="1">
        <v>5.0</v>
      </c>
      <c r="B585" s="1" t="s">
        <v>586</v>
      </c>
      <c r="C585" t="str">
        <f>IFERROR(__xludf.DUMMYFUNCTION("GOOGLETRANSLATE(B585, ""fr"", ""en"")"),"Perfect for sports Leggings high quality. It is thick and hot. Practice these two side pockets. The seams are secure. My daughter is thrilled.")</f>
        <v>Perfect for sports Leggings high quality. It is thick and hot. Practice these two side pockets. The seams are secure. My daughter is thrilled.</v>
      </c>
    </row>
    <row r="586">
      <c r="A586" s="1">
        <v>5.0</v>
      </c>
      <c r="B586" s="1" t="s">
        <v>587</v>
      </c>
      <c r="C586" t="str">
        <f>IFERROR(__xludf.DUMMYFUNCTION("GOOGLETRANSLATE(B586, ""fr"", ""en"")"),"Elegant recommend Corresponds to my expectations")</f>
        <v>Elegant recommend Corresponds to my expectations</v>
      </c>
    </row>
    <row r="587">
      <c r="A587" s="1">
        <v>5.0</v>
      </c>
      <c r="B587" s="1" t="s">
        <v>588</v>
      </c>
      <c r="C587" t="str">
        <f>IFERROR(__xludf.DUMMYFUNCTION("GOOGLETRANSLATE(B587, ""fr"", ""en"")"),"Design retro Kettle Russell Hobbs is what I expected both aesthetic level and volume.")</f>
        <v>Design retro Kettle Russell Hobbs is what I expected both aesthetic level and volume.</v>
      </c>
    </row>
    <row r="588">
      <c r="A588" s="1">
        <v>5.0</v>
      </c>
      <c r="B588" s="1" t="s">
        <v>589</v>
      </c>
      <c r="C588" t="str">
        <f>IFERROR(__xludf.DUMMYFUNCTION("GOOGLETRANSLATE(B588, ""fr"", ""en"")"),"Superb cheap kettle Bjr bought for more than 2 years in gray white nothing to say and God knows that it was used I m about to buy, not that it stopped working just the filter that damaged my'll m serve job for the price it is very well thank you")</f>
        <v>Superb cheap kettle Bjr bought for more than 2 years in gray white nothing to say and God knows that it was used I m about to buy, not that it stopped working just the filter that damaged my'll m serve job for the price it is very well thank you</v>
      </c>
    </row>
    <row r="589">
      <c r="A589" s="1">
        <v>5.0</v>
      </c>
      <c r="B589" s="1" t="s">
        <v>590</v>
      </c>
      <c r="C589" t="str">
        <f>IFERROR(__xludf.DUMMYFUNCTION("GOOGLETRANSLATE(B589, ""fr"", ""en"")"),"Clean Soap for practical and laundry to do my laundry is clean and sometimes I use essential oil.")</f>
        <v>Clean Soap for practical and laundry to do my laundry is clean and sometimes I use essential oil.</v>
      </c>
    </row>
    <row r="590">
      <c r="A590" s="1">
        <v>5.0</v>
      </c>
      <c r="B590" s="1" t="s">
        <v>591</v>
      </c>
      <c r="C590" t="str">
        <f>IFERROR(__xludf.DUMMYFUNCTION("GOOGLETRANSLATE(B590, ""fr"", ""en"")"),"Comfortable and excellent My teen falls asleep every night with music but he was disturbed by the thread of his headphones. So I bought these Bluetooth headphones. They are very comfortable. They recharge quickly using the USB cable that comes with. The s"&amp;"ound is excellent. The scope is also amazing. The headphones capture the same as when the floor below. My teen love them, especially since they have a long battery life.")</f>
        <v>Comfortable and excellent My teen falls asleep every night with music but he was disturbed by the thread of his headphones. So I bought these Bluetooth headphones. They are very comfortable. They recharge quickly using the USB cable that comes with. The sound is excellent. The scope is also amazing. The headphones capture the same as when the floor below. My teen love them, especially since they have a long battery life.</v>
      </c>
    </row>
    <row r="591">
      <c r="A591" s="1">
        <v>2.0</v>
      </c>
      <c r="B591" s="1" t="s">
        <v>592</v>
      </c>
      <c r="C591" t="str">
        <f>IFERROR(__xludf.DUMMYFUNCTION("GOOGLETRANSLATE(B591, ""fr"", ""en"")"),"I do not think it was so poor I bought this helmet thinking it would be due to are more efficient than the Bose in-ear level noise reduction but it is far from the case. Big disappointment because it is much less effective than the Bose QuietComfort 20. A"&amp;"t Wifi, not recognized by my iPhone 6s and with the supplied cable, the sound is inaudible. It works with Wifi on my iMacPro good sound. Overall this is a big disappointment, if you want a noise reduction headphones, grab Bose ...")</f>
        <v>I do not think it was so poor I bought this helmet thinking it would be due to are more efficient than the Bose in-ear level noise reduction but it is far from the case. Big disappointment because it is much less effective than the Bose QuietComfort 20. At Wifi, not recognized by my iPhone 6s and with the supplied cable, the sound is inaudible. It works with Wifi on my iMacPro good sound. Overall this is a big disappointment, if you want a noise reduction headphones, grab Bose ...</v>
      </c>
    </row>
    <row r="592">
      <c r="A592" s="1">
        <v>1.0</v>
      </c>
      <c r="B592" s="1" t="s">
        <v>593</v>
      </c>
      <c r="C592" t="str">
        <f>IFERROR(__xludf.DUMMYFUNCTION("GOOGLETRANSLATE(B592, ""fr"", ""en"")"),"Not in accordance with the product pictures that I received does not correspond to the photos. Model different, and different color. Unacceptable.")</f>
        <v>Not in accordance with the product pictures that I received does not correspond to the photos. Model different, and different color. Unacceptable.</v>
      </c>
    </row>
    <row r="593">
      <c r="A593" s="1">
        <v>1.0</v>
      </c>
      <c r="B593" s="1" t="s">
        <v>594</v>
      </c>
      <c r="C593" t="str">
        <f>IFERROR(__xludf.DUMMYFUNCTION("GOOGLETRANSLATE(B593, ""fr"", ""en"")"),"Leather ultra sensitive Bought two pairs made of the same leather. The other has not only greatly scored but was scratched everywhere within hours of standard use in the city. It must be models stored long in poor conditions leading to drying of leather.")</f>
        <v>Leather ultra sensitive Bought two pairs made of the same leather. The other has not only greatly scored but was scratched everywhere within hours of standard use in the city. It must be models stored long in poor conditions leading to drying of leather.</v>
      </c>
    </row>
    <row r="594">
      <c r="A594" s="1">
        <v>3.0</v>
      </c>
      <c r="B594" s="1" t="s">
        <v>595</v>
      </c>
      <c r="C594" t="str">
        <f>IFERROR(__xludf.DUMMYFUNCTION("GOOGLETRANSLATE(B594, ""fr"", ""en"")"),"quite pull consistent with the description, only downside, I would say that it is too late, it does not warm at all, but is suitable for painting.")</f>
        <v>quite pull consistent with the description, only downside, I would say that it is too late, it does not warm at all, but is suitable for painting.</v>
      </c>
    </row>
    <row r="595">
      <c r="A595" s="1">
        <v>4.0</v>
      </c>
      <c r="B595" s="1" t="s">
        <v>596</v>
      </c>
      <c r="C595" t="str">
        <f>IFERROR(__xludf.DUMMYFUNCTION("GOOGLETRANSLATE(B595, ""fr"", ""en"")"),"Very Good Value quite decent, large bottles handy to use. Only downside this size there should be more size teats 3 and not size 2")</f>
        <v>Very Good Value quite decent, large bottles handy to use. Only downside this size there should be more size teats 3 and not size 2</v>
      </c>
    </row>
    <row r="596">
      <c r="A596" s="1">
        <v>4.0</v>
      </c>
      <c r="B596" s="1" t="s">
        <v>597</v>
      </c>
      <c r="C596" t="str">
        <f>IFERROR(__xludf.DUMMYFUNCTION("GOOGLETRANSLATE(B596, ""fr"", ""en"")"),"correct product for Good prices for sports and my spa")</f>
        <v>correct product for Good prices for sports and my spa</v>
      </c>
    </row>
    <row r="597">
      <c r="A597" s="1">
        <v>4.0</v>
      </c>
      <c r="B597" s="1" t="s">
        <v>598</v>
      </c>
      <c r="C597" t="str">
        <f>IFERROR(__xludf.DUMMYFUNCTION("GOOGLETRANSLATE(B597, ""fr"", ""en"")"),"Satisfied with my purchase Like most adidas, shoes are rather narrow, but with a suitable sock pairs, it's going well. Too bad there was a flaw in the leather and the logo on the back or on a blue background too much for my taste (I saw him closer to blac"&amp;"k)")</f>
        <v>Satisfied with my purchase Like most adidas, shoes are rather narrow, but with a suitable sock pairs, it's going well. Too bad there was a flaw in the leather and the logo on the back or on a blue background too much for my taste (I saw him closer to black)</v>
      </c>
    </row>
    <row r="598">
      <c r="A598" s="1">
        <v>4.0</v>
      </c>
      <c r="B598" s="1" t="s">
        <v>599</v>
      </c>
      <c r="C598" t="str">
        <f>IFERROR(__xludf.DUMMYFUNCTION("GOOGLETRANSLATE(B598, ""fr"", ""en"")"),"Natural OK, good quality easy to use and clean baby appreciate rather well")</f>
        <v>Natural OK, good quality easy to use and clean baby appreciate rather well</v>
      </c>
    </row>
    <row r="599">
      <c r="A599" s="1">
        <v>5.0</v>
      </c>
      <c r="B599" s="1" t="s">
        <v>600</v>
      </c>
      <c r="C599" t="str">
        <f>IFERROR(__xludf.DUMMYFUNCTION("GOOGLETRANSLATE(B599, ""fr"", ""en"")"),"Teats completely adapted to the baby's mouth I received the anatomical teats MAM flow 3 for babies from 4 months and more quickly thanks to premium amazon program in 1 business day. Packaging is a good size and well closed. I opened the package and I noti"&amp;"ced that the 3 items I ordered were there and in perfect condition. I use MAM bottles since almost the birth of baby after having a bad experience Avent baby bottles that are (serte very good), unfortunately not suitable to my little piece that was non-st"&amp;"op colic. Since I use these colic totally missing bottles. A pharmacy teats cost 1 € more expensive than on Amazon so my choice was quickly made. They adapt perfectly to the baby's mouth and the flow is correct for a little over 4 months. In short I recom"&amp;"mend this product that is quality and is consistent with the description. If my review helpful to you, thank you to click :)")</f>
        <v>Teats completely adapted to the baby's mouth I received the anatomical teats MAM flow 3 for babies from 4 months and more quickly thanks to premium amazon program in 1 business day. Packaging is a good size and well closed. I opened the package and I noticed that the 3 items I ordered were there and in perfect condition. I use MAM bottles since almost the birth of baby after having a bad experience Avent baby bottles that are (serte very good), unfortunately not suitable to my little piece that was non-stop colic. Since I use these colic totally missing bottles. A pharmacy teats cost 1 € more expensive than on Amazon so my choice was quickly made. They adapt perfectly to the baby's mouth and the flow is correct for a little over 4 months. In short I recommend this product that is quality and is consistent with the description. If my review helpful to you, thank you to click :)</v>
      </c>
    </row>
    <row r="600">
      <c r="A600" s="1">
        <v>5.0</v>
      </c>
      <c r="B600" s="1" t="s">
        <v>601</v>
      </c>
      <c r="C600" t="str">
        <f>IFERROR(__xludf.DUMMYFUNCTION("GOOGLETRANSLATE(B600, ""fr"", ""en"")"),"Good product too practical need of drilled holes. Perfect for my daughter who wants hanging frame and crafts in this room. No hole and can move as he pleases.")</f>
        <v>Good product too practical need of drilled holes. Perfect for my daughter who wants hanging frame and crafts in this room. No hole and can move as he pleases.</v>
      </c>
    </row>
    <row r="601">
      <c r="A601" s="1">
        <v>5.0</v>
      </c>
      <c r="B601" s="1" t="s">
        <v>602</v>
      </c>
      <c r="C601" t="str">
        <f>IFERROR(__xludf.DUMMYFUNCTION("GOOGLETRANSLATE(B601, ""fr"", ""en"")"),"bonnne cut and size fit great product this article size XXXXXL, we rarely find this size, it is well to think of people with very broad shoulders.")</f>
        <v>bonnne cut and size fit great product this article size XXXXXL, we rarely find this size, it is well to think of people with very broad shoulders.</v>
      </c>
    </row>
    <row r="602">
      <c r="A602" s="1">
        <v>5.0</v>
      </c>
      <c r="B602" s="1" t="s">
        <v>603</v>
      </c>
      <c r="C602" t="str">
        <f>IFERROR(__xludf.DUMMYFUNCTION("GOOGLETRANSLATE(B602, ""fr"", ""en"")"),"Very nice pair These shoes are very comfortable, I began my review by saying this because I never wear sneakers as light and comfortable as one. They are also very pretty and can be worn with any style of dress. The size was going perfect for me, but I ad"&amp;"vise you to take a number over your European size, that's what I did after reading the sheet size. Delivery was very fast, I have received in Ile de France a week before the estimated delivery date. The packaging was great These sneakers will serve well f"&amp;"or the summer. In general I am very satisfied with my purchase.")</f>
        <v>Very nice pair These shoes are very comfortable, I began my review by saying this because I never wear sneakers as light and comfortable as one. They are also very pretty and can be worn with any style of dress. The size was going perfect for me, but I advise you to take a number over your European size, that's what I did after reading the sheet size. Delivery was very fast, I have received in Ile de France a week before the estimated delivery date. The packaging was great These sneakers will serve well for the summer. In general I am very satisfied with my purchase.</v>
      </c>
    </row>
    <row r="603">
      <c r="A603" s="1">
        <v>5.0</v>
      </c>
      <c r="B603" s="1" t="s">
        <v>604</v>
      </c>
      <c r="C603" t="str">
        <f>IFERROR(__xludf.DUMMYFUNCTION("GOOGLETRANSLATE(B603, ""fr"", ""en"")"),"Okay génialissime")</f>
        <v>Okay génialissime</v>
      </c>
    </row>
    <row r="604">
      <c r="A604" s="1">
        <v>5.0</v>
      </c>
      <c r="B604" s="1" t="s">
        <v>605</v>
      </c>
      <c r="C604" t="str">
        <f>IFERROR(__xludf.DUMMYFUNCTION("GOOGLETRANSLATE(B604, ""fr"", ""en"")"),"well earphones without wire superb !! Delivery was fast and the product corresponds very well to the pictures and description. I took them in white, is discreet and does not hurt the ears. the packaging is perfect. Good value, I recommend!")</f>
        <v>well earphones without wire superb !! Delivery was fast and the product corresponds very well to the pictures and description. I took them in white, is discreet and does not hurt the ears. the packaging is perfect. Good value, I recommend!</v>
      </c>
    </row>
    <row r="605">
      <c r="A605" s="1">
        <v>5.0</v>
      </c>
      <c r="B605" s="1" t="s">
        <v>606</v>
      </c>
      <c r="C605" t="str">
        <f>IFERROR(__xludf.DUMMYFUNCTION("GOOGLETRANSLATE(B605, ""fr"", ""en"")"),"Nothing to say Top! I can put my 8 bottles of 160 to 260 ml. So no complaints. Do not take up space when folded. Hygienic I recommend")</f>
        <v>Nothing to say Top! I can put my 8 bottles of 160 to 260 ml. So no complaints. Do not take up space when folded. Hygienic I recommend</v>
      </c>
    </row>
    <row r="606">
      <c r="A606" s="1">
        <v>5.0</v>
      </c>
      <c r="B606" s="1" t="s">
        <v>607</v>
      </c>
      <c r="C606" t="str">
        <f>IFERROR(__xludf.DUMMYFUNCTION("GOOGLETRANSLATE(B606, ""fr"", ""en"")"),"well take a size bigger, I usually take the L, and XL fits me perfectly. low warm tracksuit and pretty enough, well-cut, perfect for cocooning in front the fireplace in winter view held after a few washes ...")</f>
        <v>well take a size bigger, I usually take the L, and XL fits me perfectly. low warm tracksuit and pretty enough, well-cut, perfect for cocooning in front the fireplace in winter view held after a few washes ...</v>
      </c>
    </row>
    <row r="607">
      <c r="A607" s="1">
        <v>5.0</v>
      </c>
      <c r="B607" s="1" t="s">
        <v>608</v>
      </c>
      <c r="C607" t="str">
        <f>IFERROR(__xludf.DUMMYFUNCTION("GOOGLETRANSLATE(B607, ""fr"", ""en"")"),"Size a bit small I walk all day for my work and I am in the dedant comfortable.")</f>
        <v>Size a bit small I walk all day for my work and I am in the dedant comfortable.</v>
      </c>
    </row>
    <row r="608">
      <c r="A608" s="1">
        <v>5.0</v>
      </c>
      <c r="B608" s="1" t="s">
        <v>609</v>
      </c>
      <c r="C608" t="str">
        <f>IFERROR(__xludf.DUMMYFUNCTION("GOOGLETRANSLATE(B608, ""fr"", ""en"")"),"Good article Bouillotte quality, which keeps warm. I'll spend my winter with. I recommend it.")</f>
        <v>Good article Bouillotte quality, which keeps warm. I'll spend my winter with. I recommend it.</v>
      </c>
    </row>
    <row r="609">
      <c r="A609" s="1">
        <v>5.0</v>
      </c>
      <c r="B609" s="1" t="s">
        <v>610</v>
      </c>
      <c r="C609" t="str">
        <f>IFERROR(__xludf.DUMMYFUNCTION("GOOGLETRANSLATE(B609, ""fr"", ""en"")"),"Great purchase !!! Super garbage collector !!! It draws well, it is not noisy. It is really a good buy.")</f>
        <v>Great purchase !!! Super garbage collector !!! It draws well, it is not noisy. It is really a good buy.</v>
      </c>
    </row>
    <row r="610">
      <c r="A610" s="1">
        <v>5.0</v>
      </c>
      <c r="B610" s="1" t="s">
        <v>611</v>
      </c>
      <c r="C610" t="str">
        <f>IFERROR(__xludf.DUMMYFUNCTION("GOOGLETRANSLATE(B610, ""fr"", ""en"")"),"Very good buy! I am very glad of that article where the delivery was very fast. Besides this kettle has a beautiful design. Now on its function, it is a good coffee really hot very quickly, in a few minutes. This is a purchase that I recommend without hes"&amp;"itation.")</f>
        <v>Very good buy! I am very glad of that article where the delivery was very fast. Besides this kettle has a beautiful design. Now on its function, it is a good coffee really hot very quickly, in a few minutes. This is a purchase that I recommend without hesitation.</v>
      </c>
    </row>
    <row r="611">
      <c r="A611" s="1">
        <v>5.0</v>
      </c>
      <c r="B611" s="1" t="s">
        <v>612</v>
      </c>
      <c r="C611" t="str">
        <f>IFERROR(__xludf.DUMMYFUNCTION("GOOGLETRANSLATE(B611, ""fr"", ""en"")"),"Very good sneacker Beautiful on top, and above all I find them super comfortable, properly size that size not disappointed at all with my purchase!")</f>
        <v>Very good sneacker Beautiful on top, and above all I find them super comfortable, properly size that size not disappointed at all with my purchase!</v>
      </c>
    </row>
    <row r="612">
      <c r="A612" s="1">
        <v>5.0</v>
      </c>
      <c r="B612" s="1" t="s">
        <v>613</v>
      </c>
      <c r="C612" t="str">
        <f>IFERROR(__xludf.DUMMYFUNCTION("GOOGLETRANSLATE(B612, ""fr"", ""en"")"),"Wow effect guaranteed Very nice product. The reflections are beautiful scependant the jewel remains sober chic but discreet! Very good value for money.")</f>
        <v>Wow effect guaranteed Very nice product. The reflections are beautiful scependant the jewel remains sober chic but discreet! Very good value for money.</v>
      </c>
    </row>
    <row r="613">
      <c r="A613" s="1">
        <v>5.0</v>
      </c>
      <c r="B613" s="1" t="s">
        <v>614</v>
      </c>
      <c r="C613" t="str">
        <f>IFERROR(__xludf.DUMMYFUNCTION("GOOGLETRANSLATE(B613, ""fr"", ""en"")"),"Perfect beautiful bright colors consistent with the description,")</f>
        <v>Perfect beautiful bright colors consistent with the description,</v>
      </c>
    </row>
    <row r="614">
      <c r="A614" s="1">
        <v>2.0</v>
      </c>
      <c r="B614" s="1" t="s">
        <v>615</v>
      </c>
      <c r="C614" t="str">
        <f>IFERROR(__xludf.DUMMYFUNCTION("GOOGLETRANSLATE(B614, ""fr"", ""en"")"),"Sock my good brand too close Too close")</f>
        <v>Sock my good brand too close Too close</v>
      </c>
    </row>
    <row r="615">
      <c r="A615" s="1">
        <v>1.0</v>
      </c>
      <c r="B615" s="1" t="s">
        <v>616</v>
      </c>
      <c r="C615" t="str">
        <f>IFERROR(__xludf.DUMMYFUNCTION("GOOGLETRANSLATE(B615, ""fr"", ""en"")"),"Anti colic nipple only goes on a wide neck, unspecified in the comments and on Nuk bottles exclusively ... pity I have made myself")</f>
        <v>Anti colic nipple only goes on a wide neck, unspecified in the comments and on Nuk bottles exclusively ... pity I have made myself</v>
      </c>
    </row>
    <row r="616">
      <c r="A616" s="1">
        <v>3.0</v>
      </c>
      <c r="B616" s="1" t="s">
        <v>617</v>
      </c>
      <c r="C616" t="str">
        <f>IFERROR(__xludf.DUMMYFUNCTION("GOOGLETRANSLATE(B616, ""fr"", ""en"")"),"DECEPTION ON QUALITY PRODUCT DISAPPOINTING AS TO ITS QUALITY")</f>
        <v>DECEPTION ON QUALITY PRODUCT DISAPPOINTING AS TO ITS QUALITY</v>
      </c>
    </row>
    <row r="617">
      <c r="A617" s="1">
        <v>3.0</v>
      </c>
      <c r="B617" s="1" t="s">
        <v>618</v>
      </c>
      <c r="C617" t="str">
        <f>IFERROR(__xludf.DUMMYFUNCTION("GOOGLETRANSLATE(B617, ""fr"", ""en"")"),"as beautiful sports socks, comfortable and warmer than conventional socks BUT they pilling +++ it's a shame! we'll see if they hold up but I do not think more than two winters ...")</f>
        <v>as beautiful sports socks, comfortable and warmer than conventional socks BUT they pilling +++ it's a shame! we'll see if they hold up but I do not think more than two winters ...</v>
      </c>
    </row>
    <row r="618">
      <c r="A618" s="1">
        <v>4.0</v>
      </c>
      <c r="B618" s="1" t="s">
        <v>619</v>
      </c>
      <c r="C618" t="str">
        <f>IFERROR(__xludf.DUMMYFUNCTION("GOOGLETRANSLATE(B618, ""fr"", ""en"")"),"good product very slight correct size")</f>
        <v>good product very slight correct size</v>
      </c>
    </row>
    <row r="619">
      <c r="A619" s="1">
        <v>4.0</v>
      </c>
      <c r="B619" s="1" t="s">
        <v>620</v>
      </c>
      <c r="C619" t="str">
        <f>IFERROR(__xludf.DUMMYFUNCTION("GOOGLETRANSLATE(B619, ""fr"", ""en"")"),"bottle adopted by adopted daughter. Do not adapts to my breast pump")</f>
        <v>bottle adopted by adopted daughter. Do not adapts to my breast pump</v>
      </c>
    </row>
    <row r="620">
      <c r="A620" s="1">
        <v>4.0</v>
      </c>
      <c r="B620" s="1" t="s">
        <v>621</v>
      </c>
      <c r="C620" t="str">
        <f>IFERROR(__xludf.DUMMYFUNCTION("GOOGLETRANSLATE(B620, ""fr"", ""en"")"),"This cartridge is an original and not a compatible I am using a Samsung laser printer and I use only the original toner cartridge. It's comfortable because the result is perfect and I am rarely disappointed. Pa Jean-Jacques GIRARD")</f>
        <v>This cartridge is an original and not a compatible I am using a Samsung laser printer and I use only the original toner cartridge. It's comfortable because the result is perfect and I am rarely disappointed. Pa Jean-Jacques GIRARD</v>
      </c>
    </row>
    <row r="621">
      <c r="A621" s="1">
        <v>4.0</v>
      </c>
      <c r="B621" s="1" t="s">
        <v>622</v>
      </c>
      <c r="C621" t="str">
        <f>IFERROR(__xludf.DUMMYFUNCTION("GOOGLETRANSLATE(B621, ""fr"", ""en"")"),"handy digital watch I like this watch very practical, robust and fair. Setting the time, the very difficult months and more instructions in English. I especially struggled to neutralize a little click that triggered each time, now everything is ok and I l"&amp;"eft at all that watch. I put in a drawer a beautiful watch brand as I prefer this digital watch. I recommend the product and the seller.")</f>
        <v>handy digital watch I like this watch very practical, robust and fair. Setting the time, the very difficult months and more instructions in English. I especially struggled to neutralize a little click that triggered each time, now everything is ok and I left at all that watch. I put in a drawer a beautiful watch brand as I prefer this digital watch. I recommend the product and the seller.</v>
      </c>
    </row>
    <row r="622">
      <c r="A622" s="1">
        <v>5.0</v>
      </c>
      <c r="B622" s="1" t="s">
        <v>623</v>
      </c>
      <c r="C622" t="str">
        <f>IFERROR(__xludf.DUMMYFUNCTION("GOOGLETRANSLATE(B622, ""fr"", ""en"")"),"g-shock perfect")</f>
        <v>g-shock perfect</v>
      </c>
    </row>
    <row r="623">
      <c r="A623" s="1">
        <v>5.0</v>
      </c>
      <c r="B623" s="1" t="s">
        <v>624</v>
      </c>
      <c r="C623" t="str">
        <f>IFERROR(__xludf.DUMMYFUNCTION("GOOGLETRANSLATE(B623, ""fr"", ""en"")"),"Sennheiser headphones Very good quality. Helmet neutral, balance bass. Easily adjustable at the waist Nothing to say ...")</f>
        <v>Sennheiser headphones Very good quality. Helmet neutral, balance bass. Easily adjustable at the waist Nothing to say ...</v>
      </c>
    </row>
    <row r="624">
      <c r="A624" s="1">
        <v>5.0</v>
      </c>
      <c r="B624" s="1" t="s">
        <v>625</v>
      </c>
      <c r="C624" t="str">
        <f>IFERROR(__xludf.DUMMYFUNCTION("GOOGLETRANSLATE(B624, ""fr"", ""en"")"),"Unbeatable price excellent value for the money. I've tested many headphones around that price: all for troubleshooting. But this one, I still use it from time to time for its light even though I have a better helmet .. / +! infinitely recomlendable")</f>
        <v>Unbeatable price excellent value for the money. I've tested many headphones around that price: all for troubleshooting. But this one, I still use it from time to time for its light even though I have a better helmet .. / +! infinitely recomlendable</v>
      </c>
    </row>
    <row r="625">
      <c r="A625" s="1">
        <v>5.0</v>
      </c>
      <c r="B625" s="1" t="s">
        <v>626</v>
      </c>
      <c r="C625" t="str">
        <f>IFERROR(__xludf.DUMMYFUNCTION("GOOGLETRANSLATE(B625, ""fr"", ""en"")"),"Very Suprbe contante")</f>
        <v>Very Suprbe contante</v>
      </c>
    </row>
    <row r="626">
      <c r="A626" s="1">
        <v>5.0</v>
      </c>
      <c r="B626" s="1" t="s">
        <v>104</v>
      </c>
      <c r="C626" t="str">
        <f>IFERROR(__xludf.DUMMYFUNCTION("GOOGLETRANSLATE(B626, ""fr"", ""en"")"),"perfect perfect")</f>
        <v>perfect perfect</v>
      </c>
    </row>
    <row r="627">
      <c r="A627" s="1">
        <v>5.0</v>
      </c>
      <c r="B627" s="1" t="s">
        <v>627</v>
      </c>
      <c r="C627" t="str">
        <f>IFERROR(__xludf.DUMMYFUNCTION("GOOGLETRANSLATE(B627, ""fr"", ""en"")"),"Stunning Beautiful leggings very thick. Pocket for your phone or key lock ... I recommend")</f>
        <v>Stunning Beautiful leggings very thick. Pocket for your phone or key lock ... I recommend</v>
      </c>
    </row>
    <row r="628">
      <c r="A628" s="1">
        <v>5.0</v>
      </c>
      <c r="B628" s="1" t="s">
        <v>628</v>
      </c>
      <c r="C628" t="str">
        <f>IFERROR(__xludf.DUMMYFUNCTION("GOOGLETRANSLATE(B628, ""fr"", ""en"")"),"Very good quality really satisfied I especially recommend the room area fans")</f>
        <v>Very good quality really satisfied I especially recommend the room area fans</v>
      </c>
    </row>
    <row r="629">
      <c r="A629" s="1">
        <v>5.0</v>
      </c>
      <c r="B629" s="1" t="s">
        <v>629</v>
      </c>
      <c r="C629" t="str">
        <f>IFERROR(__xludf.DUMMYFUNCTION("GOOGLETRANSLATE(B629, ""fr"", ""en"")"),"Even better than what I thought Bought for my music for my fitness sessions. Noise reduction is impressive efficiency (gym with loud noise ventilation, music, and neighbors who make their phone conversation as if they were alone) The helmet is very comfor"&amp;"table, I wear it for 2 hours without feeling any discomfort. Finally, I also use it in the office, not for noise reduction but also because it is wireless and most of all: with the built-in microphone is great for my daily conferences via Skype. I use it "&amp;"every day and permanently on leash. The battery actually holds up. Bonus: Each swipe or ignition button, a female voice tells you the battery level Only flat, even on constantly, my MAC disconnects from time to time and I have to reactivate the connection"&amp;", but nothing too bad. Namely: the headset can be used on multiple devices (4, for me) but can only have 2 simultaneous active connections (my computer and my Phone) The smartphone app helps manage the connections, if necessary.")</f>
        <v>Even better than what I thought Bought for my music for my fitness sessions. Noise reduction is impressive efficiency (gym with loud noise ventilation, music, and neighbors who make their phone conversation as if they were alone) The helmet is very comfortable, I wear it for 2 hours without feeling any discomfort. Finally, I also use it in the office, not for noise reduction but also because it is wireless and most of all: with the built-in microphone is great for my daily conferences via Skype. I use it every day and permanently on leash. The battery actually holds up. Bonus: Each swipe or ignition button, a female voice tells you the battery level Only flat, even on constantly, my MAC disconnects from time to time and I have to reactivate the connection, but nothing too bad. Namely: the headset can be used on multiple devices (4, for me) but can only have 2 simultaneous active connections (my computer and my Phone) The smartphone app helps manage the connections, if necessary.</v>
      </c>
    </row>
    <row r="630">
      <c r="A630" s="1">
        <v>5.0</v>
      </c>
      <c r="B630" s="1" t="s">
        <v>630</v>
      </c>
      <c r="C630" t="str">
        <f>IFERROR(__xludf.DUMMYFUNCTION("GOOGLETRANSLATE(B630, ""fr"", ""en"")"),"Okay For")</f>
        <v>Okay For</v>
      </c>
    </row>
    <row r="631">
      <c r="A631" s="1">
        <v>5.0</v>
      </c>
      <c r="B631" s="1" t="s">
        <v>631</v>
      </c>
      <c r="C631" t="str">
        <f>IFERROR(__xludf.DUMMYFUNCTION("GOOGLETRANSLATE(B631, ""fr"", ""en"")"),"Satisfied with the product. Satisfied with the product.")</f>
        <v>Satisfied with the product. Satisfied with the product.</v>
      </c>
    </row>
    <row r="632">
      <c r="A632" s="1">
        <v>5.0</v>
      </c>
      <c r="B632" s="1" t="s">
        <v>632</v>
      </c>
      <c r="C632" t="str">
        <f>IFERROR(__xludf.DUMMYFUNCTION("GOOGLETRANSLATE(B632, ""fr"", ""en"")"),"a good buy my husband loves the numbers are big c ""is more super good size dial I recommend this article")</f>
        <v>a good buy my husband loves the numbers are big c "is more super good size dial I recommend this article</v>
      </c>
    </row>
    <row r="633">
      <c r="A633" s="1">
        <v>5.0</v>
      </c>
      <c r="B633" s="1" t="s">
        <v>633</v>
      </c>
      <c r="C633" t="str">
        <f>IFERROR(__xludf.DUMMYFUNCTION("GOOGLETRANSLATE(B633, ""fr"", ""en"")"),"Perfect Very good shoes!")</f>
        <v>Perfect Very good shoes!</v>
      </c>
    </row>
    <row r="634">
      <c r="A634" s="1">
        <v>5.0</v>
      </c>
      <c r="B634" s="1" t="s">
        <v>634</v>
      </c>
      <c r="C634" t="str">
        <f>IFERROR(__xludf.DUMMYFUNCTION("GOOGLETRANSLATE(B634, ""fr"", ""en"")"),"Excellent product Excellent product for an affordable price.")</f>
        <v>Excellent product Excellent product for an affordable price.</v>
      </c>
    </row>
    <row r="635">
      <c r="A635" s="1">
        <v>5.0</v>
      </c>
      <c r="B635" s="1" t="s">
        <v>635</v>
      </c>
      <c r="C635" t="str">
        <f>IFERROR(__xludf.DUMMYFUNCTION("GOOGLETRANSLATE(B635, ""fr"", ""en"")"),"Value for money still waiting, but looks great")</f>
        <v>Value for money still waiting, but looks great</v>
      </c>
    </row>
    <row r="636">
      <c r="A636" s="1">
        <v>5.0</v>
      </c>
      <c r="B636" s="1" t="s">
        <v>636</v>
      </c>
      <c r="C636" t="str">
        <f>IFERROR(__xludf.DUMMYFUNCTION("GOOGLETRANSLATE(B636, ""fr"", ""en"")"),"Perfect This is not a way against")</f>
        <v>Perfect This is not a way against</v>
      </c>
    </row>
    <row r="637">
      <c r="A637" s="1">
        <v>2.0</v>
      </c>
      <c r="B637" s="1" t="s">
        <v>637</v>
      </c>
      <c r="C637" t="str">
        <f>IFERROR(__xludf.DUMMYFUNCTION("GOOGLETRANSLATE(B637, ""fr"", ""en"")"),"Calendar much smaller than lla picture very disappointed badly displayed measurements I certainly do not recommend this false calendar by greatness")</f>
        <v>Calendar much smaller than lla picture very disappointed badly displayed measurements I certainly do not recommend this false calendar by greatness</v>
      </c>
    </row>
    <row r="638">
      <c r="A638" s="1">
        <v>1.0</v>
      </c>
      <c r="B638" s="1" t="s">
        <v>638</v>
      </c>
      <c r="C638" t="str">
        <f>IFERROR(__xludf.DUMMYFUNCTION("GOOGLETRANSLATE(B638, ""fr"", ""en"")"),"False copper I agree with another comment, description and misleading picture, it is not copper, but copper plate, which does not offer the same qualities. Avoid for audio applications ....")</f>
        <v>False copper I agree with another comment, description and misleading picture, it is not copper, but copper plate, which does not offer the same qualities. Avoid for audio applications ....</v>
      </c>
    </row>
    <row r="639">
      <c r="A639" s="1">
        <v>1.0</v>
      </c>
      <c r="B639" s="1" t="s">
        <v>639</v>
      </c>
      <c r="C639" t="str">
        <f>IFERROR(__xludf.DUMMYFUNCTION("GOOGLETRANSLATE(B639, ""fr"", ""en"")"),"No I just received this morning and I can not put the tape can not I already used half the tape really is the first time that I am disappointed by an item purchased on Amazon and I can not return given that it is open it is a true scam !!!!!")</f>
        <v>No I just received this morning and I can not put the tape can not I already used half the tape really is the first time that I am disappointed by an item purchased on Amazon and I can not return given that it is open it is a true scam !!!!!</v>
      </c>
    </row>
    <row r="640">
      <c r="A640" s="1">
        <v>3.0</v>
      </c>
      <c r="B640" s="1" t="s">
        <v>640</v>
      </c>
      <c r="C640" t="str">
        <f>IFERROR(__xludf.DUMMYFUNCTION("GOOGLETRANSLATE(B640, ""fr"", ""en"")"),"Difficult opening is open to fill. Not ideal for people with disabilities ...")</f>
        <v>Difficult opening is open to fill. Not ideal for people with disabilities ...</v>
      </c>
    </row>
    <row r="641">
      <c r="A641" s="1">
        <v>3.0</v>
      </c>
      <c r="B641" s="1" t="s">
        <v>641</v>
      </c>
      <c r="C641" t="str">
        <f>IFERROR(__xludf.DUMMYFUNCTION("GOOGLETRANSLATE(B641, ""fr"", ""en"")"),"COMMENTARY WATCH SMALL PRECISE TEMPERATURE IS NOT ACCURATE CHEAP RECOMMENDED FOR KIDS THIS IS THAN JUST WATCH FOR A GOOD PRICE")</f>
        <v>COMMENTARY WATCH SMALL PRECISE TEMPERATURE IS NOT ACCURATE CHEAP RECOMMENDED FOR KIDS THIS IS THAN JUST WATCH FOR A GOOD PRICE</v>
      </c>
    </row>
    <row r="642">
      <c r="A642" s="1">
        <v>4.0</v>
      </c>
      <c r="B642" s="1" t="s">
        <v>642</v>
      </c>
      <c r="C642" t="str">
        <f>IFERROR(__xludf.DUMMYFUNCTION("GOOGLETRANSLATE(B642, ""fr"", ""en"")"),"Do not slip on good ergonomics Excellent adhesion and very good ergonomics office to see in time")</f>
        <v>Do not slip on good ergonomics Excellent adhesion and very good ergonomics office to see in time</v>
      </c>
    </row>
    <row r="643">
      <c r="A643" s="1">
        <v>4.0</v>
      </c>
      <c r="B643" s="1" t="s">
        <v>643</v>
      </c>
      <c r="C643" t="str">
        <f>IFERROR(__xludf.DUMMYFUNCTION("GOOGLETRANSLATE(B643, ""fr"", ""en"")"),"Good cable We use the cables for turntables, sound is good, although there are better, in terms of the cable, it seems so solid it remains fixed")</f>
        <v>Good cable We use the cables for turntables, sound is good, although there are better, in terms of the cable, it seems so solid it remains fixed</v>
      </c>
    </row>
    <row r="644">
      <c r="A644" s="1">
        <v>4.0</v>
      </c>
      <c r="B644" s="1" t="s">
        <v>644</v>
      </c>
      <c r="C644" t="str">
        <f>IFERROR(__xludf.DUMMYFUNCTION("GOOGLETRANSLATE(B644, ""fr"", ""en"")"),"buy beautiful shoe for my son very satisfied with nothing to say")</f>
        <v>buy beautiful shoe for my son very satisfied with nothing to say</v>
      </c>
    </row>
    <row r="645">
      <c r="A645" s="1">
        <v>4.0</v>
      </c>
      <c r="B645" s="1" t="s">
        <v>645</v>
      </c>
      <c r="C645" t="str">
        <f>IFERROR(__xludf.DUMMYFUNCTION("GOOGLETRANSLATE(B645, ""fr"", ""en"")"),"Good value for communicating with other people. Very good and in line with my expectations.")</f>
        <v>Good value for communicating with other people. Very good and in line with my expectations.</v>
      </c>
    </row>
    <row r="646">
      <c r="A646" s="1">
        <v>5.0</v>
      </c>
      <c r="B646" s="1" t="s">
        <v>646</v>
      </c>
      <c r="C646" t="str">
        <f>IFERROR(__xludf.DUMMYFUNCTION("GOOGLETRANSLATE(B646, ""fr"", ""en"")"),"Beautiful and very comfortable inside Puma suede These are just beautiful, I have worn with jeans or tracksuit she ada At any given. It is also very comfortable! I recommend these perfect shoe to 1000%")</f>
        <v>Beautiful and very comfortable inside Puma suede These are just beautiful, I have worn with jeans or tracksuit she ada At any given. It is also very comfortable! I recommend these perfect shoe to 1000%</v>
      </c>
    </row>
    <row r="647">
      <c r="A647" s="1">
        <v>5.0</v>
      </c>
      <c r="B647" s="1" t="s">
        <v>647</v>
      </c>
      <c r="C647" t="str">
        <f>IFERROR(__xludf.DUMMYFUNCTION("GOOGLETRANSLATE(B647, ""fr"", ""en"")"),"Any good article belt conforms good quality packaging ok yay yay yay or luck pia to find an article in our time")</f>
        <v>Any good article belt conforms good quality packaging ok yay yay yay or luck pia to find an article in our time</v>
      </c>
    </row>
    <row r="648">
      <c r="A648" s="1">
        <v>5.0</v>
      </c>
      <c r="B648" s="1" t="s">
        <v>648</v>
      </c>
      <c r="C648" t="str">
        <f>IFERROR(__xludf.DUMMYFUNCTION("GOOGLETRANSLATE(B648, ""fr"", ""en"")"),"Perfect size on top, socks are thick without being too elastic and middle greenhouse foot perfectly. I recommended 10 more pairs!")</f>
        <v>Perfect size on top, socks are thick without being too elastic and middle greenhouse foot perfectly. I recommended 10 more pairs!</v>
      </c>
    </row>
    <row r="649">
      <c r="A649" s="1">
        <v>5.0</v>
      </c>
      <c r="B649" s="1" t="s">
        <v>649</v>
      </c>
      <c r="C649" t="str">
        <f>IFERROR(__xludf.DUMMYFUNCTION("GOOGLETRANSLATE(B649, ""fr"", ""en"")"),"Perfect Docs These are perfectly carved. They have a beautiful color and very good quality. I recommend them, they are perfect.")</f>
        <v>Perfect Docs These are perfectly carved. They have a beautiful color and very good quality. I recommend them, they are perfect.</v>
      </c>
    </row>
    <row r="650">
      <c r="A650" s="1">
        <v>5.0</v>
      </c>
      <c r="B650" s="1" t="s">
        <v>650</v>
      </c>
      <c r="C650" t="str">
        <f>IFERROR(__xludf.DUMMYFUNCTION("GOOGLETRANSLATE(B650, ""fr"", ""en"")"),"Practice Bel convenient accessory storage of small office accessories (paper clips, corner, pencils, post-it) ...")</f>
        <v>Practice Bel convenient accessory storage of small office accessories (paper clips, corner, pencils, post-it) ...</v>
      </c>
    </row>
    <row r="651">
      <c r="A651" s="1">
        <v>5.0</v>
      </c>
      <c r="B651" s="1" t="s">
        <v>651</v>
      </c>
      <c r="C651" t="str">
        <f>IFERROR(__xludf.DUMMYFUNCTION("GOOGLETRANSLATE(B651, ""fr"", ""en"")"),"perfect vans, it's simple, pretty and class ..")</f>
        <v>perfect vans, it's simple, pretty and class ..</v>
      </c>
    </row>
    <row r="652">
      <c r="A652" s="1">
        <v>5.0</v>
      </c>
      <c r="B652" s="1" t="s">
        <v>652</v>
      </c>
      <c r="C652" t="str">
        <f>IFERROR(__xludf.DUMMYFUNCTION("GOOGLETRANSLATE(B652, ""fr"", ""en"")"),"Ok Ideal for the bike I'm on my third pair and always so cool")</f>
        <v>Ok Ideal for the bike I'm on my third pair and always so cool</v>
      </c>
    </row>
    <row r="653">
      <c r="A653" s="1">
        <v>5.0</v>
      </c>
      <c r="B653" s="1" t="s">
        <v>653</v>
      </c>
      <c r="C653" t="str">
        <f>IFERROR(__xludf.DUMMYFUNCTION("GOOGLETRANSLATE(B653, ""fr"", ""en"")"),"perfect product! I recommend this product is perfect. impeccably dressed. Finishing top not too fine and very comfortable. Merciii")</f>
        <v>perfect product! I recommend this product is perfect. impeccably dressed. Finishing top not too fine and very comfortable. Merciii</v>
      </c>
    </row>
    <row r="654">
      <c r="A654" s="1">
        <v>5.0</v>
      </c>
      <c r="B654" s="1" t="s">
        <v>654</v>
      </c>
      <c r="C654" t="str">
        <f>IFERROR(__xludf.DUMMYFUNCTION("GOOGLETRANSLATE(B654, ""fr"", ""en"")"),"ink cartridge I buy this product regularly and I am satisfied except for the price increases every time ...")</f>
        <v>ink cartridge I buy this product regularly and I am satisfied except for the price increases every time ...</v>
      </c>
    </row>
    <row r="655">
      <c r="A655" s="1">
        <v>5.0</v>
      </c>
      <c r="B655" s="1" t="s">
        <v>655</v>
      </c>
      <c r="C655" t="str">
        <f>IFERROR(__xludf.DUMMYFUNCTION("GOOGLETRANSLATE(B655, ""fr"", ""en"")"),"Cheap. Well, I do my proud")</f>
        <v>Cheap. Well, I do my proud</v>
      </c>
    </row>
    <row r="656">
      <c r="A656" s="1">
        <v>5.0</v>
      </c>
      <c r="B656" s="1" t="s">
        <v>656</v>
      </c>
      <c r="C656" t="str">
        <f>IFERROR(__xludf.DUMMYFUNCTION("GOOGLETRANSLATE(B656, ""fr"", ""en"")"),"earphone Super quality earphones superieur.Fonctionne perfectly and is super nice and pleasant to wear!")</f>
        <v>earphone Super quality earphones superieur.Fonctionne perfectly and is super nice and pleasant to wear!</v>
      </c>
    </row>
    <row r="657">
      <c r="A657" s="1">
        <v>5.0</v>
      </c>
      <c r="B657" s="1" t="s">
        <v>657</v>
      </c>
      <c r="C657" t="str">
        <f>IFERROR(__xludf.DUMMYFUNCTION("GOOGLETRANSLATE(B657, ""fr"", ""en"")"),"nickel as in slippers, size a bit small, otherwise very comfortable !!")</f>
        <v>nickel as in slippers, size a bit small, otherwise very comfortable !!</v>
      </c>
    </row>
    <row r="658">
      <c r="A658" s="1">
        <v>5.0</v>
      </c>
      <c r="B658" s="1" t="s">
        <v>658</v>
      </c>
      <c r="C658" t="str">
        <f>IFERROR(__xludf.DUMMYFUNCTION("GOOGLETRANSLATE(B658, ""fr"", ""en"")"),"These headphones are almost perfect my first bluetooth headphones. After a long search and a thorough reading all the reviews, I opted for this model and am at the moment and after a week of intensive testing, absolutely delighted with my purchase. Pairin"&amp;"g is extremely easy (even for no technology that I am). The sound quality is excellent, bluetooth is very stable (no cut walking or even running on condition of not opting for AAC), the interlocutors seem to telephone hear properly. The headphones are com"&amp;"fortable to wear and take rather good ear. Touchpads require a little practice to use them well, but you do it without problem. Noise reduction is not what I call 'active' (no command to cancel the noises eg air) but outside noise is mitigated. The charge"&amp;"r works very well and very long (always three blue dots for 4 days and multiple refills). Only (small) complaint; the design of the case and headphones did a little ""cheap"", certainly compared to much more expensive models ... In short I highly recommen"&amp;"d hoping that it takes in both the duration (in which case, I will complete this post).")</f>
        <v>These headphones are almost perfect my first bluetooth headphones. After a long search and a thorough reading all the reviews, I opted for this model and am at the moment and after a week of intensive testing, absolutely delighted with my purchase. Pairing is extremely easy (even for no technology that I am). The sound quality is excellent, bluetooth is very stable (no cut walking or even running on condition of not opting for AAC), the interlocutors seem to telephone hear properly. The headphones are comfortable to wear and take rather good ear. Touchpads require a little practice to use them well, but you do it without problem. Noise reduction is not what I call 'active' (no command to cancel the noises eg air) but outside noise is mitigated. The charger works very well and very long (always three blue dots for 4 days and multiple refills). Only (small) complaint; the design of the case and headphones did a little "cheap", certainly compared to much more expensive models ... In short I highly recommend hoping that it takes in both the duration (in which case, I will complete this post).</v>
      </c>
    </row>
    <row r="659">
      <c r="A659" s="1">
        <v>5.0</v>
      </c>
      <c r="B659" s="1" t="s">
        <v>659</v>
      </c>
      <c r="C659" t="str">
        <f>IFERROR(__xludf.DUMMYFUNCTION("GOOGLETRANSLATE(B659, ""fr"", ""en"")"),"Great !! There are many ! It is very thick! Super paper, it is fine for what it has to do! And very good value for the number of rollers and the packaging also very strong")</f>
        <v>Great !! There are many ! It is very thick! Super paper, it is fine for what it has to do! And very good value for the number of rollers and the packaging also very strong</v>
      </c>
    </row>
    <row r="660">
      <c r="A660" s="1">
        <v>5.0</v>
      </c>
      <c r="B660" s="1" t="s">
        <v>660</v>
      </c>
      <c r="C660" t="str">
        <f>IFERROR(__xludf.DUMMYFUNCTION("GOOGLETRANSLATE(B660, ""fr"", ""en"")"),"Impeccable Impeccable, it protects the headrest while preserving hygiene For customers")</f>
        <v>Impeccable Impeccable, it protects the headrest while preserving hygiene For customers</v>
      </c>
    </row>
    <row r="661">
      <c r="A661" s="1">
        <v>2.0</v>
      </c>
      <c r="B661" s="1" t="s">
        <v>661</v>
      </c>
      <c r="C661" t="str">
        <f>IFERROR(__xludf.DUMMYFUNCTION("GOOGLETRANSLATE(B661, ""fr"", ""en"")"),"default sheared lining that unravels as you want me to add that is not bad as default it seems to me thank you thank you")</f>
        <v>default sheared lining that unravels as you want me to add that is not bad as default it seems to me thank you thank you</v>
      </c>
    </row>
    <row r="662">
      <c r="A662" s="1">
        <v>1.0</v>
      </c>
      <c r="B662" s="1" t="s">
        <v>662</v>
      </c>
      <c r="C662" t="str">
        <f>IFERROR(__xludf.DUMMYFUNCTION("GOOGLETRANSLATE(B662, ""fr"", ""en"")"),"Poor Used every day at work, I decided this time to set the price for a better life. After 15 days the tab back to rest my hand, very disappointed in the quality seen the price ...")</f>
        <v>Poor Used every day at work, I decided this time to set the price for a better life. After 15 days the tab back to rest my hand, very disappointed in the quality seen the price ...</v>
      </c>
    </row>
    <row r="663">
      <c r="A663" s="1">
        <v>1.0</v>
      </c>
      <c r="B663" s="1" t="s">
        <v>663</v>
      </c>
      <c r="C663" t="str">
        <f>IFERROR(__xludf.DUMMYFUNCTION("GOOGLETRANSLATE(B663, ""fr"", ""en"")"),"US plug instead of an EU decision I wish I could give an objective opinion on the product, but when it comes with a US plug, not EU not easy. It's a shame.")</f>
        <v>US plug instead of an EU decision I wish I could give an objective opinion on the product, but when it comes with a US plug, not EU not easy. It's a shame.</v>
      </c>
    </row>
    <row r="664">
      <c r="A664" s="1">
        <v>3.0</v>
      </c>
      <c r="B664" s="1" t="s">
        <v>664</v>
      </c>
      <c r="C664" t="str">
        <f>IFERROR(__xludf.DUMMYFUNCTION("GOOGLETRANSLATE(B664, ""fr"", ""en"")"),"Beautiful appearance Very complicated to remove the links (use a jeweler)")</f>
        <v>Beautiful appearance Very complicated to remove the links (use a jeweler)</v>
      </c>
    </row>
    <row r="665">
      <c r="A665" s="1">
        <v>4.0</v>
      </c>
      <c r="B665" s="1" t="s">
        <v>665</v>
      </c>
      <c r="C665" t="str">
        <f>IFERROR(__xludf.DUMMYFUNCTION("GOOGLETRANSLATE(B665, ""fr"", ""en"")"),"Some small disappointments but impeccable service ... received product quickly, unfortunately the battery case was defective. Live about the management with bose service via their online chat system, replacing the entire product not identical Nine in less"&amp;" than 7 days after my expedition. sympathetic speaker and listening. Not having a perfect product, the service is quality and this is important! Sound quality very good bill for size headphones. Isolation minimal external noise for intra, but it is in my "&amp;"opinion a good thing to use sports to stay connected to their environment and avoid unpleasant impact noise that we can know with some intra more insulating. Good performance in the ear use. A little too prominent, careful not to hang or shoving them in p"&amp;"ractice or risk seeing its precious finish the race on the ground ... Without the housing autonomy for use during long drive is too just ( just under 5 hours) and for shorter periods plays without going through the load box case, since if the headphones w"&amp;"ill not detect their carrier extinction is done only after a minimum 10 minutes (much listening time lost unnecessarily each time). Overall satisfied with my purchase, I recommend.")</f>
        <v>Some small disappointments but impeccable service ... received product quickly, unfortunately the battery case was defective. Live about the management with bose service via their online chat system, replacing the entire product not identical Nine in less than 7 days after my expedition. sympathetic speaker and listening. Not having a perfect product, the service is quality and this is important! Sound quality very good bill for size headphones. Isolation minimal external noise for intra, but it is in my opinion a good thing to use sports to stay connected to their environment and avoid unpleasant impact noise that we can know with some intra more insulating. Good performance in the ear use. A little too prominent, careful not to hang or shoving them in practice or risk seeing its precious finish the race on the ground ... Without the housing autonomy for use during long drive is too just ( just under 5 hours) and for shorter periods plays without going through the load box case, since if the headphones will not detect their carrier extinction is done only after a minimum 10 minutes (much listening time lost unnecessarily each time). Overall satisfied with my purchase, I recommend.</v>
      </c>
    </row>
    <row r="666">
      <c r="A666" s="1">
        <v>4.0</v>
      </c>
      <c r="B666" s="1" t="s">
        <v>666</v>
      </c>
      <c r="C666" t="str">
        <f>IFERROR(__xludf.DUMMYFUNCTION("GOOGLETRANSLATE(B666, ""fr"", ""en"")"),"Ras alain")</f>
        <v>Ras alain</v>
      </c>
    </row>
    <row r="667">
      <c r="A667" s="1">
        <v>4.0</v>
      </c>
      <c r="B667" s="1" t="s">
        <v>667</v>
      </c>
      <c r="C667" t="str">
        <f>IFERROR(__xludf.DUMMYFUNCTION("GOOGLETRANSLATE(B667, ""fr"", ""en"")"),"Toppossime Very nice watch matches the picture, works great! Superb, I advise you.")</f>
        <v>Toppossime Very nice watch matches the picture, works great! Superb, I advise you.</v>
      </c>
    </row>
    <row r="668">
      <c r="A668" s="1">
        <v>4.0</v>
      </c>
      <c r="B668" s="1" t="s">
        <v>668</v>
      </c>
      <c r="C668" t="str">
        <f>IFERROR(__xludf.DUMMYFUNCTION("GOOGLETRANSLATE(B668, ""fr"", ""en"")"),"Magnet Mystery Not bad, pretty, a little big. No effect in my case .. It is not always spoken well of magnetic fields. See seriously. Pleasant in the hand and even decorative.")</f>
        <v>Magnet Mystery Not bad, pretty, a little big. No effect in my case .. It is not always spoken well of magnetic fields. See seriously. Pleasant in the hand and even decorative.</v>
      </c>
    </row>
    <row r="669">
      <c r="A669" s="1">
        <v>5.0</v>
      </c>
      <c r="B669" s="1" t="s">
        <v>669</v>
      </c>
      <c r="C669" t="str">
        <f>IFERROR(__xludf.DUMMYFUNCTION("GOOGLETRANSLATE(B669, ""fr"", ""en"")"),"Excellent gift I bought this hands-free kit for my mother and it's great! I will also m 'E, n buy one myself. Perfect reception, very easy to install. I order")</f>
        <v>Excellent gift I bought this hands-free kit for my mother and it's great! I will also m 'E, n buy one myself. Perfect reception, very easy to install. I order</v>
      </c>
    </row>
    <row r="670">
      <c r="A670" s="1">
        <v>5.0</v>
      </c>
      <c r="B670" s="1" t="s">
        <v>670</v>
      </c>
      <c r="C670" t="str">
        <f>IFERROR(__xludf.DUMMYFUNCTION("GOOGLETRANSLATE(B670, ""fr"", ""en"")"),"good performance in front, elegant, a little thin soles Beautiful elegant town trainers and the right size; the sole, however, is a little thin. The old models had better tread ...")</f>
        <v>good performance in front, elegant, a little thin soles Beautiful elegant town trainers and the right size; the sole, however, is a little thin. The old models had better tread ...</v>
      </c>
    </row>
    <row r="671">
      <c r="A671" s="1">
        <v>5.0</v>
      </c>
      <c r="B671" s="1" t="s">
        <v>671</v>
      </c>
      <c r="C671" t="str">
        <f>IFERROR(__xludf.DUMMYFUNCTION("GOOGLETRANSLATE(B671, ""fr"", ""en"")"),"SHOCK ABSORBER - SPORT RUN I tried this product in a sports shop, which had no cap B. I am very satisfied with my order. A tip anyway, I usually do support the size 95B bra but this model for the sport has a ride back, also provide for 100B and it will be"&amp;" perfect")</f>
        <v>SHOCK ABSORBER - SPORT RUN I tried this product in a sports shop, which had no cap B. I am very satisfied with my order. A tip anyway, I usually do support the size 95B bra but this model for the sport has a ride back, also provide for 100B and it will be perfect</v>
      </c>
    </row>
    <row r="672">
      <c r="A672" s="1">
        <v>5.0</v>
      </c>
      <c r="B672" s="1" t="s">
        <v>672</v>
      </c>
      <c r="C672" t="str">
        <f>IFERROR(__xludf.DUMMYFUNCTION("GOOGLETRANSLATE(B672, ""fr"", ""en"")"),"Very satisfied Very nice table for a tattoo. Clean, simple, good value for money. I recommend.")</f>
        <v>Very satisfied Very nice table for a tattoo. Clean, simple, good value for money. I recommend.</v>
      </c>
    </row>
    <row r="673">
      <c r="A673" s="1">
        <v>5.0</v>
      </c>
      <c r="B673" s="1" t="s">
        <v>673</v>
      </c>
      <c r="C673" t="str">
        <f>IFERROR(__xludf.DUMMYFUNCTION("GOOGLETRANSLATE(B673, ""fr"", ""en"")"),"micro problem. Hello, I received my helmet but I am having a problem with discord and Skype, people do not hear m, pressing the remote control buttons on the little green circle discord s active but disappear live, I do not comprise or it just come to tha"&amp;"nk you for your help")</f>
        <v>micro problem. Hello, I received my helmet but I am having a problem with discord and Skype, people do not hear m, pressing the remote control buttons on the little green circle discord s active but disappear live, I do not comprise or it just come to thank you for your help</v>
      </c>
    </row>
    <row r="674">
      <c r="A674" s="1">
        <v>5.0</v>
      </c>
      <c r="B674" s="1" t="s">
        <v>674</v>
      </c>
      <c r="C674" t="str">
        <f>IFERROR(__xludf.DUMMYFUNCTION("GOOGLETRANSLATE(B674, ""fr"", ""en"")"),"Superb Superb watch. Fine and elegant. The bracelet is really nice. The set is really light, it does not feel at all shows and that's what I love")</f>
        <v>Superb Superb watch. Fine and elegant. The bracelet is really nice. The set is really light, it does not feel at all shows and that's what I love</v>
      </c>
    </row>
    <row r="675">
      <c r="A675" s="1">
        <v>5.0</v>
      </c>
      <c r="B675" s="1" t="s">
        <v>675</v>
      </c>
      <c r="C675" t="str">
        <f>IFERROR(__xludf.DUMMYFUNCTION("GOOGLETRANSLATE(B675, ""fr"", ""en"")"),"lightness I just put myself in sport and I was looking fairly light and sneakers both elegant without being over ... Well I'm delighted with my purchase. Trainers extra light, I could test them in the gym and running and well I love Very good value for mo"&amp;"ney.")</f>
        <v>lightness I just put myself in sport and I was looking fairly light and sneakers both elegant without being over ... Well I'm delighted with my purchase. Trainers extra light, I could test them in the gym and running and well I love Very good value for money.</v>
      </c>
    </row>
    <row r="676">
      <c r="A676" s="1">
        <v>5.0</v>
      </c>
      <c r="B676" s="1" t="s">
        <v>676</v>
      </c>
      <c r="C676" t="str">
        <f>IFERROR(__xludf.DUMMYFUNCTION("GOOGLETRANSLATE(B676, ""fr"", ""en"")"),"Interesting book very interesting. We have offered the boy a little for his 8 years. He was very happy.")</f>
        <v>Interesting book very interesting. We have offered the boy a little for his 8 years. He was very happy.</v>
      </c>
    </row>
    <row r="677">
      <c r="A677" s="1">
        <v>5.0</v>
      </c>
      <c r="B677" s="1" t="s">
        <v>677</v>
      </c>
      <c r="C677" t="str">
        <f>IFERROR(__xludf.DUMMYFUNCTION("GOOGLETRANSLATE(B677, ""fr"", ""en"")"),"Nickel in connection APTX. Just perfect . Nothing c nickel, I expected the oreo my phone samsung s7 updating to be sure etai well APTX and c the case the s7 uses this protocol to connect to Best Quality quality in oreo. I recommend on its own is no discom"&amp;"fort or strange is widely said taf for sports, cycling and simple DIY light and efficient. More than 6 I use nickel.")</f>
        <v>Nickel in connection APTX. Just perfect . Nothing c nickel, I expected the oreo my phone samsung s7 updating to be sure etai well APTX and c the case the s7 uses this protocol to connect to Best Quality quality in oreo. I recommend on its own is no discomfort or strange is widely said taf for sports, cycling and simple DIY light and efficient. More than 6 I use nickel.</v>
      </c>
    </row>
    <row r="678">
      <c r="A678" s="1">
        <v>5.0</v>
      </c>
      <c r="B678" s="1" t="s">
        <v>678</v>
      </c>
      <c r="C678" t="str">
        <f>IFERROR(__xludf.DUMMYFUNCTION("GOOGLETRANSLATE(B678, ""fr"", ""en"")"),"OK OK")</f>
        <v>OK OK</v>
      </c>
    </row>
    <row r="679">
      <c r="A679" s="1">
        <v>5.0</v>
      </c>
      <c r="B679" s="1" t="s">
        <v>679</v>
      </c>
      <c r="C679" t="str">
        <f>IFERROR(__xludf.DUMMYFUNCTION("GOOGLETRANSLATE(B679, ""fr"", ""en"")"),"Perfect for small detail work they are perfect, the bristle material is both supple and firm.")</f>
        <v>Perfect for small detail work they are perfect, the bristle material is both supple and firm.</v>
      </c>
    </row>
    <row r="680">
      <c r="A680" s="1">
        <v>5.0</v>
      </c>
      <c r="B680" s="1" t="s">
        <v>680</v>
      </c>
      <c r="C680" t="str">
        <f>IFERROR(__xludf.DUMMYFUNCTION("GOOGLETRANSLATE(B680, ""fr"", ""en"")"),"Very pleasant ! do sports in slippers :) A very nice and light product! Slippers for sports. close enough shoe foot. If you have a foot a bit much, take a half size bigger")</f>
        <v>Very pleasant ! do sports in slippers :) A very nice and light product! Slippers for sports. close enough shoe foot. If you have a foot a bit much, take a half size bigger</v>
      </c>
    </row>
    <row r="681">
      <c r="A681" s="1">
        <v>5.0</v>
      </c>
      <c r="B681" s="1" t="s">
        <v>681</v>
      </c>
      <c r="C681" t="str">
        <f>IFERROR(__xludf.DUMMYFUNCTION("GOOGLETRANSLATE(B681, ""fr"", ""en"")"),"Comfort and style nice color, very comfortable and very convenient!")</f>
        <v>Comfort and style nice color, very comfortable and very convenient!</v>
      </c>
    </row>
    <row r="682">
      <c r="A682" s="1">
        <v>5.0</v>
      </c>
      <c r="B682" s="1" t="s">
        <v>682</v>
      </c>
      <c r="C682" t="str">
        <f>IFERROR(__xludf.DUMMYFUNCTION("GOOGLETRANSLATE(B682, ""fr"", ""en"")"),"Satisfied Product 100% consistent with the description and photos. Price very interesting and competitive. Rapid dispatch. large branded product, so no surprise ...")</f>
        <v>Satisfied Product 100% consistent with the description and photos. Price very interesting and competitive. Rapid dispatch. large branded product, so no surprise ...</v>
      </c>
    </row>
    <row r="683">
      <c r="A683" s="1">
        <v>5.0</v>
      </c>
      <c r="B683" s="1" t="s">
        <v>683</v>
      </c>
      <c r="C683" t="str">
        <f>IFERROR(__xludf.DUMMYFUNCTION("GOOGLETRANSLATE(B683, ""fr"", ""en"")"),"What range! Very good crayons with vibrant colors. A beautiful range of colors which is appreciable. The colors blend well together, gradients are easy to make. dry pens may be used or a blender. I highly recommend it.")</f>
        <v>What range! Very good crayons with vibrant colors. A beautiful range of colors which is appreciable. The colors blend well together, gradients are easy to make. dry pens may be used or a blender. I highly recommend it.</v>
      </c>
    </row>
    <row r="684">
      <c r="A684" s="1">
        <v>5.0</v>
      </c>
      <c r="B684" s="1" t="s">
        <v>684</v>
      </c>
      <c r="C684" t="str">
        <f>IFERROR(__xludf.DUMMYFUNCTION("GOOGLETRANSLATE(B684, ""fr"", ""en"")"),"And bah It works! At the price it is sold I thought ""&amp; nbsp; nothing to lose in trying it worse is that 13 lost balls. &amp; nbsp; ""It works well. And saves me at the very least a 50aine euros. So go for it.")</f>
        <v>And bah It works! At the price it is sold I thought "&amp; nbsp; nothing to lose in trying it worse is that 13 lost balls. &amp; nbsp; "It works well. And saves me at the very least a 50aine euros. So go for it.</v>
      </c>
    </row>
    <row r="685">
      <c r="A685" s="1">
        <v>2.0</v>
      </c>
      <c r="B685" s="1" t="s">
        <v>685</v>
      </c>
      <c r="C685" t="str">
        <f>IFERROR(__xludf.DUMMYFUNCTION("GOOGLETRANSLATE(B685, ""fr"", ""en"")"),"Smell good, but difficult to measure The smell is very nice but I'm struggling to meter the balls when I make fall into the drum. The machine feels very good after drying, then to say that the odor persists for several days, I think not. I prefer to use a"&amp;" product like liquid fabric softener.")</f>
        <v>Smell good, but difficult to measure The smell is very nice but I'm struggling to meter the balls when I make fall into the drum. The machine feels very good after drying, then to say that the odor persists for several days, I think not. I prefer to use a product like liquid fabric softener.</v>
      </c>
    </row>
    <row r="686">
      <c r="A686" s="1">
        <v>1.0</v>
      </c>
      <c r="B686" s="1" t="s">
        <v>686</v>
      </c>
      <c r="C686" t="str">
        <f>IFERROR(__xludf.DUMMYFUNCTION("GOOGLETRANSLATE(B686, ""fr"", ""en"")"),"And there is the drama ... For me, this headset is a disaster. I had to buy an adapter for it is an American outlet. I am next to the transmitter, and beug signal. The sound quality is rotten, and really powerful. I can not recommend this headset.")</f>
        <v>And there is the drama ... For me, this headset is a disaster. I had to buy an adapter for it is an American outlet. I am next to the transmitter, and beug signal. The sound quality is rotten, and really powerful. I can not recommend this headset.</v>
      </c>
    </row>
    <row r="687">
      <c r="A687" s="1">
        <v>3.0</v>
      </c>
      <c r="B687" s="1" t="s">
        <v>687</v>
      </c>
      <c r="C687" t="str">
        <f>IFERROR(__xludf.DUMMYFUNCTION("GOOGLETRANSLATE(B687, ""fr"", ""en"")"),"The lack of passable fact partitioning the seeds s accumulate their distribution is uneven and the distribution of heat either. There are probably better to buy")</f>
        <v>The lack of passable fact partitioning the seeds s accumulate their distribution is uneven and the distribution of heat either. There are probably better to buy</v>
      </c>
    </row>
    <row r="688">
      <c r="A688" s="1">
        <v>3.0</v>
      </c>
      <c r="B688" s="1" t="s">
        <v>688</v>
      </c>
      <c r="C688" t="str">
        <f>IFERROR(__xludf.DUMMYFUNCTION("GOOGLETRANSLATE(B688, ""fr"", ""en"")"),"Shoes too big after a second command all is well")</f>
        <v>Shoes too big after a second command all is well</v>
      </c>
    </row>
    <row r="689">
      <c r="A689" s="1">
        <v>4.0</v>
      </c>
      <c r="B689" s="1" t="s">
        <v>689</v>
      </c>
      <c r="C689" t="str">
        <f>IFERROR(__xludf.DUMMYFUNCTION("GOOGLETRANSLATE(B689, ""fr"", ""en"")"),"Suitable for large bottles Hello Article consistent with the description. Suitable for large biberons.En car, You will have no less than 10 minutes to heat a bottle of 210ml. The wire heats a little in this case. It's normal. If you put the tap water it i"&amp;"s necessary to de-scale the background with white vinegar.")</f>
        <v>Suitable for large bottles Hello Article consistent with the description. Suitable for large biberons.En car, You will have no less than 10 minutes to heat a bottle of 210ml. The wire heats a little in this case. It's normal. If you put the tap water it is necessary to de-scale the background with white vinegar.</v>
      </c>
    </row>
    <row r="690">
      <c r="A690" s="1">
        <v>4.0</v>
      </c>
      <c r="B690" s="1" t="s">
        <v>690</v>
      </c>
      <c r="C690" t="str">
        <f>IFERROR(__xludf.DUMMYFUNCTION("GOOGLETRANSLATE(B690, ""fr"", ""en"")"),"O Pull top Top")</f>
        <v>O Pull top Top</v>
      </c>
    </row>
    <row r="691">
      <c r="A691" s="1">
        <v>4.0</v>
      </c>
      <c r="B691" s="1" t="s">
        <v>691</v>
      </c>
      <c r="C691" t="str">
        <f>IFERROR(__xludf.DUMMYFUNCTION("GOOGLETRANSLATE(B691, ""fr"", ""en"")"),"Super cute pendant jewel pendant and as the picture")</f>
        <v>Super cute pendant jewel pendant and as the picture</v>
      </c>
    </row>
    <row r="692">
      <c r="A692" s="1">
        <v>4.0</v>
      </c>
      <c r="B692" s="1" t="s">
        <v>692</v>
      </c>
      <c r="C692" t="str">
        <f>IFERROR(__xludf.DUMMYFUNCTION("GOOGLETRANSLATE(B692, ""fr"", ""en"")"),"Top bluetooth headsets Audio quality, the efficiency of noise reduction, low latency (delay between sound and image when coupled to a TV), autonomy (~ 30h) and the impeccable finish, are I do not regret this purchase. I did not put the maximum score becau"&amp;"se it has a few limitations, especially because it can connect bluetooth to only one device at a time, not while charging (in this case, can not monitor the battery level via App Headphones Sony Connect). By cons, good news after the last update of the fi"&amp;"rmware, I could choose the voice prompts in the French helmet.")</f>
        <v>Top bluetooth headsets Audio quality, the efficiency of noise reduction, low latency (delay between sound and image when coupled to a TV), autonomy (~ 30h) and the impeccable finish, are I do not regret this purchase. I did not put the maximum score because it has a few limitations, especially because it can connect bluetooth to only one device at a time, not while charging (in this case, can not monitor the battery level via App Headphones Sony Connect). By cons, good news after the last update of the firmware, I could choose the voice prompts in the French helmet.</v>
      </c>
    </row>
    <row r="693">
      <c r="A693" s="1">
        <v>4.0</v>
      </c>
      <c r="B693" s="1" t="s">
        <v>693</v>
      </c>
      <c r="C693" t="str">
        <f>IFERROR(__xludf.DUMMYFUNCTION("GOOGLETRANSLATE(B693, ""fr"", ""en"")"),"satisfactory but not durable enough It was for my aunt, but that was to replace the old one that was satisfactory.")</f>
        <v>satisfactory but not durable enough It was for my aunt, but that was to replace the old one that was satisfactory.</v>
      </c>
    </row>
    <row r="694">
      <c r="A694" s="1">
        <v>5.0</v>
      </c>
      <c r="B694" s="1" t="s">
        <v>694</v>
      </c>
      <c r="C694" t="str">
        <f>IFERROR(__xludf.DUMMYFUNCTION("GOOGLETRANSLATE(B694, ""fr"", ""en"")"),"I am glad ! I can finally organize my photos into albums without mounts with these corners to stick. Very practical and easy to use")</f>
        <v>I am glad ! I can finally organize my photos into albums without mounts with these corners to stick. Very practical and easy to use</v>
      </c>
    </row>
    <row r="695">
      <c r="A695" s="1">
        <v>5.0</v>
      </c>
      <c r="B695" s="1" t="s">
        <v>695</v>
      </c>
      <c r="C695" t="str">
        <f>IFERROR(__xludf.DUMMYFUNCTION("GOOGLETRANSLATE(B695, ""fr"", ""en"")"),"Product Satisfaction beautiful convenient for my little girl preparing breakfast beep a little lack outside not isolated very hot as great attention to children")</f>
        <v>Product Satisfaction beautiful convenient for my little girl preparing breakfast beep a little lack outside not isolated very hot as great attention to children</v>
      </c>
    </row>
    <row r="696">
      <c r="A696" s="1">
        <v>5.0</v>
      </c>
      <c r="B696" s="1" t="s">
        <v>696</v>
      </c>
      <c r="C696" t="str">
        <f>IFERROR(__xludf.DUMMYFUNCTION("GOOGLETRANSLATE(B696, ""fr"", ""en"")"),"ras ras")</f>
        <v>ras ras</v>
      </c>
    </row>
    <row r="697">
      <c r="A697" s="1">
        <v>5.0</v>
      </c>
      <c r="B697" s="1" t="s">
        <v>697</v>
      </c>
      <c r="C697" t="str">
        <f>IFERROR(__xludf.DUMMYFUNCTION("GOOGLETRANSLATE(B697, ""fr"", ""en"")"),"Good seller and perfect bag for my son's bag is perfect. Because what I wanted and imagined. As the picture better because I found bcp zipped pockets. (The seller replaced me again bag because I have not received the bag yet it is written, 'delivered' on "&amp;"Amazon./ My son cried. Fortunately the seller is nice, he sent me back satchel. )")</f>
        <v>Good seller and perfect bag for my son's bag is perfect. Because what I wanted and imagined. As the picture better because I found bcp zipped pockets. (The seller replaced me again bag because I have not received the bag yet it is written, 'delivered' on Amazon./ My son cried. Fortunately the seller is nice, he sent me back satchel. )</v>
      </c>
    </row>
    <row r="698">
      <c r="A698" s="1">
        <v>5.0</v>
      </c>
      <c r="B698" s="1" t="s">
        <v>698</v>
      </c>
      <c r="C698" t="str">
        <f>IFERROR(__xludf.DUMMYFUNCTION("GOOGLETRANSLATE(B698, ""fr"", ""en"")"),"Really well done and very attractive I bought two bracelets, one for me and one for my husband. We use them as a calming force in our lives. Really well done and very attractive. I highly recommend it.")</f>
        <v>Really well done and very attractive I bought two bracelets, one for me and one for my husband. We use them as a calming force in our lives. Really well done and very attractive. I highly recommend it.</v>
      </c>
    </row>
    <row r="699">
      <c r="A699" s="1">
        <v>5.0</v>
      </c>
      <c r="B699" s="1" t="s">
        <v>699</v>
      </c>
      <c r="C699" t="str">
        <f>IFERROR(__xludf.DUMMYFUNCTION("GOOGLETRANSLATE(B699, ""fr"", ""en"")"),"Very nice Good quality, beautiful rendering, cabinet at the height of the product not of concern for the offer")</f>
        <v>Very nice Good quality, beautiful rendering, cabinet at the height of the product not of concern for the offer</v>
      </c>
    </row>
    <row r="700">
      <c r="A700" s="1">
        <v>5.0</v>
      </c>
      <c r="B700" s="1" t="s">
        <v>700</v>
      </c>
      <c r="C700" t="str">
        <f>IFERROR(__xludf.DUMMYFUNCTION("GOOGLETRANSLATE(B700, ""fr"", ""en"")"),"ideal for small baby love story not too long")</f>
        <v>ideal for small baby love story not too long</v>
      </c>
    </row>
    <row r="701">
      <c r="A701" s="1">
        <v>5.0</v>
      </c>
      <c r="B701" s="1" t="s">
        <v>701</v>
      </c>
      <c r="C701" t="str">
        <f>IFERROR(__xludf.DUMMYFUNCTION("GOOGLETRANSLATE(B701, ""fr"", ""en"")"),"ELEGANT &amp; amp; REFINED &amp; nbsp ;! &lt;Div id = ""video-block-R3IPAAQ4IRXGGT"" class = ""a-section-spacing has-small-spacing-top video mini-block""&gt; &lt;div tabindex = ""0"" class = ""airy airy-svg vmin- unsupported airy-skin-beacon ""style ="" background-color: "&amp;"rgb (0, 0, 0); position: relative; width: 100%; height: 100%; font-size: 0px; overflow: hidden; outline: none ; ""&gt; &lt;div class ="" airy-renderer-container ""style ="" position: relative; height: 100%; width: 100%; ""&gt; &lt;video id ="" 15 ""preload ="" auto "&amp;"""src ="" https: //images-eu.ssl-images-amazon.com/images/I/C16uwHjqqoS.mp4 ""style ="" position: absolute; left: 0px; top: 0px; overflow: hidden; height: 1px; width: 1px; "" &gt; &lt;/ video&gt; &lt;/ div&gt; &lt;div id = ""airy-slate-preload"" style = ""background-color:"&amp;" rgb (0, 0, 0); background-image: url (&amp; quot; https: // images- eu.ssl-images-amazon.com/images/I/712Zv71bMzS.png&amp;quot;); background-size: contain; background-position: center center; background-repeat: no-repeat; position: absolute; top: 0px; left : 0px"&amp;"; visibility: visible; width: 100%; height: 100% ""&gt; &lt;/ div&gt; &lt;iframe scrolling ="" no ""framebord st = ""0"" src = ""about: blank"" style = ""display: none;""&gt; &lt;/ iframe&gt; &lt;div tabindex = ""- 1"" class = ""airy-controls-container"" style = ""opacity: 0; vi"&amp;"sibility: hidden; ""&gt; &lt;div tabindex ="" - 1 ""class ="" airy-screen-size-toggle airy-fullscreen ""&gt; &lt;/ div&gt; &lt;div tabindex ="" - 1 ""class ="" airy-container-bottom "" &gt; &lt;div tabindex = ""- 1"" class = ""airy-track-bar spacer-left"" style = ""width: 11px;"&amp;"""&gt; &lt;/ div&gt; &lt;div tabindex = ""- 1"" class = ""airy-play- toggle airy-play ""style ="" width: 12px; margin-right: 12px; ""&gt; &lt;/ div&gt; &lt;div tabindex ="" - 1 ""class ="" airy-audio-elements ""style ="" float: right; width: 34px; ""&gt; &lt;div tabindex ="" - 1 ""cla"&amp;"ss ="" airy-audio-toggle airy-on ""&gt; &lt;/ div&gt; &lt;div tabindex ="" - 1 ""class ="" airy-audio-container ""style = ""opacity: 0; visibility: hidden; ""&gt; &lt;div tabindex ="" - 1 ""class ="" airy-audio-track-bar ""style ="" height: 80%; ""&gt; &lt;div tabindex ="" - 1 "&amp;"""class ="" airy-audio- scrubber bar ""style ="" height: 85% ""&gt; &lt;/ div&gt; &lt;div tabindex ="" - 1 ""class ="" airy-audio-scrubber ""style ="" height: 12px; bottom: 85% ""&gt; &lt;/ div&gt; &lt;/ div&gt; &lt;/ div&gt; &lt;/ div&gt; &lt;div tabindex ="" - 1 ""class ="" airy-duration-label "&amp;"""style ="" float: right; width: 26px; margin-right: 4px; text-align: center; ""&gt; 0:00 &lt;/ div&gt; &lt;div tabindex ="" - 1 ""class ="" airy-track-bar spacer-right ""style ="" float: right; width: 11px; ""&gt; &lt;/ div&gt; &lt;div tabindex ="" - 1 ""class ="" airy-track-ba"&amp;"r-container ""style ="" margin-left: 35px; margin-right: 75px; ""&gt; &lt;div tabindex ="" - 1 ""class ="" airy-airy-track-bar vertical-centering-table ""&gt; &lt;div tabindex ="" - 1 ""class ="" airy-vertical-centering- table-cell ""&gt; &lt;div tabindex ="" - 1 ""class ="&amp;""" airy-track-bar elements ""&gt; &lt;div tabindex ="" - 1 ""class ="" airy-progress bar ""&gt; &lt;/ div&gt; &lt;div tabindex = ""- 1"" class = ""airy-scrubber bar""&gt; &lt;/ div&gt; &lt;div tabindex = ""- 1"" class = ""airy-scrubber""&gt; &lt;div tabindex = ""- 1"" class = ""airy-scrubbe"&amp;"r- icon ""&gt; &lt;/ div&gt; &lt;div tabindex ="" - 1 ""class ="" airy-adjusted-aui-tooltip ""style ="" opacity: 0; visibility: hidden; ""&gt; &lt;div tabindex ="" - 1 ""class ="" airy-adjusted-aui-tooltip-inner ""&gt; &lt;div tabindex ="" - 1 ""class ="" airy-current-time-label"&amp;" ""&gt; 0 00 &lt;/ div&gt; &lt;/ div&gt; &lt;div tabindex = ""- 1"" class = ""airy-adjusted-aui-arrow-border""&gt; &lt;div tabindex = ""- 1"" class = ""airy-adjusted-aui-arrow"" &gt; &lt;/ div&gt; &lt;/ div&gt; &lt;/ div&gt; &lt;/ div&gt; &lt;/ div&gt; &lt;/ div&gt; &lt;/ div&gt; &lt;/ div&gt; &lt;/ div&gt; &lt;/ div&gt; &lt;div tabindex = ""-"&amp;" 1"" class = ""airy-airy-age-gate course airy-vertical-centering table-airy-dialog"" style = ""opacity: 0; visibility: hidden; ""&gt; &lt;div tabindex ="" - 1 ""class ="" airy-age-gate-vertical-centering-table-cell airy-vertical-centering-table-cell ""&gt; &lt;div ta"&amp;"bindex ="" - 1 ""class = ""airy-vertical-centering-wrapper airy-age-gate-elements-wrapper""&gt; &lt;div tabindex = ""- 1"" class = ""airy-age-gate-elements airy-dialog-elements""&gt; &lt;div tabindex = "" -1 ""class ="" airy-age-gate-prompt ""&gt; This video is not Inte"&amp;"nded for all audiences What time were you born &lt;/ div&gt; &lt;div tabindex =.?"" - 1 ""class ="" airy-age-gate -inputs airy-dialog-inner-elements ""&gt; &lt;select tabindex ="" - 1 ""class ="" airy-age-gate-month ""&gt; &lt;option value ="" 1 ""&gt; January &lt;/ option&gt; &lt;option"&amp;" value ="" 2 ""&gt; February &lt;/ option&gt; &lt;option value ="" 3 ""&gt; March &lt;/ option&gt; &lt;option value ="" 4 ""&gt; April &lt;/ option&gt; &lt;option value ="" 5 ""&gt; May &lt;/ option&gt; &lt;option value = ""6""&gt; June &lt;/ option&gt; &lt;option value = ""7""&gt; July &lt;/ option&gt; &lt;option value = ""8"&amp;"""&gt; August &lt;/ option&gt; &lt;option value = ""9""&gt; September &lt;/ option&gt; &lt;option value = ""10""&gt; October &lt;/ option&gt; &lt;option value = ""11""&gt; November &lt;/ option&gt; &lt;option value = ""12""&gt; December &lt;/ option&gt; &lt;/ select&gt; &lt;select tabindex = ""- 1"" class = ""airy-age-g"&amp;"ate-day""&gt; &lt;opti = One value ""1""&gt; 1 &lt;/ option&gt; &lt;option value = ""2""&gt; 2 &lt;/ option&gt; &lt;option value = ""3""&gt; 3 &lt;/ option&gt; &lt;option value = ""4""&gt; 4 &lt;/ option &gt; &lt;option value = ""5""&gt; 5 &lt;/ option&gt; &lt;option value = ""6""&gt; 6 &lt;/ option&gt; &lt;option value = ""7""&gt; 7 "&amp;"&lt;/ option&gt; &lt;option value = ""8""&gt; 8 &lt; / option&gt; &lt;option value = ""9""&gt; 9 &lt;/ option&gt; &lt;option value = ""10""&gt; 10 &lt;/ option&gt; &lt;option value = ""11""&gt; 11 &lt;/ option&gt; &lt;option value = ""12""&gt; 12 &lt;/ option&gt; &lt;option value = ""13""&gt; 13 &lt;/ option&gt; &lt;option value = ""1"&amp;"4""&gt; 14 &lt;/ option&gt; &lt;option value = ""15""&gt; 15 &lt;/ option&gt; &lt;option value = ""16 ""&gt; 16 &lt;/ option&gt; &lt;option value ="" 17 ""&gt; 17 &lt;/ option&gt; &lt;option value ="" 18 ""&gt; 18 &lt;/ option&gt; &lt;option value ="" 19 ""&gt; 19 &lt;/ option&gt; &lt;option value = ""20""&gt; 20 &lt;/ option&gt; &lt;opt"&amp;"ion value = ""21""&gt; 21 &lt;/ option&gt; &lt;option value = ""22""&gt; 22 &lt;/ option&gt; &lt;option value = ""23""&gt; 23 &lt;/ option&gt; &lt;option value = ""24""&gt; 24 &lt;/ option&gt; &lt;option value = ""25""&gt; 25 &lt;/ option&gt; &lt;option value = ""26""&gt; 26 &lt;/ option&gt; &lt;option value = ""27""&gt; 27 &lt;/ o"&amp;"ption&gt; &lt;option value = ""28""&gt; 28 &lt;/ option&gt; &lt;option value = ""29""&gt; 29 &lt;/ option&gt; &lt;option value = ""30""&gt; 30 &lt;/ option&gt; &lt;option value = ""31""&gt; 31 &lt;/ option&gt; &lt;/ select&gt; &lt;select tabindex = ""- 1"" class = ""airy-age-gate-year""&gt; &lt;option value = ""2019""&gt; "&amp;"2019 &lt;/ option&gt; &lt; option value = ""2018""&gt; 2018 &lt;/ option&gt; &lt;option value = ""2017""&gt; 2017 &lt;/ option&gt; &lt;option value = ""2016""&gt; ​​2016 &lt;/ option&gt; &lt;option value = ""2015""&gt; 2015 &lt;/ option &gt; &lt;option value = ""2014""&gt; 2014 &lt;/ option&gt; &lt;option value = ""2013""&gt;"&amp;" 2013 &lt;/ option&gt; &lt;option value = ""2012""&gt; 2012 &lt;/ option&gt; &lt;option value = ""2011""&gt; 2011 &lt; / option&gt; &lt;option value = ""2010""&gt; 2010 &lt;/ option&gt; &lt;option value = ""2009""&gt; 2009 &lt;/ option&gt; &lt;option value = ""2008""&gt; 2008 &lt;/ option&gt; &lt;option value = ""2007""&gt; 2"&amp;"007 &lt;/ option&gt; &lt;option value = ""2006""&gt; 2006 &lt;/ option&gt; &lt;option value = ""2005""&gt; 2005 &lt;/ option&gt; &lt;option value = ""2004""&gt; 2004 &lt;/ option&gt; &lt;option value = ""2003 ""&gt; 2003 &lt;/ option&gt; &lt;option value ="" 2002 ""&gt; 2002 &lt;/ option&gt; &lt;option value ="" 2001 ""&gt; 2"&amp;"001 &lt;/ option&gt; &lt;option value ="" 2000 ""&gt; 2000 &lt;/ option&gt; &lt;option value = ""1999""&gt; 1999 &lt;/ option&gt; &lt;option value = ""1998""&gt; 1998 &lt;/ option&gt; &lt;option value = ""1997""&gt; 1997 &lt;/ option&gt; &lt;option value = ""1996""&gt; 1996 &lt;/ option&gt; &lt;option value = ""1995""&gt; 199"&amp;"5 &lt;/ option&gt; &lt;option value = ""1994""&gt; 1994 &lt;/ option&gt; &lt;option value = ""1993""&gt; 1993 &lt;/ option&gt; &lt;option value = ""1992""&gt; 1992 &lt;/ option&gt; &lt;option value = ""1991""&gt; 1991 &lt;/ option&gt; &lt;option value = ""1990""&gt; 1990 &lt;/ option&gt; &lt;option value = "" 1989 ""&gt; 1989"&amp;" &lt;/ option&gt; &lt;option value ="" 1988 ""&gt; 1988 &lt;/ option&gt; &lt;option value ="" 1987 ""&gt; 1987 &lt;/ option&gt; &lt;option value ="" 1986 ""&gt; 1986 &lt;/ option&gt; &lt;option value = ""1985""&gt; 1985 &lt;/ option&gt; &lt;option value = ""1984""&gt; 1984 &lt;/ option&gt; &lt;option value = ""1983""&gt; 1983"&amp;" &lt;/ option&gt; &lt;option value = ""1982""&gt; 1982 &lt;/ option&gt; &lt; option value = ""1981""&gt; 1981 &lt;/ option&gt; &lt;option value = ""1980""&gt; 1980 &lt;/ option&gt; &lt;option value = ""1979""&gt; 1979 &lt;/ option&gt; &lt;option value = ""1978""&gt; 1978 &lt;/ option &gt; &lt;option value = ""1977""&gt; 1977 "&amp;"&lt;/ option&gt; &lt;option value = ""1976""&gt; 1976 &lt;/ option&gt; &lt;option value = ""1975""&gt; 1975 &lt;/ option&gt; &lt;option value = ""1974""&gt; 1974 &lt; / option&gt; &lt;option value = ""1973""&gt; 1973 &lt;/ option&gt; &lt;option value = ""1972""&gt; 1972 &lt;/ option&gt; &lt;option value = ""1971""&gt; 1971 &lt;/"&amp;" option&gt; &lt;option value = ""1970""&gt; 1970 &lt;/ option&gt; &lt;option value = ""1969""&gt; 1969 &lt;/ option&gt; &lt;option value = ""1968""&gt; 1968 &lt;/ option&gt; &lt;option value = ""1967""&gt; 1967 &lt;/ option&gt; &lt;option value = ""1966 ""&gt; 1966 &lt;/ option&gt; &lt;option value ="" 1965 ""&gt; 1965 &lt;/ "&amp;"option&gt; &lt;option value ="" 1964 ""&gt; 1964 &lt;/ option&gt; &lt;option value ="" 1963 ""&gt; 1963 &lt;/ option&gt; &lt;option value = ""1962""&gt; 1962 &lt;/ option&gt; &lt;option value = ""1961""&gt; 1961 &lt;/ option&gt; &lt;option value = ""1960""&gt; 1960 &lt;/ op tion&gt; &lt;option value = ""1959""&gt; 1959 &lt;/ "&amp;"option&gt; &lt;option value = ""1958""&gt; 1958 &lt;/ option&gt; &lt;option value = ""1957""&gt; 1957 &lt;/ option&gt; &lt;option value = ""1956""&gt; 1956 &lt;/ option&gt; &lt;option value = ""1955""&gt; 1955 &lt;/ option&gt; &lt;option value = ""1954""&gt; 1954 &lt;/ option&gt; &lt;option value = ""1953""&gt; 1953 &lt;/ opt"&amp;"ion&gt; &lt;option value = ""1952"" &gt; 1952 &lt;/ option&gt; &lt;option value = ""1951""&gt; 1951 &lt;/ option&gt; &lt;option value = ""1950""&gt; 1950 &lt;/ option&gt; &lt;option value = ""1949""&gt; 1949 &lt;/ option&gt; &lt;option value = "" 1948 ""&gt; 1948 &lt;/ option&gt; &lt;option value ="" 1947 ""&gt; 1947 &lt;/ op"&amp;"tion&gt; &lt;option value ="" 1946 ""&gt; 1946 &lt;/ option&gt; &lt;option value ="" 1945 ""&gt; 1945 &lt;/ option&gt; &lt;option value = ""1944""&gt; 1944 &lt;/ option&gt; &lt;option value = ""1943""&gt; 1943 &lt;/ option&gt; &lt;option value = ""1942""&gt; 1942 &lt;/ option&gt; &lt;option value = ""1941""&gt; 1941 &lt;/ opt"&amp;"ion&gt; &lt; option value = ""1940""&gt; 1940 &lt;/ option&gt; &lt;option value = ""1939""&gt; 1939 &lt;/ option&gt; &lt;option value = ""1938""&gt; 1938 &lt;/ option&gt; &lt;option value = ""1937""&gt; 1937 &lt;/ option &gt; &lt;option value = ""1936""&gt; 1936 &lt;/ option&gt; &lt;option value = ""1935""&gt; 1935 &lt;/ opti"&amp;"on&gt; &lt;option value = ""1934""&gt; 1934 &lt;/ option&gt; &lt;option value = ""1933""&gt; 1933 &lt; / option&gt; &lt;option value = ""1932""&gt; 1932 &lt;/ option&gt; &lt;option value = ""1931""&gt; 1931 &lt;/ option&gt; &lt;option v alue = ""1930""&gt; 1930 &lt;/ option&gt; &lt;option value = ""1929""&gt; 1929 &lt;/ optio"&amp;"n&gt; &lt;option value = ""1928""&gt; 1928 &lt;/ option&gt; &lt;option value = ""1927""&gt; 1927 &lt;/ option&gt; &lt;option value = ""1926""&gt; 1926 &lt;/ option&gt; &lt;option value = ""1925""&gt; 1925 &lt;/ option&gt; &lt;option value = ""1924""&gt; 1924 &lt;/ option&gt; &lt;option value = ""1923""&gt; 1923 &lt;/ option&gt; "&amp;"&lt;option value = ""1922""&gt; 1922 &lt;/ option&gt; &lt;option value = ""1921""&gt; 1921 &lt;/ option&gt; &lt;option value = ""1920""&gt; 1920 &lt;/ option&gt; &lt;option value = ""1919""&gt; 1919 &lt;/ option&gt; &lt;option value = ""1918""&gt; 1918 &lt;/ option&gt; &lt;option value = ""1917""&gt; 1917 &lt;/ option&gt; &lt;op"&amp;"tion value = ""1916""&gt; 1916 &lt;/ option&gt; &lt;option value = ""1915"" &gt; 1915 &lt;/ option&gt; &lt;option value = ""1914""&gt; 1914 &lt;/ option&gt; &lt;option value = ""1913""&gt; 1913 &lt;/ option&gt; &lt;option value = ""1912""&gt; 1912 &lt;/ option&gt; &lt;option value = "" 1911 ""&gt; 1911 &lt;/ option&gt; &lt;op"&amp;"tion value ="" 1910 ""&gt; 1910 &lt;/ option&gt; &lt;option value ="" 1909 ""&gt; 1909 &lt;/ option&gt; &lt;option value ="" 1908 ""&gt; 1908 &lt;/ option&gt; &lt;option value = ""1907""&gt; 1907 &lt;/ option&gt; &lt;option value = ""1906""&gt; 1906 &lt;/ option&gt; &lt;option value = ""1905""&gt; 1905 &lt;/ option&gt; &lt;op"&amp;"tion value = ""1904""&gt; 1904 &lt;/ option&gt; &lt; option value = ""1903""&gt; 1903 &lt;/ option&gt; &lt;option value = ""1902""&gt; 1902 &lt;/ option&gt; &lt;option value = ""1901""&gt; 19 01 &lt;/ option&gt; &lt;option value = ""1900""&gt; 1900 &lt;/ option&gt; &lt;/ select&gt; &lt;div tabindex = ""- 1"" class = ""a"&amp;"iry-age-gate-submit airy-submit-button airy airy-submit- disabled ""&gt; Submit &lt;/ div&gt; &lt;/ div&gt; &lt;/ div&gt; &lt;/ div&gt; &lt;/ div&gt; &lt;/ div&gt; &lt;div tabindex ="" - 1 ""class ="" airy-install-flash-dialog airy-course airy -Vertical-centering-table dialog airy-airy-denied ""s"&amp;"tyle ="" opacity: 0; visibility: hidden; ""&gt; &lt;div tabindex ="" - 1 ""class ="" airy-install-flash-vertical-centering-table-cell airy-vertical-centering-table-cell ""&gt; &lt;div tabindex ="" - 1 ""class = ""airy-vertical-centering-wrapper airy-install-flash-ele"&amp;"ments-wrapper""&gt; &lt;div tabindex = ""- 1"" class = ""airy-install-flash-elements airy-dialog-elements""&gt; &lt;div tabindex = "" -1 ""class ="" airy-install-flash-prompt ""&gt; Adobe Flash Player is required to watch this video &lt;/ div&gt; &lt;div = tabindex."" - 1 ""clas"&amp;"s ="" airy-install-flash-button-wrapper airy -dialog-inner-elements ""&gt; &lt;div tabindex ="" - 1 ""class ="" airy-install-flash-button airy-button ""&gt; install Flash Player &lt;/ div&gt; &lt;/ div&gt; &lt;/ div&gt; &lt;/ div&gt; &lt;/ div&gt; &lt;/ div&gt; &lt;div tabindex = ""- 1"" class = ""airy"&amp;"-video-unsupported-dialog airy-course airy-vertical-centering table-airy-dialog airy-denied"" style = ""opacity: 0; visibility: hidden; ""&gt; &lt;div tabindex ="" - 1 ""class ="" airy-video-unsupported-vertical-centering-table-cell airy-vertical-centering-tabl"&amp;"e-cell ""&gt; &lt;div tabindex ="" - 1 ""class = ""airy-vertical-centering-wrapper airy-video-unsupported-elements-wrapper""&gt; &lt;div tabindex = ""- 1"" class = ""airy-video-unsupported-elements airy-dialog-elements""&gt; &lt;div tabindex = "" -1 ""class ="" airy-video-"&amp;"unsupported-prompt ""&gt; &lt;/ div&gt; &lt;/ div&gt; &lt;/ div&gt; &lt;/ div&gt; &lt;/ div&gt; &lt;div tabindex ="" - 1 ""class ="" airy-loading- spinner-stage airy-stage ""&gt; &lt;div tabindex ="" - 1 ""class ="" airy-loading-spinner-vertical-centering-table-cell airy-vertical-centering-table-"&amp;"cell ""&gt; &lt;div tabindex ="" - 1 ""class ="" airy-loading-spinner container airy-scalable-hint-container ""&gt; &lt;div tabindex ="" - 1 ""class ="" airy-loading-spinner-dummy airy-scalable-dummy ""&gt; &lt;/ div&gt; &lt; div tabindex = ""- 1"" class = ""airy-loading-spinner"&amp;" airy-hint"" style = ""visibility: hidden;""&gt; &lt;/ div&gt; &lt;/ div&gt; &lt;/ div&gt; &lt;/ div&gt; &lt;div tabindex = ""- 1 ""class ="" airy-ads-screen-size-toggle airy-screen-size-toggle airy-fullscreen ""style ="" visibility: hidden; ""&gt; &lt;/ div&gt; &lt;div tabindex = ""-1"" class = "&amp;"""airy-ad-prompt-container"" style = ""visibility: hidden;""&gt; &lt;div tabindex = ""- 1"" class = ""airy-ad-prompt-vertical-centering table-airy-vertical- centering-table ""&gt; &lt;div tabindex ="" - 1 ""class ="" airy-ad-prompt-vertical-centering-table-cell airy-"&amp;"vertical-centering-table-cell ""&gt; &lt;div tabindex ="" - 1 ""class = ""airy-ad-prompt-label""&gt; &lt;/ div&gt; &lt;/ div&gt; &lt;/ div&gt; &lt;/ div&gt; &lt;div tabindex = ""- 1"" class = ""airy-ads-controls-container"" style = ""visibility: hidden; ""&gt; &lt;div tabindex ="" - 1 ""class ="""&amp;" airy-ads-audio-toggle airy-audio-toggle airy-on ""style ="" visibility: hidden; ""&gt; &lt;/ div&gt; &lt;div tabindex ="" - 1 ""class ="" airy-time-remaining-label-container ""&gt; &lt;div tabindex ="" - 1 ""class ="" airy-time-remaining-vertical-centering table-airy-vert"&amp;"ical-centering-table ""&gt; &lt;div tabindex = ""- 1"" class = ""airy-time-remaining-vertical-centering-table-cell airy-vertical-centering-table-cell""&gt; &lt;div tabindex = ""- 1"" class = ""airy-vertical-centering-wrapper airy-time-remaining-label-wrapper ""&gt; &lt;div"&amp;" tabindex ="" - 1 ""class ="" airy-time-remaining-label ""style ="" visibility: hidden; ""&gt; &lt;/ div&gt; &lt;div tabi ndex = ""- 1"" class = ""airy-ad-skip"" style = ""visibility: hidden;""&gt; &lt;/ div&gt; &lt;div tabindex = ""- 1"" class = ""airy-ad-end"" style = ""visibi"&amp;"lity: hidden; ""&gt; &lt;/ div&gt; &lt;/ div&gt; &lt;/ div&gt; &lt;/ div&gt; &lt;/ div&gt; &lt;div tabindex ="" - 1 ""class ="" airy-learn-more ""style ="" visibility: hidden; ""&gt; &lt;/ div&gt; &lt;/ div&gt; &lt;div tabindex = ""- 1"" class = ""airy-play-toggle-hint-stage airy-course airy-cursor""&gt; &lt;div t"&amp;"abindex = ""- 1"" class = ""airy-play -toggle-hint-vertical-centering-table-cell airy-vertical-centering-table-cell airy-cursor ""&gt; &lt;div tabindex ="" - 1 ""class ="" airy-play-toggle-hint-container airy-scalable- hint-container ""&gt; &lt;div tabindex ="" - 1 "&amp;"""class ="" airy-play-toggle-hint-dummy airy-scalable-dummy ""&gt; &lt;/ div&gt; &lt;div tabindex ="" - 1 ""class ="" airy-play -toggle airy-hint-hint-hint airy-play ""style ="" opacity: 1; visibility: visible; ""&gt; &lt;/ div&gt; &lt;/ div&gt; &lt;/ div&gt; &lt;/ div&gt; &lt;div tabindex ="" - "&amp;"1 ""class ="" airy-replay-hint-stage airy-stage ""style ="" visibility: hidden ; ""&gt; &lt;div tabindex ="" - 1 ""class ="" airy-replay-hint-vertical-centering-table-cell airy-vertical-centering-table-cell airy-cursor ""&gt; &lt;div tabindex ="" - 1 ""class = ""airy"&amp;"-replay-hint-container airy-scalable-hint-container""&gt; &lt;div tabindex = ""- 1"" class = ""airy-replay-hint-dummy airy-scalable-dummy""&gt; &lt;/ div&gt; &lt;div tabindex = ""- 1"" class = ""airy-replay-hint airy-hint""&gt; &lt;/ div&gt; &lt;/ div&gt; &lt;/ div&gt; &lt;/ div&gt; &lt;div tabindex = "&amp;"""- 1"" class = ""airy-autoplay-hint -stage airy-stage ""style ="" visibility: hidden; ""&gt; &lt;div tabindex ="" - 1 ""class ="" airy-autoplay-hint-vertical-centering-table-cell airy-vertical-centering-table-cell airy- cursor ""&gt; &lt;div tabindex ="" - 1 ""class"&amp;" ="" autoplay airy-airy-hint-container-scalable-hint-container ""&gt; &lt;div tabindex ="" - 1 ""class ="" airy-autoplay-hint-dummy airy- scalable-dummy ""&gt; &lt;/ div&gt; &lt;/ div&gt; &lt;/ div&gt; &lt;/ div&gt; &lt;/ div&gt; &lt;/ div&gt; &lt;input type ="" hidden ""name ="" ""value ="" https: // "&amp;"pictures-eu .ssl-image amazon.com / images / I / C16uwHjqqoS.mp4 ""Class ="" video-url ""&gt; &lt;input type ="" hidden ""name ="" ""value ="" https://images-eu.ssl-images-amazon.com/images/I/712Zv71bMzS.png ""class ="" video-slate-img-url ""&gt; &amp; nbsp; this is n"&amp;"ot my first jewel of this brand including necklaces, or earrings are always delivered on a black velvet display in a beautiful green satin anthracite gray, scratched the brand name on its cover and in its interior. The string ""&amp; nbsp; Italian &amp; nbsp;"" o"&amp;"riginal through its mesh ""&amp; nbsp; square &amp; nbsp;"" measures 45 cm, right next to the Round clasp, it says ""&amp; nbsp; Italy S925 &amp; nbsp;"" that authenticates the pure silver and thus distinguish it from other metals, gold, platinum ... and veneers. The pen"&amp;"dant also certified silver in her back, draws delicate curves of which is encrusted with 8 small cubic zirconia. Moreover, it is enhanced by a beautiful zircon set between four claws. This necklace offers very significant benefits with money that is hypoa"&amp;"llergenic and zircon which is comparable to diamond stone with its brilliance and luster, but for an extremely affordable price. Elegant, refined, delicate, and discreet at once, it harmonizes perfectly with an evening dress or celebrations, but can quite"&amp;" bring THE final touch to a casual outfit. Conclusion &amp; nbsp ;: It is a beautiful gem, a perfect gift to show his affection or his love to a loved one for a birthday, Christmas, Valentine's Day, or any occasion. For all the above, and excellent quality / "&amp;"price, I recommend it and awarded him 5 stars. (If my opinion was useful, thank you to click on ""&amp; nbsp; YES &amp; nbsp;"" below)")</f>
        <v>ELEGANT &amp; amp; REFINED &amp; nbsp ;! &lt;Div id = "video-block-R3IPAAQ4IRXGGT" class = "a-section-spacing has-small-spacing-top video mini-block"&gt; &lt;div tabindex = "0" class = "airy airy-svg vmin- unsupported airy-skin-beacon "style =" background-color: rgb (0, 0, 0); position: relative; width: 100%; height: 100%; font-size: 0px; overflow: hidden; outline: none ; "&gt; &lt;div class =" airy-renderer-container "style =" position: relative; height: 100%; width: 100%; "&gt; &lt;video id =" 15 "preload =" auto "src =" https: //images-eu.ssl-images-amazon.com/images/I/C16uwHjqqoS.mp4 "style =" position: absolute; left: 0px; top: 0px; overflow: hidden; height: 1px; width: 1px; " &gt; &lt;/ video&gt; &lt;/ div&gt; &lt;div id = "airy-slate-preload" style = "background-color: rgb (0, 0, 0); background-image: url (&amp; quot; https: // images- eu.ssl-images-amazon.com/images/I/712Zv71bMzS.png&amp;quot;); background-size: contain; background-position: center center; background-repeat: no-repeat; position: absolute; top: 0px; left : 0px; visibility: visible; width: 100%; height: 100% "&gt; &lt;/ div&gt; &lt;iframe scrolling =" no "framebord st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C16uwHjqqoS.mp4 "Class =" video-url "&gt; &lt;input type =" hidden "name =" "value =" https://images-eu.ssl-images-amazon.com/images/I/712Zv71bMzS.png "class =" video-slate-img-url "&gt; &amp; nbsp; this is not my first jewel of this brand including necklaces, or earrings are always delivered on a black velvet display in a beautiful green satin anthracite gray, scratched the brand name on its cover and in its interior. The string "&amp; nbsp; Italian &amp; nbsp;" original through its mesh "&amp; nbsp; square &amp; nbsp;" measures 45 cm, right next to the Round clasp, it says "&amp; nbsp; Italy S925 &amp; nbsp;" that authenticates the pure silver and thus distinguish it from other metals, gold, platinum ... and veneers. The pendant also certified silver in her back, draws delicate curves of which is encrusted with 8 small cubic zirconia. Moreover, it is enhanced by a beautiful zircon set between four claws. This necklace offers very significant benefits with money that is hypoallergenic and zircon which is comparable to diamond stone with its brilliance and luster, but for an extremely affordable price. Elegant, refined, delicate, and discreet at once, it harmonizes perfectly with an evening dress or celebrations, but can quite bring THE final touch to a casual outfit. Conclusion &amp; nbsp ;: It is a beautiful gem, a perfect gift to show his affection or his love to a loved one for a birthday, Christmas, Valentine's Day, or any occasion. For all the above, and excellent quality / price, I recommend it and awarded him 5 stars. (If my opinion was useful, thank you to click on "&amp; nbsp; YES &amp; nbsp;" below)</v>
      </c>
    </row>
    <row r="702">
      <c r="A702" s="1">
        <v>5.0</v>
      </c>
      <c r="B702" s="1" t="s">
        <v>104</v>
      </c>
      <c r="C702" t="str">
        <f>IFERROR(__xludf.DUMMYFUNCTION("GOOGLETRANSLATE(B702, ""fr"", ""en"")"),"perfect perfect")</f>
        <v>perfect perfect</v>
      </c>
    </row>
    <row r="703">
      <c r="A703" s="1">
        <v>5.0</v>
      </c>
      <c r="B703" s="1" t="s">
        <v>702</v>
      </c>
      <c r="C703" t="str">
        <f>IFERROR(__xludf.DUMMYFUNCTION("GOOGLETRANSLATE(B703, ""fr"", ""en"")"),"Yes it's super large tiles personally that's what I wanted. Too bad it is not specified in the description. x")</f>
        <v>Yes it's super large tiles personally that's what I wanted. Too bad it is not specified in the description. x</v>
      </c>
    </row>
    <row r="704">
      <c r="A704" s="1">
        <v>5.0</v>
      </c>
      <c r="B704" s="1" t="s">
        <v>703</v>
      </c>
      <c r="C704" t="str">
        <f>IFERROR(__xludf.DUMMYFUNCTION("GOOGLETRANSLATE(B704, ""fr"", ""en"")"),"Satisfied Satisfied, fast delivery")</f>
        <v>Satisfied Satisfied, fast delivery</v>
      </c>
    </row>
    <row r="705">
      <c r="A705" s="1">
        <v>5.0</v>
      </c>
      <c r="B705" s="1" t="s">
        <v>704</v>
      </c>
      <c r="C705" t="str">
        <f>IFERROR(__xludf.DUMMYFUNCTION("GOOGLETRANSLATE(B705, ""fr"", ""en"")"),"for thin I make 37 ankle, and I go in the 37. By cons must be fine ankle otherwise it will not fit. So choosing a size -Dessus may be desirable")</f>
        <v>for thin I make 37 ankle, and I go in the 37. By cons must be fine ankle otherwise it will not fit. So choosing a size -Dessus may be desirable</v>
      </c>
    </row>
    <row r="706">
      <c r="A706" s="1">
        <v>5.0</v>
      </c>
      <c r="B706" s="1" t="s">
        <v>705</v>
      </c>
      <c r="C706" t="str">
        <f>IFERROR(__xludf.DUMMYFUNCTION("GOOGLETRANSLATE(B706, ""fr"", ""en"")"),"I recommend practical and clean, take away all easy to use does not spill product that lasts and true to its mark.")</f>
        <v>I recommend practical and clean, take away all easy to use does not spill product that lasts and true to its mark.</v>
      </c>
    </row>
    <row r="707">
      <c r="A707" s="1">
        <v>5.0</v>
      </c>
      <c r="B707" s="1" t="s">
        <v>706</v>
      </c>
      <c r="C707" t="str">
        <f>IFERROR(__xludf.DUMMYFUNCTION("GOOGLETRANSLATE(B707, ""fr"", ""en"")"),"I recommend ! RAS lighter that lasts over time Nickel received on time!")</f>
        <v>I recommend ! RAS lighter that lasts over time Nickel received on time!</v>
      </c>
    </row>
    <row r="708">
      <c r="A708" s="1">
        <v>5.0</v>
      </c>
      <c r="B708" s="1" t="s">
        <v>707</v>
      </c>
      <c r="C708" t="str">
        <f>IFERROR(__xludf.DUMMYFUNCTION("GOOGLETRANSLATE(B708, ""fr"", ""en"")"),"packaged good condition Beautiful shirt")</f>
        <v>packaged good condition Beautiful shirt</v>
      </c>
    </row>
    <row r="709">
      <c r="A709" s="1">
        <v>2.0</v>
      </c>
      <c r="B709" s="1" t="s">
        <v>708</v>
      </c>
      <c r="C709" t="str">
        <f>IFERROR(__xludf.DUMMYFUNCTION("GOOGLETRANSLATE(B709, ""fr"", ""en"")"),"3 weeks = HS Earphones headphone correct quality in terms of sound, but n held that a month as these headphones made in china. After 3 weeks of use, J hear much less of an ear. A week later, the same earpiece was not working ... parallel to that, we m hea"&amp;"rd less and less on the phone. And the second headset begins to weaken as well. Too bad because the sound is not so bad at all (for music). In short, even headphones sold as resistant as they do not take time.")</f>
        <v>3 weeks = HS Earphones headphone correct quality in terms of sound, but n held that a month as these headphones made in china. After 3 weeks of use, J hear much less of an ear. A week later, the same earpiece was not working ... parallel to that, we m heard less and less on the phone. And the second headset begins to weaken as well. Too bad because the sound is not so bad at all (for music). In short, even headphones sold as resistant as they do not take time.</v>
      </c>
    </row>
    <row r="710">
      <c r="A710" s="1">
        <v>1.0</v>
      </c>
      <c r="B710" s="1" t="s">
        <v>709</v>
      </c>
      <c r="C710" t="str">
        <f>IFERROR(__xludf.DUMMYFUNCTION("GOOGLETRANSLATE(B710, ""fr"", ""en"")"),"fold on the top of the bag hello I am disappointed about the quality of the bag in fact this one has fat tasks but also a bad habit probably on the top of the bag to packing")</f>
        <v>fold on the top of the bag hello I am disappointed about the quality of the bag in fact this one has fat tasks but also a bad habit probably on the top of the bag to packing</v>
      </c>
    </row>
    <row r="711">
      <c r="A711" s="1">
        <v>1.0</v>
      </c>
      <c r="B711" s="1" t="s">
        <v>710</v>
      </c>
      <c r="C711" t="str">
        <f>IFERROR(__xludf.DUMMYFUNCTION("GOOGLETRANSLATE(B711, ""fr"", ""en"")"),"too I put on the 39 and the delivery corresponds to the 41/42 for me, far from my waist. and in addition the return is in my charge is 16.50 € .I do not recommend this site.")</f>
        <v>too I put on the 39 and the delivery corresponds to the 41/42 for me, far from my waist. and in addition the return is in my charge is 16.50 € .I do not recommend this site.</v>
      </c>
    </row>
    <row r="712">
      <c r="A712" s="1">
        <v>3.0</v>
      </c>
      <c r="B712" s="1" t="s">
        <v>711</v>
      </c>
      <c r="C712" t="str">
        <f>IFERROR(__xludf.DUMMYFUNCTION("GOOGLETRANSLATE(B712, ""fr"", ""en"")"),"Good but .. Selected from most models for integrating the functionality in wireless true whose volume management without going through the phone. There are some good points but a lot of default. Positives: - We charge once the charger for several weeks of"&amp;" use with headphones - the box that reveals the state of loading through the window - Audio quality headphones is good - The possibility of operate independently both earphones - headphones discrete and light Negatives: - Unable to remain properly synchro"&amp;"nized when the phone is in the trouser pocket (phone not compatible bluetooth 5.0, may be involved?) - the maximum volume of the headphones is halved when connecting the headphones second - enough sometimes difficult to get the headphones from the box. No"&amp;" grip on rounded surfaces headphones that stand around with magnetic attachment - hands-free mode OK but bad listening micro priori - The touch management is random enough. The volume level appears to be possible to read some applications. Read minimized "&amp;"video player, the volume does not necessarily change. To see the use of a phone supports Bluetooth 5.0 for confirmation.")</f>
        <v>Good but .. Selected from most models for integrating the functionality in wireless true whose volume management without going through the phone. There are some good points but a lot of default. Positives: - We charge once the charger for several weeks of use with headphones - the box that reveals the state of loading through the window - Audio quality headphones is good - The possibility of operate independently both earphones - headphones discrete and light Negatives: - Unable to remain properly synchronized when the phone is in the trouser pocket (phone not compatible bluetooth 5.0, may be involved?) - the maximum volume of the headphones is halved when connecting the headphones second - enough sometimes difficult to get the headphones from the box. No grip on rounded surfaces headphones that stand around with magnetic attachment - hands-free mode OK but bad listening micro priori - The touch management is random enough. The volume level appears to be possible to read some applications. Read minimized video player, the volume does not necessarily change. To see the use of a phone supports Bluetooth 5.0 for confirmation.</v>
      </c>
    </row>
    <row r="713">
      <c r="A713" s="1">
        <v>3.0</v>
      </c>
      <c r="B713" s="1" t="s">
        <v>712</v>
      </c>
      <c r="C713" t="str">
        <f>IFERROR(__xludf.DUMMYFUNCTION("GOOGLETRANSLATE(B713, ""fr"", ""en"")"),"Very nice bracelets Bracelets very nice but one of the three already starts to break (the son crack) after not even a month. I do not know if they really have the powers that gives them ;-) By cons, pity we can not choose a size as mine are too big and su"&amp;"ddenly it's not very convenient - (")</f>
        <v>Very nice bracelets Bracelets very nice but one of the three already starts to break (the son crack) after not even a month. I do not know if they really have the powers that gives them ;-) By cons, pity we can not choose a size as mine are too big and suddenly it's not very convenient - (</v>
      </c>
    </row>
    <row r="714">
      <c r="A714" s="1">
        <v>4.0</v>
      </c>
      <c r="B714" s="1" t="s">
        <v>713</v>
      </c>
      <c r="C714" t="str">
        <f>IFERROR(__xludf.DUMMYFUNCTION("GOOGLETRANSLATE(B714, ""fr"", ""en"")"),"Bad design and careful with her so I just received these IPX7 headphones, and have therefore carried at their unpacking. First the box is qualified and the headphones come with a USB cable as well as tips in different sizes, plus a rigid carrying case, si"&amp;"mple and effective. Easy to connect you turn is associated and presto, end of story. I must say that is, the headphones are not very interesting, the cable that connects them is twisted and big blocks that come out of your ears will certainly give you a M"&amp;"artian look. Beyond that they are comfortable with, provided to find their right size to bits and it is a wound to the back or remove, a good sign they will not get lost so easily. But why a star for her? Because it is based, disgusting. But really. A kin"&amp;"d of soup smothered mediums and severe cheap and forced hmmm what fun. Fortunately, with an equalizer and lowering the frequency of 60hz to 910hz was some-thing more striking, and frankly headphones sound good bass are more crisp and sharp mediums also le"&amp;"ss drafts and clearer treble. This must depend mainly of audio equipment and internal equalizer of each phone, some make them sound base well, others like my Xiaomi need a shot thumb. I had the opportunity to try them in the shower and, bah it has sealed "&amp;"air eh, to do with time. Clearly good headphones, but can sound yucky according to the phone, so please use a small Eq has free side.")</f>
        <v>Bad design and careful with her so I just received these IPX7 headphones, and have therefore carried at their unpacking. First the box is qualified and the headphones come with a USB cable as well as tips in different sizes, plus a rigid carrying case, simple and effective. Easy to connect you turn is associated and presto, end of story. I must say that is, the headphones are not very interesting, the cable that connects them is twisted and big blocks that come out of your ears will certainly give you a Martian look. Beyond that they are comfortable with, provided to find their right size to bits and it is a wound to the back or remove, a good sign they will not get lost so easily. But why a star for her? Because it is based, disgusting. But really. A kind of soup smothered mediums and severe cheap and forced hmmm what fun. Fortunately, with an equalizer and lowering the frequency of 60hz to 910hz was some-thing more striking, and frankly headphones sound good bass are more crisp and sharp mediums also less drafts and clearer treble. This must depend mainly of audio equipment and internal equalizer of each phone, some make them sound base well, others like my Xiaomi need a shot thumb. I had the opportunity to try them in the shower and, bah it has sealed air eh, to do with time. Clearly good headphones, but can sound yucky according to the phone, so please use a small Eq has free side.</v>
      </c>
    </row>
    <row r="715">
      <c r="A715" s="1">
        <v>4.0</v>
      </c>
      <c r="B715" s="1" t="s">
        <v>714</v>
      </c>
      <c r="C715" t="str">
        <f>IFERROR(__xludf.DUMMYFUNCTION("GOOGLETRANSLATE(B715, ""fr"", ""en"")"),"Very nice bracelet strap fine the only thing that's the moonstone and smaller than the picture here")</f>
        <v>Very nice bracelet strap fine the only thing that's the moonstone and smaller than the picture here</v>
      </c>
    </row>
    <row r="716">
      <c r="A716" s="1">
        <v>4.0</v>
      </c>
      <c r="B716" s="1" t="s">
        <v>715</v>
      </c>
      <c r="C716" t="str">
        <f>IFERROR(__xludf.DUMMYFUNCTION("GOOGLETRANSLATE(B716, ""fr"", ""en"")"),"very comfortable size")</f>
        <v>very comfortable size</v>
      </c>
    </row>
    <row r="717">
      <c r="A717" s="1">
        <v>4.0</v>
      </c>
      <c r="B717" s="1" t="s">
        <v>716</v>
      </c>
      <c r="C717" t="str">
        <f>IFERROR(__xludf.DUMMYFUNCTION("GOOGLETRANSLATE(B717, ""fr"", ""en"")"),"Very good very good consistent with the description, less one star because very hard to put on, do not forget to put liquid soap if that force. Otherwise compliant.")</f>
        <v>Very good very good consistent with the description, less one star because very hard to put on, do not forget to put liquid soap if that force. Otherwise compliant.</v>
      </c>
    </row>
    <row r="718">
      <c r="A718" s="1">
        <v>5.0</v>
      </c>
      <c r="B718" s="1" t="s">
        <v>717</v>
      </c>
      <c r="C718" t="str">
        <f>IFERROR(__xludf.DUMMYFUNCTION("GOOGLETRANSLATE(B718, ""fr"", ""en"")"),"Karaoke part Micro facil use. With Bluetooth you can put music on their phone or YouTube etc., the sound is good .on can also put a Micro SD card .it comes with a charging cable and a small extension taken jack.Pour me is c the ideal gift for kids who lov"&amp;"e to sing, he brought happiness to my daughters.")</f>
        <v>Karaoke part Micro facil use. With Bluetooth you can put music on their phone or YouTube etc., the sound is good .on can also put a Micro SD card .it comes with a charging cable and a small extension taken jack.Pour me is c the ideal gift for kids who love to sing, he brought happiness to my daughters.</v>
      </c>
    </row>
    <row r="719">
      <c r="A719" s="1">
        <v>5.0</v>
      </c>
      <c r="B719" s="1" t="s">
        <v>718</v>
      </c>
      <c r="C719" t="str">
        <f>IFERROR(__xludf.DUMMYFUNCTION("GOOGLETRANSLATE(B719, ""fr"", ""en"")"),"Satisfied Control conforms to the happy picture")</f>
        <v>Satisfied Control conforms to the happy picture</v>
      </c>
    </row>
    <row r="720">
      <c r="A720" s="1">
        <v>5.0</v>
      </c>
      <c r="B720" s="1" t="s">
        <v>719</v>
      </c>
      <c r="C720" t="str">
        <f>IFERROR(__xludf.DUMMYFUNCTION("GOOGLETRANSLATE(B720, ""fr"", ""en"")"),"Great price / quality Simply put: I love these headphones! Pairing is instant, the load is faster, the headphones fit perfectly in the ear due to the choice of ends and the sound of my very good perspective. To me these headphones are quite sufficient for"&amp;" normal use.")</f>
        <v>Great price / quality Simply put: I love these headphones! Pairing is instant, the load is faster, the headphones fit perfectly in the ear due to the choice of ends and the sound of my very good perspective. To me these headphones are quite sufficient for normal use.</v>
      </c>
    </row>
    <row r="721">
      <c r="A721" s="1">
        <v>5.0</v>
      </c>
      <c r="B721" s="1" t="s">
        <v>720</v>
      </c>
      <c r="C721" t="str">
        <f>IFERROR(__xludf.DUMMYFUNCTION("GOOGLETRANSLATE(B721, ""fr"", ""en"")"),"Very nice and very comfortable These sneakers are super comfortable. The sole with air cushion absorbs shock and correctly drawing the extérieru sole provides good grip and prevents slipping. the insole is also comfortable and the fabric of the shoe allow"&amp;"s the foot to breathe. Very satisfied")</f>
        <v>Very nice and very comfortable These sneakers are super comfortable. The sole with air cushion absorbs shock and correctly drawing the extérieru sole provides good grip and prevents slipping. the insole is also comfortable and the fabric of the shoe allows the foot to breathe. Very satisfied</v>
      </c>
    </row>
    <row r="722">
      <c r="A722" s="1">
        <v>5.0</v>
      </c>
      <c r="B722" s="1" t="s">
        <v>721</v>
      </c>
      <c r="C722" t="str">
        <f>IFERROR(__xludf.DUMMYFUNCTION("GOOGLETRANSLATE(B722, ""fr"", ""en"")"),"Here is the perfect kettle I was dreaming, adjustable temperature, super silent, that awakens no longer any home before I had time to drink my coffee tranquillou. delighted with my purchase.")</f>
        <v>Here is the perfect kettle I was dreaming, adjustable temperature, super silent, that awakens no longer any home before I had time to drink my coffee tranquillou. delighted with my purchase.</v>
      </c>
    </row>
    <row r="723">
      <c r="A723" s="1">
        <v>5.0</v>
      </c>
      <c r="B723" s="1" t="s">
        <v>722</v>
      </c>
      <c r="C723" t="str">
        <f>IFERROR(__xludf.DUMMYFUNCTION("GOOGLETRANSLATE(B723, ""fr"", ""en"")"),"Very good quality and very very full bon'e quality. A multitude of available sizes. Used with or without cord. Box with location, so the store itself.")</f>
        <v>Very good quality and very very full bon'e quality. A multitude of available sizes. Used with or without cord. Box with location, so the store itself.</v>
      </c>
    </row>
    <row r="724">
      <c r="A724" s="1">
        <v>5.0</v>
      </c>
      <c r="B724" s="1" t="s">
        <v>723</v>
      </c>
      <c r="C724" t="str">
        <f>IFERROR(__xludf.DUMMYFUNCTION("GOOGLETRANSLATE(B724, ""fr"", ""en"")"),"Well finished and well made I use it for a few days ... The left and right sides are well marked, no need to guess or wait for an audio message to tell us. The case has some weight, because the battery inside. Nothing too embarrassing, and its shape makes"&amp;" it slides and holds quite easily in a pants pocket (though the tightest pockets in general). The housing cover seems a bit fragile at the fixing, but most of the time it is closed. He fell out of my hands on the floor, and the case has resisted: it is ni"&amp;"ckel. I have an Android phone. On YouTube you can pause or rewind / forward between videos by tapping (finger flat) on the headphones, it works! The sound is made, no distortion to the bass or treble ... I recommend yes.")</f>
        <v>Well finished and well made I use it for a few days ... The left and right sides are well marked, no need to guess or wait for an audio message to tell us. The case has some weight, because the battery inside. Nothing too embarrassing, and its shape makes it slides and holds quite easily in a pants pocket (though the tightest pockets in general). The housing cover seems a bit fragile at the fixing, but most of the time it is closed. He fell out of my hands on the floor, and the case has resisted: it is nickel. I have an Android phone. On YouTube you can pause or rewind / forward between videos by tapping (finger flat) on the headphones, it works! The sound is made, no distortion to the bass or treble ... I recommend yes.</v>
      </c>
    </row>
    <row r="725">
      <c r="A725" s="1">
        <v>5.0</v>
      </c>
      <c r="B725" s="1" t="s">
        <v>724</v>
      </c>
      <c r="C725" t="str">
        <f>IFERROR(__xludf.DUMMYFUNCTION("GOOGLETRANSLATE(B725, ""fr"", ""en"")"),"Satisfied Attractive price for this ink that is exactly the same as one purchased in bookstores Good buy")</f>
        <v>Satisfied Attractive price for this ink that is exactly the same as one purchased in bookstores Good buy</v>
      </c>
    </row>
    <row r="726">
      <c r="A726" s="1">
        <v>5.0</v>
      </c>
      <c r="B726" s="1" t="s">
        <v>725</v>
      </c>
      <c r="C726" t="str">
        <f>IFERROR(__xludf.DUMMYFUNCTION("GOOGLETRANSLATE(B726, ""fr"", ""en"")"),"Perfect pleasant material, product fully complies with images, it is very practical with all pockets. Very fast delivery (in 4 days).")</f>
        <v>Perfect pleasant material, product fully complies with images, it is very practical with all pockets. Very fast delivery (in 4 days).</v>
      </c>
    </row>
    <row r="727">
      <c r="A727" s="1">
        <v>5.0</v>
      </c>
      <c r="B727" s="1" t="s">
        <v>726</v>
      </c>
      <c r="C727" t="str">
        <f>IFERROR(__xludf.DUMMYFUNCTION("GOOGLETRANSLATE(B727, ""fr"", ""en"")"),"converses I ordered a pair of black Converse for my teen size 44, it fit him perfect !!! received quickly is the 3rd pair of Converse that I order on amazon and I am disappointed !!!")</f>
        <v>converses I ordered a pair of black Converse for my teen size 44, it fit him perfect !!! received quickly is the 3rd pair of Converse that I order on amazon and I am disappointed !!!</v>
      </c>
    </row>
    <row r="728">
      <c r="A728" s="1">
        <v>5.0</v>
      </c>
      <c r="B728" s="1" t="s">
        <v>104</v>
      </c>
      <c r="C728" t="str">
        <f>IFERROR(__xludf.DUMMYFUNCTION("GOOGLETRANSLATE(B728, ""fr"", ""en"")"),"perfect perfect")</f>
        <v>perfect perfect</v>
      </c>
    </row>
    <row r="729">
      <c r="A729" s="1">
        <v>5.0</v>
      </c>
      <c r="B729" s="1" t="s">
        <v>727</v>
      </c>
      <c r="C729" t="str">
        <f>IFERROR(__xludf.DUMMYFUNCTION("GOOGLETRANSLATE(B729, ""fr"", ""en"")"),"A classic A great little show. Not the classiest of the universe, but sober, simple and effective. Beware, if you are a man, and adult with fairly wide cuffs, maybe the bracelet will be a fair bit.")</f>
        <v>A classic A great little show. Not the classiest of the universe, but sober, simple and effective. Beware, if you are a man, and adult with fairly wide cuffs, maybe the bracelet will be a fair bit.</v>
      </c>
    </row>
    <row r="730">
      <c r="A730" s="1">
        <v>5.0</v>
      </c>
      <c r="B730" s="1" t="s">
        <v>728</v>
      </c>
      <c r="C730" t="str">
        <f>IFERROR(__xludf.DUMMYFUNCTION("GOOGLETRANSLATE(B730, ""fr"", ""en"")"),"Carefree The size is perfect, carefree delivery. In the top ! I recommend this product for people like me who often go to ground.")</f>
        <v>Carefree The size is perfect, carefree delivery. In the top ! I recommend this product for people like me who often go to ground.</v>
      </c>
    </row>
    <row r="731">
      <c r="A731" s="1">
        <v>5.0</v>
      </c>
      <c r="B731" s="1" t="s">
        <v>729</v>
      </c>
      <c r="C731" t="str">
        <f>IFERROR(__xludf.DUMMYFUNCTION("GOOGLETRANSLATE(B731, ""fr"", ""en"")"),"snow boots Product sealed to walk in the snow, the feet warm. Great product! In addition super fast delivery, well packaged and received in good condition without problems.")</f>
        <v>snow boots Product sealed to walk in the snow, the feet warm. Great product! In addition super fast delivery, well packaged and received in good condition without problems.</v>
      </c>
    </row>
    <row r="732">
      <c r="A732" s="1">
        <v>5.0</v>
      </c>
      <c r="B732" s="1" t="s">
        <v>730</v>
      </c>
      <c r="C732" t="str">
        <f>IFERROR(__xludf.DUMMYFUNCTION("GOOGLETRANSLATE(B732, ""fr"", ""en"")"),"Very good quality! I ordered this watch for my son there 1 1/2 years (yes, I use time to write reviews but it helps to have some perspective on the life of the product :-)) and it still works flawlessly . The bracelet is also in excellent condition. it is"&amp;" almost New Looks! I highly recommend especially since its price is very correct.")</f>
        <v>Very good quality! I ordered this watch for my son there 1 1/2 years (yes, I use time to write reviews but it helps to have some perspective on the life of the product :-)) and it still works flawlessly . The bracelet is also in excellent condition. it is almost New Looks! I highly recommend especially since its price is very correct.</v>
      </c>
    </row>
    <row r="733">
      <c r="A733" s="1">
        <v>2.0</v>
      </c>
      <c r="B733" s="1" t="s">
        <v>731</v>
      </c>
      <c r="C733" t="str">
        <f>IFERROR(__xludf.DUMMYFUNCTION("GOOGLETRANSLATE(B733, ""fr"", ""en"")"),"less life than the old version what a disappointment! I always had the old version (with the figure of the size of the nipple), and since 4 years, none has moved. with this new version (bar instead of the number on the teat), nipples are already holes aft"&amp;"er a month! and not using my children, because in parallel, they continue to use the old that do not move ... I who recommended Advent to my beautiful sister baby come, I will test a new times before buying her starter kit 😑")</f>
        <v>less life than the old version what a disappointment! I always had the old version (with the figure of the size of the nipple), and since 4 years, none has moved. with this new version (bar instead of the number on the teat), nipples are already holes after a month! and not using my children, because in parallel, they continue to use the old that do not move ... I who recommended Advent to my beautiful sister baby come, I will test a new times before buying her starter kit 😑</v>
      </c>
    </row>
    <row r="734">
      <c r="A734" s="1">
        <v>1.0</v>
      </c>
      <c r="B734" s="1" t="s">
        <v>732</v>
      </c>
      <c r="C734" t="str">
        <f>IFERROR(__xludf.DUMMYFUNCTION("GOOGLETRANSLATE(B734, ""fr"", ""en"")"),"Bad size ! Having selected Size M Fr well and being well specified in the product title, it is a human-size and Child, I end up with 3 T-shirts in 10-12 years! If I could have put 0 star I would have done. So please be kind enough to go with you to your l"&amp;"ack of professionalism and your intentional shoddy products with pseudo reduction of 95%, well, but what do I see? Nike infringement made against Bolivia 10 € 79.31 € at the base is the deal of the century! Or just an algorithm to con previously created t"&amp;"o fool up an unwary customer. Fister these customers is not the best way to retain them, most do not like that. Cordially. A particularly dissatisfied customer.")</f>
        <v>Bad size ! Having selected Size M Fr well and being well specified in the product title, it is a human-size and Child, I end up with 3 T-shirts in 10-12 years! If I could have put 0 star I would have done. So please be kind enough to go with you to your lack of professionalism and your intentional shoddy products with pseudo reduction of 95%, well, but what do I see? Nike infringement made against Bolivia 10 € 79.31 € at the base is the deal of the century! Or just an algorithm to con previously created to fool up an unwary customer. Fister these customers is not the best way to retain them, most do not like that. Cordially. A particularly dissatisfied customer.</v>
      </c>
    </row>
    <row r="735">
      <c r="A735" s="1">
        <v>1.0</v>
      </c>
      <c r="B735" s="1" t="s">
        <v>733</v>
      </c>
      <c r="C735" t="str">
        <f>IFERROR(__xludf.DUMMYFUNCTION("GOOGLETRANSLATE(B735, ""fr"", ""en"")"),"😔 He came in a bad condition the clay had overflowed from the box")</f>
        <v>😔 He came in a bad condition the clay had overflowed from the box</v>
      </c>
    </row>
    <row r="736">
      <c r="A736" s="1">
        <v>3.0</v>
      </c>
      <c r="B736" s="1" t="s">
        <v>734</v>
      </c>
      <c r="C736" t="str">
        <f>IFERROR(__xludf.DUMMYFUNCTION("GOOGLETRANSLATE(B736, ""fr"", ""en"")"),"2 em category there is a taste of bitterness if the base appears healthy")</f>
        <v>2 em category there is a taste of bitterness if the base appears healthy</v>
      </c>
    </row>
    <row r="737">
      <c r="A737" s="1">
        <v>3.0</v>
      </c>
      <c r="B737" s="1" t="s">
        <v>735</v>
      </c>
      <c r="C737" t="str">
        <f>IFERROR(__xludf.DUMMYFUNCTION("GOOGLETRANSLATE(B737, ""fr"", ""en"")"),"Not really sure ... I bought these headphones there is less than a week, and for now I regret the elders, who were yet more low end. First, the first contact is disconcerting, given that pairing is quite strange. No manipulation to allow it, the headphone"&amp;"s will achieve a detection as soon as you remove them from their housing. It is a good idea on paper, but in practice I've had 3 times (in a week so ...) reset. Even worries at the on / off, no manipulation available to stop them, we must put them in char"&amp;"ge of housing, which is still a bit cumbersome. And to end the manipulations, they are poorly thought. The next track order is the same as the control Redial, which means that you can accidentally call someone. Pretty bad. The little problem be solved by "&amp;"cutting telephone orders, but it's a shame ... Besides the commands clearly lacking in return, but this may be just a usual problem. A click to signal the pressure would still was nice. Side noise reduction ... it's bad. I've had no helmets that were acti"&amp;"ve reduction level much better sound insulation. Level sound quality is very correct. Not perfect, largely because of the insulation sound unconvincing, but there is nothing to moan. On the positive side, certainly the charging case is bulky, but it is al"&amp;"so a universal charging station, which compensates for the relative low autonomy headphones (3h). I'm not even reached the end of its autonomy in a week. So a big plus, even if it is a shame not to be able to do without.")</f>
        <v>Not really sure ... I bought these headphones there is less than a week, and for now I regret the elders, who were yet more low end. First, the first contact is disconcerting, given that pairing is quite strange. No manipulation to allow it, the headphones will achieve a detection as soon as you remove them from their housing. It is a good idea on paper, but in practice I've had 3 times (in a week so ...) reset. Even worries at the on / off, no manipulation available to stop them, we must put them in charge of housing, which is still a bit cumbersome. And to end the manipulations, they are poorly thought. The next track order is the same as the control Redial, which means that you can accidentally call someone. Pretty bad. The little problem be solved by cutting telephone orders, but it's a shame ... Besides the commands clearly lacking in return, but this may be just a usual problem. A click to signal the pressure would still was nice. Side noise reduction ... it's bad. I've had no helmets that were active reduction level much better sound insulation. Level sound quality is very correct. Not perfect, largely because of the insulation sound unconvincing, but there is nothing to moan. On the positive side, certainly the charging case is bulky, but it is also a universal charging station, which compensates for the relative low autonomy headphones (3h). I'm not even reached the end of its autonomy in a week. So a big plus, even if it is a shame not to be able to do without.</v>
      </c>
    </row>
    <row r="738">
      <c r="A738" s="1">
        <v>4.0</v>
      </c>
      <c r="B738" s="1" t="s">
        <v>736</v>
      </c>
      <c r="C738" t="str">
        <f>IFERROR(__xludf.DUMMYFUNCTION("GOOGLETRANSLATE(B738, ""fr"", ""en"")"),"Satisfied for the moment ... I already bought more sweat from this brand and I'm not disappointed, of course we can not compare to big brands, but the price is not the same either. The size is what I ordered and what I need.")</f>
        <v>Satisfied for the moment ... I already bought more sweat from this brand and I'm not disappointed, of course we can not compare to big brands, but the price is not the same either. The size is what I ordered and what I need.</v>
      </c>
    </row>
    <row r="739">
      <c r="A739" s="1">
        <v>4.0</v>
      </c>
      <c r="B739" s="1" t="s">
        <v>737</v>
      </c>
      <c r="C739" t="str">
        <f>IFERROR(__xludf.DUMMYFUNCTION("GOOGLETRANSLATE(B739, ""fr"", ""en"")"),"Satisfied Satisfied with the price compared to supermarkets however I fear that the article as a whole is weak long-term effect of the foam at the ears seems to be a very delicate matter.")</f>
        <v>Satisfied Satisfied with the price compared to supermarkets however I fear that the article as a whole is weak long-term effect of the foam at the ears seems to be a very delicate matter.</v>
      </c>
    </row>
    <row r="740">
      <c r="A740" s="1">
        <v>4.0</v>
      </c>
      <c r="B740" s="1" t="s">
        <v>738</v>
      </c>
      <c r="C740" t="str">
        <f>IFERROR(__xludf.DUMMYFUNCTION("GOOGLETRANSLATE(B740, ""fr"", ""en"")"),"Effective practice Bonnette, useful and indispensable. It does taf.")</f>
        <v>Effective practice Bonnette, useful and indispensable. It does taf.</v>
      </c>
    </row>
    <row r="741">
      <c r="A741" s="1">
        <v>4.0</v>
      </c>
      <c r="B741" s="1" t="s">
        <v>739</v>
      </c>
      <c r="C741" t="str">
        <f>IFERROR(__xludf.DUMMYFUNCTION("GOOGLETRANSLATE(B741, ""fr"", ""en"")"),"Done the job! My HP Photosmart C5380 to 6 or 7 years and this is the first time I buy something other than original cartridges. But an urgent need to print documents and an almost dry bank account (I like to tell my life to complete strangers on Amazon !!"&amp;") pushed me to make the choice of the economy. I was very afraid that they are not compatible and / or screw up my printer but ultimately all goes well, these Jarbo cartridges are recognized and make the job requested plus a much larger print capacity tha"&amp;"t HP364 I usually use. By cons for photos, I recommend! Bad color rendering (the pink turns purple, red is orange etc ..) and especially no behavior in time! I printed photos on HP Bright high quality paper, a week after they were transferred to sepia and"&amp;" were almost all erased !!! In summary, great cartridges for printing letters and other text documents, but to avoid for photos (or so, protect immediately your pictures by putting them under glass or plastic before exposing them to the light of day!).")</f>
        <v>Done the job! My HP Photosmart C5380 to 6 or 7 years and this is the first time I buy something other than original cartridges. But an urgent need to print documents and an almost dry bank account (I like to tell my life to complete strangers on Amazon !!) pushed me to make the choice of the economy. I was very afraid that they are not compatible and / or screw up my printer but ultimately all goes well, these Jarbo cartridges are recognized and make the job requested plus a much larger print capacity that HP364 I usually use. By cons for photos, I recommend! Bad color rendering (the pink turns purple, red is orange etc ..) and especially no behavior in time! I printed photos on HP Bright high quality paper, a week after they were transferred to sepia and were almost all erased !!! In summary, great cartridges for printing letters and other text documents, but to avoid for photos (or so, protect immediately your pictures by putting them under glass or plastic before exposing them to the light of day!).</v>
      </c>
    </row>
    <row r="742">
      <c r="A742" s="1">
        <v>5.0</v>
      </c>
      <c r="B742" s="1" t="s">
        <v>740</v>
      </c>
      <c r="C742" t="str">
        <f>IFERROR(__xludf.DUMMYFUNCTION("GOOGLETRANSLATE(B742, ""fr"", ""en"")"),"Well I bought this model already several years ago, but with hard work the gold is gone. Alas Casio seems to produce this type of watch. Shame because elegant, simple and effective with its multi functions.")</f>
        <v>Well I bought this model already several years ago, but with hard work the gold is gone. Alas Casio seems to produce this type of watch. Shame because elegant, simple and effective with its multi functions.</v>
      </c>
    </row>
    <row r="743">
      <c r="A743" s="1">
        <v>5.0</v>
      </c>
      <c r="B743" s="1" t="s">
        <v>741</v>
      </c>
      <c r="C743" t="str">
        <f>IFERROR(__xludf.DUMMYFUNCTION("GOOGLETRANSLATE(B743, ""fr"", ""en"")"),"Large area of ​​more storage - fast delivery; received in a very rapid period initially scheduled between February 14-20 received yesterday in the day! -The strap can be extended easily, allowing work on as little as the greatest -several storage pockets "&amp;"""an outside and inside"" -he also has a great ability to put there ""key, wallet, papers etc. .. ""(s) unless: - RAS")</f>
        <v>Large area of ​​more storage - fast delivery; received in a very rapid period initially scheduled between February 14-20 received yesterday in the day! -The strap can be extended easily, allowing work on as little as the greatest -several storage pockets "an outside and inside" -he also has a great ability to put there "key, wallet, papers etc. .. "(s) unless: - RAS</v>
      </c>
    </row>
    <row r="744">
      <c r="A744" s="1">
        <v>5.0</v>
      </c>
      <c r="B744" s="1" t="s">
        <v>742</v>
      </c>
      <c r="C744" t="str">
        <f>IFERROR(__xludf.DUMMYFUNCTION("GOOGLETRANSLATE(B744, ""fr"", ""en"")"),"Consistent with my request. Training indoors.")</f>
        <v>Consistent with my request. Training indoors.</v>
      </c>
    </row>
    <row r="745">
      <c r="A745" s="1">
        <v>5.0</v>
      </c>
      <c r="B745" s="1" t="s">
        <v>743</v>
      </c>
      <c r="C745" t="str">
        <f>IFERROR(__xludf.DUMMYFUNCTION("GOOGLETRANSLATE(B745, ""fr"", ""en"")"),"Very good helmet and very good sound The helmet holds the head, it is a quality / price ratio in my opinion. However, the noise reduction is not top (justified by the price gap with the very high-end headphones). In addition, I meet a lot of Bluetooth int"&amp;"erference (in stations often), so that the sound cuts and resumes, which is rather unpleasant.")</f>
        <v>Very good helmet and very good sound The helmet holds the head, it is a quality / price ratio in my opinion. However, the noise reduction is not top (justified by the price gap with the very high-end headphones). In addition, I meet a lot of Bluetooth interference (in stations often), so that the sound cuts and resumes, which is rather unpleasant.</v>
      </c>
    </row>
    <row r="746">
      <c r="A746" s="1">
        <v>5.0</v>
      </c>
      <c r="B746" s="1" t="s">
        <v>744</v>
      </c>
      <c r="C746" t="str">
        <f>IFERROR(__xludf.DUMMYFUNCTION("GOOGLETRANSLATE(B746, ""fr"", ""en"")"),"Perfect !!! I do not regret my purchase. Comfortable in the ear with different sizes of bellows provided very responsive and easy to use touch button, 3000mah loading station equipped with a USB port and micro usb-c, 3 hours of continuous use, IPX7 standa"&amp;"rd, wallet transport. Really, very pleasantly surprised. A small note, however: it is difficult to remove the headphones from the station, even with my small hands. It could be arranged by slightly modifying the internal shape of the station. Excellent he"&amp;"adphones with excellent value for money.")</f>
        <v>Perfect !!! I do not regret my purchase. Comfortable in the ear with different sizes of bellows provided very responsive and easy to use touch button, 3000mah loading station equipped with a USB port and micro usb-c, 3 hours of continuous use, IPX7 standard, wallet transport. Really, very pleasantly surprised. A small note, however: it is difficult to remove the headphones from the station, even with my small hands. It could be arranged by slightly modifying the internal shape of the station. Excellent headphones with excellent value for money.</v>
      </c>
    </row>
    <row r="747">
      <c r="A747" s="1">
        <v>5.0</v>
      </c>
      <c r="B747" s="1" t="s">
        <v>745</v>
      </c>
      <c r="C747" t="str">
        <f>IFERROR(__xludf.DUMMYFUNCTION("GOOGLETRANSLATE(B747, ""fr"", ""en"")"),"Perfect Nothing to say the settings are great but I hope he will not fall down like the previous one and after one month")</f>
        <v>Perfect Nothing to say the settings are great but I hope he will not fall down like the previous one and after one month</v>
      </c>
    </row>
    <row r="748">
      <c r="A748" s="1">
        <v>5.0</v>
      </c>
      <c r="B748" s="1" t="s">
        <v>746</v>
      </c>
      <c r="C748" t="str">
        <f>IFERROR(__xludf.DUMMYFUNCTION("GOOGLETRANSLATE(B748, ""fr"", ""en"")"),"I love I am delighted to have buy this necklace very good quality and fast shipment and beautiful just the top seller I recommend again and again")</f>
        <v>I love I am delighted to have buy this necklace very good quality and fast shipment and beautiful just the top seller I recommend again and again</v>
      </c>
    </row>
    <row r="749">
      <c r="A749" s="1">
        <v>5.0</v>
      </c>
      <c r="B749" s="1" t="s">
        <v>747</v>
      </c>
      <c r="C749" t="str">
        <f>IFERROR(__xludf.DUMMYFUNCTION("GOOGLETRANSLATE(B749, ""fr"", ""en"")"),"Very warm while being lightweight Exactly what I wanted")</f>
        <v>Very warm while being lightweight Exactly what I wanted</v>
      </c>
    </row>
    <row r="750">
      <c r="A750" s="1">
        <v>5.0</v>
      </c>
      <c r="B750" s="1" t="s">
        <v>748</v>
      </c>
      <c r="C750" t="str">
        <f>IFERROR(__xludf.DUMMYFUNCTION("GOOGLETRANSLATE(B750, ""fr"", ""en"")"),"Excelent nothing to say! Excellent product for athletes it suits me perfectly .. it's not a scam found in small businesses or others to 2x its original price.")</f>
        <v>Excelent nothing to say! Excellent product for athletes it suits me perfectly .. it's not a scam found in small businesses or others to 2x its original price.</v>
      </c>
    </row>
    <row r="751">
      <c r="A751" s="1">
        <v>5.0</v>
      </c>
      <c r="B751" s="1" t="s">
        <v>749</v>
      </c>
      <c r="C751" t="str">
        <f>IFERROR(__xludf.DUMMYFUNCTION("GOOGLETRANSLATE(B751, ""fr"", ""en"")"),"super nice quality massage and easy to use, and easy to position on a chair or sofa without necessarily even a tie, a must for massage at home")</f>
        <v>super nice quality massage and easy to use, and easy to position on a chair or sofa without necessarily even a tie, a must for massage at home</v>
      </c>
    </row>
    <row r="752">
      <c r="A752" s="1">
        <v>5.0</v>
      </c>
      <c r="B752" s="1" t="s">
        <v>750</v>
      </c>
      <c r="C752" t="str">
        <f>IFERROR(__xludf.DUMMYFUNCTION("GOOGLETRANSLATE(B752, ""fr"", ""en"")"),"Small diffuser Pleasantly surprised, small but cute. 2 buttons all connected by USB cable provided. A 30 to enable the broadcast 30 second per second. Another active light that changes slowly. Once the water is filled up you can count on a range of 4d at "&amp;"a rate of maximum 1 hour per day recommended")</f>
        <v>Small diffuser Pleasantly surprised, small but cute. 2 buttons all connected by USB cable provided. A 30 to enable the broadcast 30 second per second. Another active light that changes slowly. Once the water is filled up you can count on a range of 4d at a rate of maximum 1 hour per day recommended</v>
      </c>
    </row>
    <row r="753">
      <c r="A753" s="1">
        <v>5.0</v>
      </c>
      <c r="B753" s="1" t="s">
        <v>751</v>
      </c>
      <c r="C753" t="str">
        <f>IFERROR(__xludf.DUMMYFUNCTION("GOOGLETRANSLATE(B753, ""fr"", ""en"")"),"very good socks merino socks These seem perfect. I bought them for their composition (with merino) and I realize that in addition they have reinforced areas and a design that seem to guarantee an optimum fit in the shoe. I do however have not yet tested i"&amp;"n the field, although I have received very quickly (in the day).")</f>
        <v>very good socks merino socks These seem perfect. I bought them for their composition (with merino) and I realize that in addition they have reinforced areas and a design that seem to guarantee an optimum fit in the shoe. I do however have not yet tested in the field, although I have received very quickly (in the day).</v>
      </c>
    </row>
    <row r="754">
      <c r="A754" s="1">
        <v>5.0</v>
      </c>
      <c r="B754" s="1" t="s">
        <v>752</v>
      </c>
      <c r="C754" t="str">
        <f>IFERROR(__xludf.DUMMYFUNCTION("GOOGLETRANSLATE(B754, ""fr"", ""en"")"),"fashion Mechanical watch Very good value for money. A bit thick but is doing very well to fist This watch is beautiful. Design Perfect, everything works fine and I like the maroon color. This watch does not need batteries, it works on the mechanical syste"&amp;"m and mouvement.Pour now flush to do with time.")</f>
        <v>fashion Mechanical watch Very good value for money. A bit thick but is doing very well to fist This watch is beautiful. Design Perfect, everything works fine and I like the maroon color. This watch does not need batteries, it works on the mechanical system and mouvement.Pour now flush to do with time.</v>
      </c>
    </row>
    <row r="755">
      <c r="A755" s="1">
        <v>5.0</v>
      </c>
      <c r="B755" s="1" t="s">
        <v>753</v>
      </c>
      <c r="C755" t="str">
        <f>IFERROR(__xludf.DUMMYFUNCTION("GOOGLETRANSLATE(B755, ""fr"", ""en"")"),"Excellent I am delighted with my order, more the product is organic. I received my essential oils in 24 hours without asking fast delivery. Very happy with my purchase, thank you.")</f>
        <v>Excellent I am delighted with my order, more the product is organic. I received my essential oils in 24 hours without asking fast delivery. Very happy with my purchase, thank you.</v>
      </c>
    </row>
    <row r="756">
      <c r="A756" s="1">
        <v>5.0</v>
      </c>
      <c r="B756" s="1" t="s">
        <v>754</v>
      </c>
      <c r="C756" t="str">
        <f>IFERROR(__xludf.DUMMYFUNCTION("GOOGLETRANSLATE(B756, ""fr"", ""en"")"),"Stan Smith teen These shoes remind me of my youth. Nothing changed everything is perfect. Product in accordance with the description, my daughter is thrilled.")</f>
        <v>Stan Smith teen These shoes remind me of my youth. Nothing changed everything is perfect. Product in accordance with the description, my daughter is thrilled.</v>
      </c>
    </row>
    <row r="757">
      <c r="A757" s="1">
        <v>2.0</v>
      </c>
      <c r="B757" s="1" t="s">
        <v>755</v>
      </c>
      <c r="C757" t="str">
        <f>IFERROR(__xludf.DUMMYFUNCTION("GOOGLETRANSLATE(B757, ""fr"", ""en"")"),"Hot water bottle I do not recommend this because it kettle sprigs tremendously and it's everywhere so you can not use a shame because it is very soft and lovely my 7 year old daughter is received and me too! It is better to take with a polar packaging")</f>
        <v>Hot water bottle I do not recommend this because it kettle sprigs tremendously and it's everywhere so you can not use a shame because it is very soft and lovely my 7 year old daughter is received and me too! It is better to take with a polar packaging</v>
      </c>
    </row>
    <row r="758">
      <c r="A758" s="1">
        <v>1.0</v>
      </c>
      <c r="B758" s="1" t="s">
        <v>756</v>
      </c>
      <c r="C758" t="str">
        <f>IFERROR(__xludf.DUMMYFUNCTION("GOOGLETRANSLATE(B758, ""fr"", ""en"")"),"Purchase Purchase disappointing very disappointing, not practical for a child and not practical to install, flexible plastic, break fast,")</f>
        <v>Purchase Purchase disappointing very disappointing, not practical for a child and not practical to install, flexible plastic, break fast,</v>
      </c>
    </row>
    <row r="759">
      <c r="A759" s="1">
        <v>1.0</v>
      </c>
      <c r="B759" s="1" t="s">
        <v>757</v>
      </c>
      <c r="C759" t="str">
        <f>IFERROR(__xludf.DUMMYFUNCTION("GOOGLETRANSLATE(B759, ""fr"", ""en"")"),"Refill dry ... I do not know if it is a fault of my single order but I could not actually print that 2 black and white sheets and since two days I try to print and have more ink Refill ... dry ... First disappointment with Amazon hoping to be the last")</f>
        <v>Refill dry ... I do not know if it is a fault of my single order but I could not actually print that 2 black and white sheets and since two days I try to print and have more ink Refill ... dry ... First disappointment with Amazon hoping to be the last</v>
      </c>
    </row>
    <row r="760">
      <c r="A760" s="1">
        <v>3.0</v>
      </c>
      <c r="B760" s="1" t="s">
        <v>758</v>
      </c>
      <c r="C760" t="str">
        <f>IFERROR(__xludf.DUMMYFUNCTION("GOOGLETRANSLATE(B760, ""fr"", ""en"")"),"Tres Jolie necklace Very pretty necklace but it is unfortunate that there is no certificate shipped with, so doubt Demeur !!!")</f>
        <v>Tres Jolie necklace Very pretty necklace but it is unfortunate that there is no certificate shipped with, so doubt Demeur !!!</v>
      </c>
    </row>
    <row r="761">
      <c r="A761" s="1">
        <v>4.0</v>
      </c>
      <c r="B761" s="1" t="s">
        <v>759</v>
      </c>
      <c r="C761" t="str">
        <f>IFERROR(__xludf.DUMMYFUNCTION("GOOGLETRANSLATE(B761, ""fr"", ""en"")"),"Ink, yet the ink. The more you print, the more cartridges parade. Be careful not to let you démunir. Orders from Amazon usually arrive quickly enough. At the rate that we consume cartridges, manufacturers could graciously offer printers!")</f>
        <v>Ink, yet the ink. The more you print, the more cartridges parade. Be careful not to let you démunir. Orders from Amazon usually arrive quickly enough. At the rate that we consume cartridges, manufacturers could graciously offer printers!</v>
      </c>
    </row>
    <row r="762">
      <c r="A762" s="1">
        <v>4.0</v>
      </c>
      <c r="B762" s="1" t="s">
        <v>760</v>
      </c>
      <c r="C762" t="str">
        <f>IFERROR(__xludf.DUMMYFUNCTION("GOOGLETRANSLATE(B762, ""fr"", ""en"")"),"Very pretty !!! Received and direct wear. blue / pink holographic splendid. I hope she duront in the temp. Only downside .. Packaging rush. Article as plastic bag, swung into a small box. Fortunately it was not a gift.")</f>
        <v>Very pretty !!! Received and direct wear. blue / pink holographic splendid. I hope she duront in the temp. Only downside .. Packaging rush. Article as plastic bag, swung into a small box. Fortunately it was not a gift.</v>
      </c>
    </row>
    <row r="763">
      <c r="A763" s="1">
        <v>4.0</v>
      </c>
      <c r="B763" s="1" t="s">
        <v>761</v>
      </c>
      <c r="C763" t="str">
        <f>IFERROR(__xludf.DUMMYFUNCTION("GOOGLETRANSLATE(B763, ""fr"", ""en"")"),"Good Lack some deep bass, but good product in enssemble.")</f>
        <v>Good Lack some deep bass, but good product in enssemble.</v>
      </c>
    </row>
    <row r="764">
      <c r="A764" s="1">
        <v>4.0</v>
      </c>
      <c r="B764" s="1" t="s">
        <v>762</v>
      </c>
      <c r="C764" t="str">
        <f>IFERROR(__xludf.DUMMYFUNCTION("GOOGLETRANSLATE(B764, ""fr"", ""en"")"),"Some small manip and off you go !! Good cartridges. Namely to do a manipulation for the printer to accept cartridges. It gaut go into the settings and say that we want to use the cartridges that are no nz origins. Then you have to realign the nozzles. Aft"&amp;"er it works very well. Very happy with the product. I recommend.")</f>
        <v>Some small manip and off you go !! Good cartridges. Namely to do a manipulation for the printer to accept cartridges. It gaut go into the settings and say that we want to use the cartridges that are no nz origins. Then you have to realign the nozzles. After it works very well. Very happy with the product. I recommend.</v>
      </c>
    </row>
    <row r="765">
      <c r="A765" s="1">
        <v>5.0</v>
      </c>
      <c r="B765" s="1" t="s">
        <v>763</v>
      </c>
      <c r="C765" t="str">
        <f>IFERROR(__xludf.DUMMYFUNCTION("GOOGLETRANSLATE(B765, ""fr"", ""en"")"),"Good product Very handy")</f>
        <v>Good product Very handy</v>
      </c>
    </row>
    <row r="766">
      <c r="A766" s="1">
        <v>5.0</v>
      </c>
      <c r="B766" s="1" t="s">
        <v>764</v>
      </c>
      <c r="C766" t="str">
        <f>IFERROR(__xludf.DUMMYFUNCTION("GOOGLETRANSLATE(B766, ""fr"", ""en"")"),"Excellent product at any Top")</f>
        <v>Excellent product at any Top</v>
      </c>
    </row>
    <row r="767">
      <c r="A767" s="1">
        <v>5.0</v>
      </c>
      <c r="B767" s="1" t="s">
        <v>765</v>
      </c>
      <c r="C767" t="str">
        <f>IFERROR(__xludf.DUMMYFUNCTION("GOOGLETRANSLATE(B767, ""fr"", ""en"")"),"Okay Meets as needed. Expect the very special tooling for assembly")</f>
        <v>Okay Meets as needed. Expect the very special tooling for assembly</v>
      </c>
    </row>
    <row r="768">
      <c r="A768" s="1">
        <v>5.0</v>
      </c>
      <c r="B768" s="1" t="s">
        <v>766</v>
      </c>
      <c r="C768" t="str">
        <f>IFERROR(__xludf.DUMMYFUNCTION("GOOGLETRANSLATE(B768, ""fr"", ""en"")"),"review Gorgeous quality jacket. I took a 4xl (equivalent to a 46). It's just hot enough and beautifully.")</f>
        <v>review Gorgeous quality jacket. I took a 4xl (equivalent to a 46). It's just hot enough and beautifully.</v>
      </c>
    </row>
    <row r="769">
      <c r="A769" s="1">
        <v>5.0</v>
      </c>
      <c r="B769" s="1" t="s">
        <v>767</v>
      </c>
      <c r="C769" t="str">
        <f>IFERROR(__xludf.DUMMYFUNCTION("GOOGLETRANSLATE(B769, ""fr"", ""en"")"),"fine I just got this lamp. The lamp comes in a beautiful box closed in cellophane. I was surprised at the size of the box is not very high while the lamp is rather large (about 1.40m). Easy mounting I could do alone. Once mounted, the lamp is nice and ill"&amp;"uminates not bad. It seems solid.")</f>
        <v>fine I just got this lamp. The lamp comes in a beautiful box closed in cellophane. I was surprised at the size of the box is not very high while the lamp is rather large (about 1.40m). Easy mounting I could do alone. Once mounted, the lamp is nice and illuminates not bad. It seems solid.</v>
      </c>
    </row>
    <row r="770">
      <c r="A770" s="1">
        <v>5.0</v>
      </c>
      <c r="B770" s="1" t="s">
        <v>768</v>
      </c>
      <c r="C770" t="str">
        <f>IFERROR(__xludf.DUMMYFUNCTION("GOOGLETRANSLATE(B770, ""fr"", ""en"")"),"Excellent Do not use a car seat that is the stupidity that is uncomfortable and dangerous to drive with. For people over 1m70 folder stops the blades. Effective and very low power consumption 12v for recreational vehicles. Supplied with transformer 220v, "&amp;"it is adaptable to various seat.")</f>
        <v>Excellent Do not use a car seat that is the stupidity that is uncomfortable and dangerous to drive with. For people over 1m70 folder stops the blades. Effective and very low power consumption 12v for recreational vehicles. Supplied with transformer 220v, it is adaptable to various seat.</v>
      </c>
    </row>
    <row r="771">
      <c r="A771" s="1">
        <v>5.0</v>
      </c>
      <c r="B771" s="1" t="s">
        <v>769</v>
      </c>
      <c r="C771" t="str">
        <f>IFERROR(__xludf.DUMMYFUNCTION("GOOGLETRANSLATE(B771, ""fr"", ""en"")"),"very comfortable shoe impeccable! shoe size well! Color is exactly like the picture. It is comfort it right. My husband enjoyed yesterday's playmate saw this shoe, it has many interresser too, so I luis had recommended in this seller.")</f>
        <v>very comfortable shoe impeccable! shoe size well! Color is exactly like the picture. It is comfort it right. My husband enjoyed yesterday's playmate saw this shoe, it has many interresser too, so I luis had recommended in this seller.</v>
      </c>
    </row>
    <row r="772">
      <c r="A772" s="1">
        <v>5.0</v>
      </c>
      <c r="B772" s="1" t="s">
        <v>770</v>
      </c>
      <c r="C772" t="str">
        <f>IFERROR(__xludf.DUMMYFUNCTION("GOOGLETRANSLATE(B772, ""fr"", ""en"")"),"Price / on top! After testing these headphones completely satisfied my &amp; nbsp ;; Top quality, a more than adequate, low to the top of the top A more aesthetic than futuristic touch earphones, Bluetooth .. But mostly they fit perfectly in the ear! And are "&amp;"also very comfortable They are also water resistant, no worries about that. Not to mention the autonomy that is just awesome, the user (who is English) is very well stocked! An excellent price / quality ratio; So go ahead!")</f>
        <v>Price / on top! After testing these headphones completely satisfied my &amp; nbsp ;; Top quality, a more than adequate, low to the top of the top A more aesthetic than futuristic touch earphones, Bluetooth .. But mostly they fit perfectly in the ear! And are also very comfortable They are also water resistant, no worries about that. Not to mention the autonomy that is just awesome, the user (who is English) is very well stocked! An excellent price / quality ratio; So go ahead!</v>
      </c>
    </row>
    <row r="773">
      <c r="A773" s="1">
        <v>5.0</v>
      </c>
      <c r="B773" s="1" t="s">
        <v>771</v>
      </c>
      <c r="C773" t="str">
        <f>IFERROR(__xludf.DUMMYFUNCTION("GOOGLETRANSLATE(B773, ""fr"", ""en"")"),"Perfect Very good product, leather, good ending, recommended!")</f>
        <v>Perfect Very good product, leather, good ending, recommended!</v>
      </c>
    </row>
    <row r="774">
      <c r="A774" s="1">
        <v>5.0</v>
      </c>
      <c r="B774" s="1" t="s">
        <v>772</v>
      </c>
      <c r="C774" t="str">
        <f>IFERROR(__xludf.DUMMYFUNCTION("GOOGLETRANSLATE(B774, ""fr"", ""en"")"),"Beautiful elegant watch, class and classic, beautiful finish. Very satisfied with my purchase.")</f>
        <v>Beautiful elegant watch, class and classic, beautiful finish. Very satisfied with my purchase.</v>
      </c>
    </row>
    <row r="775">
      <c r="A775" s="1">
        <v>5.0</v>
      </c>
      <c r="B775" s="1" t="s">
        <v>773</v>
      </c>
      <c r="C775" t="str">
        <f>IFERROR(__xludf.DUMMYFUNCTION("GOOGLETRANSLATE(B775, ""fr"", ""en"")"),"Classic Resistant and value for money, I work with every day, shower and sleep with me, it is still in good condition for nearly a year, though it took many blows.")</f>
        <v>Classic Resistant and value for money, I work with every day, shower and sleep with me, it is still in good condition for nearly a year, though it took many blows.</v>
      </c>
    </row>
    <row r="776">
      <c r="A776" s="1">
        <v>5.0</v>
      </c>
      <c r="B776" s="1" t="s">
        <v>774</v>
      </c>
      <c r="C776" t="str">
        <f>IFERROR(__xludf.DUMMYFUNCTION("GOOGLETRANSLATE(B776, ""fr"", ""en"")"),"Trainers sequined sneakers super nice and comfortable with its fragrant smell of strawberry")</f>
        <v>Trainers sequined sneakers super nice and comfortable with its fragrant smell of strawberry</v>
      </c>
    </row>
    <row r="777">
      <c r="A777" s="1">
        <v>5.0</v>
      </c>
      <c r="B777" s="1" t="s">
        <v>775</v>
      </c>
      <c r="C777" t="str">
        <f>IFERROR(__xludf.DUMMYFUNCTION("GOOGLETRANSLATE(B777, ""fr"", ""en"")"),"Satisfied! I gave this watch to my husband and it is on top of what onattndait of it! I highly recommend !")</f>
        <v>Satisfied! I gave this watch to my husband and it is on top of what onattndait of it! I highly recommend !</v>
      </c>
    </row>
    <row r="778">
      <c r="A778" s="1">
        <v>5.0</v>
      </c>
      <c r="B778" s="1" t="s">
        <v>776</v>
      </c>
      <c r="C778" t="str">
        <f>IFERROR(__xludf.DUMMYFUNCTION("GOOGLETRANSLATE(B778, ""fr"", ""en"")"),"Top Very good")</f>
        <v>Top Very good</v>
      </c>
    </row>
    <row r="779">
      <c r="A779" s="1">
        <v>5.0</v>
      </c>
      <c r="B779" s="1" t="s">
        <v>777</v>
      </c>
      <c r="C779" t="str">
        <f>IFERROR(__xludf.DUMMYFUNCTION("GOOGLETRANSLATE(B779, ""fr"", ""en"")"),"satisfied I have not found better")</f>
        <v>satisfied I have not found better</v>
      </c>
    </row>
    <row r="780">
      <c r="A780" s="1">
        <v>2.0</v>
      </c>
      <c r="B780" s="1" t="s">
        <v>778</v>
      </c>
      <c r="C780" t="str">
        <f>IFERROR(__xludf.DUMMYFUNCTION("GOOGLETRANSLATE(B780, ""fr"", ""en"")"),"Sensor defective heart after four months of use with two feet to shopping trips per week, the pulse sensor of the watch works randomly freezes see after 10 minutes of foot race. I did several tests before applying for support by service personnel. now I w"&amp;"ait to see, but I am disappointed in the reliability of the product. Next comment on receiving the watch ...")</f>
        <v>Sensor defective heart after four months of use with two feet to shopping trips per week, the pulse sensor of the watch works randomly freezes see after 10 minutes of foot race. I did several tests before applying for support by service personnel. now I wait to see, but I am disappointed in the reliability of the product. Next comment on receiving the watch ...</v>
      </c>
    </row>
    <row r="781">
      <c r="A781" s="1">
        <v>1.0</v>
      </c>
      <c r="B781" s="1" t="s">
        <v>779</v>
      </c>
      <c r="C781" t="str">
        <f>IFERROR(__xludf.DUMMYFUNCTION("GOOGLETRANSLATE(B781, ""fr"", ""en"")"),"38 It is no good pair of shoes why and what do I do now ????")</f>
        <v>38 It is no good pair of shoes why and what do I do now ????</v>
      </c>
    </row>
    <row r="782">
      <c r="A782" s="1">
        <v>3.0</v>
      </c>
      <c r="B782" s="1" t="s">
        <v>780</v>
      </c>
      <c r="C782" t="str">
        <f>IFERROR(__xludf.DUMMYFUNCTION("GOOGLETRANSLATE(B782, ""fr"", ""en"")"),"Product out of standard sizes for shirts should specify the dimensions in the product description and much to draw attention to the fact that these exceed the dimentions compared to soft shirts")</f>
        <v>Product out of standard sizes for shirts should specify the dimensions in the product description and much to draw attention to the fact that these exceed the dimentions compared to soft shirts</v>
      </c>
    </row>
    <row r="783">
      <c r="A783" s="1">
        <v>3.0</v>
      </c>
      <c r="B783" s="1" t="s">
        <v>781</v>
      </c>
      <c r="C783" t="str">
        <f>IFERROR(__xludf.DUMMYFUNCTION("GOOGLETRANSLATE(B783, ""fr"", ""en"")"),"Efficient but not all baby bottles This mixer filled out these functions, but it is a pity that the rod is too small not possible to mix large bottles Maoists only small ... I'll have to buy another mixer with longer rods ... must have made in bottles whi"&amp;"ch is a big opening at the nipple like Advent that are large enough that the mixer goes well in the bottle.")</f>
        <v>Efficient but not all baby bottles This mixer filled out these functions, but it is a pity that the rod is too small not possible to mix large bottles Maoists only small ... I'll have to buy another mixer with longer rods ... must have made in bottles which is a big opening at the nipple like Advent that are large enough that the mixer goes well in the bottle.</v>
      </c>
    </row>
    <row r="784">
      <c r="A784" s="1">
        <v>4.0</v>
      </c>
      <c r="B784" s="1" t="s">
        <v>782</v>
      </c>
      <c r="C784" t="str">
        <f>IFERROR(__xludf.DUMMYFUNCTION("GOOGLETRANSLATE(B784, ""fr"", ""en"")"),"inexcusable delays Too bad it happened 7 days after my order, I had to go buy the film to finish my move and it cost me an arm. I find myself with the roll on the arms")</f>
        <v>inexcusable delays Too bad it happened 7 days after my order, I had to go buy the film to finish my move and it cost me an arm. I find myself with the roll on the arms</v>
      </c>
    </row>
    <row r="785">
      <c r="A785" s="1">
        <v>4.0</v>
      </c>
      <c r="B785" s="1" t="s">
        <v>783</v>
      </c>
      <c r="C785" t="str">
        <f>IFERROR(__xludf.DUMMYFUNCTION("GOOGLETRANSLATE(B785, ""fr"", ""en"")"),"Silver bracelet heart I bought this bracelet as a gift, and it is pretty consistent with the description, to see in time")</f>
        <v>Silver bracelet heart I bought this bracelet as a gift, and it is pretty consistent with the description, to see in time</v>
      </c>
    </row>
    <row r="786">
      <c r="A786" s="1">
        <v>4.0</v>
      </c>
      <c r="B786" s="1" t="s">
        <v>784</v>
      </c>
      <c r="C786" t="str">
        <f>IFERROR(__xludf.DUMMYFUNCTION("GOOGLETRANSLATE(B786, ""fr"", ""en"")"),"no adapter for France !!! Very happy, because I have received the product before the date announced - but disappointment unpacking ... no adapter for France - not plugging in the adapter being provided for the UK ... . I'll have to place a separate order "&amp;"to finally be able to connect and check its use")</f>
        <v>no adapter for France !!! Very happy, because I have received the product before the date announced - but disappointment unpacking ... no adapter for France - not plugging in the adapter being provided for the UK ... . I'll have to place a separate order to finally be able to connect and check its use</v>
      </c>
    </row>
    <row r="787">
      <c r="A787" s="1">
        <v>4.0</v>
      </c>
      <c r="B787" s="1" t="s">
        <v>785</v>
      </c>
      <c r="C787" t="str">
        <f>IFERROR(__xludf.DUMMYFUNCTION("GOOGLETRANSLATE(B787, ""fr"", ""en"")"),"Superb shows superb shows. nickel packaging and conforming to the description. Easy to use;) I was worried about the color but the result is beautiful")</f>
        <v>Superb shows superb shows. nickel packaging and conforming to the description. Easy to use;) I was worried about the color but the result is beautiful</v>
      </c>
    </row>
    <row r="788">
      <c r="A788" s="1">
        <v>5.0</v>
      </c>
      <c r="B788" s="1" t="s">
        <v>786</v>
      </c>
      <c r="C788" t="str">
        <f>IFERROR(__xludf.DUMMYFUNCTION("GOOGLETRANSLATE(B788, ""fr"", ""en"")"),"Exellent Very good value for money, a total of 30 stones received rapidly (1 week). These are good quality stones, they make big sparks. The boxes are very convenient to insert the stone directly into the lighter without dropping them. I find them no faul"&amp;"t. If the comment you been helpful, thank you click the ""YES"" below, it will help me a lot!")</f>
        <v>Exellent Very good value for money, a total of 30 stones received rapidly (1 week). These are good quality stones, they make big sparks. The boxes are very convenient to insert the stone directly into the lighter without dropping them. I find them no fault. If the comment you been helpful, thank you click the "YES" below, it will help me a lot!</v>
      </c>
    </row>
    <row r="789">
      <c r="A789" s="1">
        <v>5.0</v>
      </c>
      <c r="B789" s="1" t="s">
        <v>787</v>
      </c>
      <c r="C789" t="str">
        <f>IFERROR(__xludf.DUMMYFUNCTION("GOOGLETRANSLATE(B789, ""fr"", ""en"")"),"powerful super bass super flush its product recommend")</f>
        <v>powerful super bass super flush its product recommend</v>
      </c>
    </row>
    <row r="790">
      <c r="A790" s="1">
        <v>5.0</v>
      </c>
      <c r="B790" s="1" t="s">
        <v>788</v>
      </c>
      <c r="C790" t="str">
        <f>IFERROR(__xludf.DUMMYFUNCTION("GOOGLETRANSLATE(B790, ""fr"", ""en"")"),"C O my spouse uses his shoes to arbitration rugby super comfortable level is very happy and absolutely not regret this purchase and recommend this product without worries")</f>
        <v>C O my spouse uses his shoes to arbitration rugby super comfortable level is very happy and absolutely not regret this purchase and recommend this product without worries</v>
      </c>
    </row>
    <row r="791">
      <c r="A791" s="1">
        <v>5.0</v>
      </c>
      <c r="B791" s="1" t="s">
        <v>789</v>
      </c>
      <c r="C791" t="str">
        <f>IFERROR(__xludf.DUMMYFUNCTION("GOOGLETRANSLATE(B791, ""fr"", ""en"")"),"On top Gommettes my Loulou is very happy.")</f>
        <v>On top Gommettes my Loulou is very happy.</v>
      </c>
    </row>
    <row r="792">
      <c r="A792" s="1">
        <v>5.0</v>
      </c>
      <c r="B792" s="1" t="s">
        <v>790</v>
      </c>
      <c r="C792" t="str">
        <f>IFERROR(__xludf.DUMMYFUNCTION("GOOGLETRANSLATE(B792, ""fr"", ""en"")"),"Top Joli, a brave and baby immediately adhered to these nipples while she balked with another brand")</f>
        <v>Top Joli, a brave and baby immediately adhered to these nipples while she balked with another brand</v>
      </c>
    </row>
    <row r="793">
      <c r="A793" s="1">
        <v>5.0</v>
      </c>
      <c r="B793" s="1" t="s">
        <v>791</v>
      </c>
      <c r="C793" t="str">
        <f>IFERROR(__xludf.DUMMYFUNCTION("GOOGLETRANSLATE(B793, ""fr"", ""en"")"),"Very very good .... Very very good ....")</f>
        <v>Very very good .... Very very good ....</v>
      </c>
    </row>
    <row r="794">
      <c r="A794" s="1">
        <v>5.0</v>
      </c>
      <c r="B794" s="1" t="s">
        <v>792</v>
      </c>
      <c r="C794" t="str">
        <f>IFERROR(__xludf.DUMMYFUNCTION("GOOGLETRANSLATE(B794, ""fr"", ""en"")"),"Very good products J e l have offered a common she was great. Very good quality and the price also thank you Recommends")</f>
        <v>Very good products J e l have offered a common she was great. Very good quality and the price also thank you Recommends</v>
      </c>
    </row>
    <row r="795">
      <c r="A795" s="1">
        <v>5.0</v>
      </c>
      <c r="B795" s="1" t="s">
        <v>793</v>
      </c>
      <c r="C795" t="str">
        <f>IFERROR(__xludf.DUMMYFUNCTION("GOOGLETRANSLATE(B795, ""fr"", ""en"")"),"cool colors socks purchased for my son the colors are bright he loves.")</f>
        <v>cool colors socks purchased for my son the colors are bright he loves.</v>
      </c>
    </row>
    <row r="796">
      <c r="A796" s="1">
        <v>5.0</v>
      </c>
      <c r="B796" s="1" t="s">
        <v>794</v>
      </c>
      <c r="C796" t="str">
        <f>IFERROR(__xludf.DUMMYFUNCTION("GOOGLETRANSLATE(B796, ""fr"", ""en"")"),"Well, associating with jojoba oil and oils of lavender, chamomile a hydrosol, clary sage, very good to associate with jojoba oil and lavender oil, a hydrolate chamomile, clary sage, citronelles Ceylon, the tree hui tea to fight adult acne. Fret not if mix"&amp;"ed with jojoba corrects the pH of acne skin.")</f>
        <v>Well, associating with jojoba oil and oils of lavender, chamomile a hydrosol, clary sage, very good to associate with jojoba oil and lavender oil, a hydrolate chamomile, clary sage, citronelles Ceylon, the tree hui tea to fight adult acne. Fret not if mixed with jojoba corrects the pH of acne skin.</v>
      </c>
    </row>
    <row r="797">
      <c r="A797" s="1">
        <v>5.0</v>
      </c>
      <c r="B797" s="1" t="s">
        <v>795</v>
      </c>
      <c r="C797" t="str">
        <f>IFERROR(__xludf.DUMMYFUNCTION("GOOGLETRANSLATE(B797, ""fr"", ""en"")"),"Very good sock sock mild and very pleasant to wear. It embraces much the shape of the foot for maximum comfort experience. In short, I recommend")</f>
        <v>Very good sock sock mild and very pleasant to wear. It embraces much the shape of the foot for maximum comfort experience. In short, I recommend</v>
      </c>
    </row>
    <row r="798">
      <c r="A798" s="1">
        <v>5.0</v>
      </c>
      <c r="B798" s="1" t="s">
        <v>796</v>
      </c>
      <c r="C798" t="str">
        <f>IFERROR(__xludf.DUMMYFUNCTION("GOOGLETRANSLATE(B798, ""fr"", ""en"")"),"Very nice article absolutely consistent with my expectations")</f>
        <v>Very nice article absolutely consistent with my expectations</v>
      </c>
    </row>
    <row r="799">
      <c r="A799" s="1">
        <v>5.0</v>
      </c>
      <c r="B799" s="1" t="s">
        <v>797</v>
      </c>
      <c r="C799" t="str">
        <f>IFERROR(__xludf.DUMMYFUNCTION("GOOGLETRANSLATE(B799, ""fr"", ""en"")"),"Nice little cool gadget, bought for Christmas. My daughter was able to take to a tree and had fun. For the price I would not hesitate to buy more of the same style.")</f>
        <v>Nice little cool gadget, bought for Christmas. My daughter was able to take to a tree and had fun. For the price I would not hesitate to buy more of the same style.</v>
      </c>
    </row>
    <row r="800">
      <c r="A800" s="1">
        <v>5.0</v>
      </c>
      <c r="B800" s="1" t="s">
        <v>798</v>
      </c>
      <c r="C800" t="str">
        <f>IFERROR(__xludf.DUMMYFUNCTION("GOOGLETRANSLATE(B800, ""fr"", ""en"")"),"Congratulations jewelry of good quality and very pretty. Fast shipping Bravo")</f>
        <v>Congratulations jewelry of good quality and very pretty. Fast shipping Bravo</v>
      </c>
    </row>
    <row r="801">
      <c r="A801" s="1">
        <v>5.0</v>
      </c>
      <c r="B801" s="1" t="s">
        <v>799</v>
      </c>
      <c r="C801" t="str">
        <f>IFERROR(__xludf.DUMMYFUNCTION("GOOGLETRANSLATE(B801, ""fr"", ""en"")"),"Bracelet Blue heart bracelet comes blue heart. Very very nice. Beautiful wrist of honey. Of good quality. Size good. Super finish. Very happy with this purchase and lovely gift for my darling who has been delighted. Recommended")</f>
        <v>Bracelet Blue heart bracelet comes blue heart. Very very nice. Beautiful wrist of honey. Of good quality. Size good. Super finish. Very happy with this purchase and lovely gift for my darling who has been delighted. Recommended</v>
      </c>
    </row>
    <row r="802">
      <c r="A802" s="1">
        <v>5.0</v>
      </c>
      <c r="B802" s="1" t="s">
        <v>800</v>
      </c>
      <c r="C802" t="str">
        <f>IFERROR(__xludf.DUMMYFUNCTION("GOOGLETRANSLATE(B802, ""fr"", ""en"")"),"Gazelle mini price, very satisfied For the cost I was really septic .... and then finally very pleasant surprise, it is indeed true! Perfect size (41 1/3 bought the I 41) they are nice and light. The fishing is superb colors for summer. No regrets are top"&amp;" !!")</f>
        <v>Gazelle mini price, very satisfied For the cost I was really septic .... and then finally very pleasant surprise, it is indeed true! Perfect size (41 1/3 bought the I 41) they are nice and light. The fishing is superb colors for summer. No regrets are top !!</v>
      </c>
    </row>
    <row r="803">
      <c r="A803" s="1">
        <v>2.0</v>
      </c>
      <c r="B803" s="1" t="s">
        <v>801</v>
      </c>
      <c r="C803" t="str">
        <f>IFERROR(__xludf.DUMMYFUNCTION("GOOGLETRANSLATE(B803, ""fr"", ""en"")"),"Accessory ... 2 stars for the safe side are we going to say. But aesthetic AVENT the ultimate in ugliness. Although more gray than photo wanting to force in the neutral we forget that these are baby items. Transparent, gray, etc .. Well frankly apart from"&amp;" that not really suitable. The party receiving the base of the bottle is wobbly because of the seam that prevents good support. Finally it ''s far from the picture if you look at the bottom of the bottle seems perfectly inserted this is not the case. A pu"&amp;"rchase more ultimately useless because when baby is able to hold his bottle we rarely gives glass bib ... and what we regard I never dropped the bottle with glass or without cover elsewhere. Another trick AVENT expensive to sell hardware that is not worth"&amp;" the trouble.")</f>
        <v>Accessory ... 2 stars for the safe side are we going to say. But aesthetic AVENT the ultimate in ugliness. Although more gray than photo wanting to force in the neutral we forget that these are baby items. Transparent, gray, etc .. Well frankly apart from that not really suitable. The party receiving the base of the bottle is wobbly because of the seam that prevents good support. Finally it ''s far from the picture if you look at the bottom of the bottle seems perfectly inserted this is not the case. A purchase more ultimately useless because when baby is able to hold his bottle we rarely gives glass bib ... and what we regard I never dropped the bottle with glass or without cover elsewhere. Another trick AVENT expensive to sell hardware that is not worth the trouble.</v>
      </c>
    </row>
    <row r="804">
      <c r="A804" s="1">
        <v>1.0</v>
      </c>
      <c r="B804" s="1" t="s">
        <v>802</v>
      </c>
      <c r="C804" t="str">
        <f>IFERROR(__xludf.DUMMYFUNCTION("GOOGLETRANSLATE(B804, ""fr"", ""en"")"),"This is not safety boot The title is misleading is written safety boot when there is no security no metallic tip up the title is misleading")</f>
        <v>This is not safety boot The title is misleading is written safety boot when there is no security no metallic tip up the title is misleading</v>
      </c>
    </row>
    <row r="805">
      <c r="A805" s="1">
        <v>1.0</v>
      </c>
      <c r="B805" s="1" t="s">
        <v>803</v>
      </c>
      <c r="C805" t="str">
        <f>IFERROR(__xludf.DUMMYFUNCTION("GOOGLETRANSLATE(B805, ""fr"", ""en"")"),"safety shoes and b is very good inside. May the sole disintegrates after some days.")</f>
        <v>safety shoes and b is very good inside. May the sole disintegrates after some days.</v>
      </c>
    </row>
    <row r="806">
      <c r="A806" s="1">
        <v>3.0</v>
      </c>
      <c r="B806" s="1" t="s">
        <v>804</v>
      </c>
      <c r="C806" t="str">
        <f>IFERROR(__xludf.DUMMYFUNCTION("GOOGLETRANSLATE(B806, ""fr"", ""en"")"),"be well chaufé satisfé")</f>
        <v>be well chaufé satisfé</v>
      </c>
    </row>
    <row r="807">
      <c r="A807" s="1">
        <v>3.0</v>
      </c>
      <c r="B807" s="1" t="s">
        <v>805</v>
      </c>
      <c r="C807" t="str">
        <f>IFERROR(__xludf.DUMMYFUNCTION("GOOGLETRANSLATE(B807, ""fr"", ""en"")"),"Bad The collar and very pretty unfortunately I find no change in the shoot dice tooth harm my daughter ...")</f>
        <v>Bad The collar and very pretty unfortunately I find no change in the shoot dice tooth harm my daughter ...</v>
      </c>
    </row>
    <row r="808">
      <c r="A808" s="1">
        <v>4.0</v>
      </c>
      <c r="B808" s="1" t="s">
        <v>806</v>
      </c>
      <c r="C808" t="str">
        <f>IFERROR(__xludf.DUMMYFUNCTION("GOOGLETRANSLATE(B808, ""fr"", ""en"")"),"Perfect (for me) I said that I got on sale for € 40 (it also makes a difference) Quality sound pretty standard but neutral to what is done mainly on the micro market integrated, a real plus for professional use crazy autonomy, they say 30H and he could sa"&amp;"y more, I think I did juska 40H bluetooth with microphone before the battery empties, amazing, you forget to recharge it takes .... . at the anti noise, it's perfect for an open space like environment.")</f>
        <v>Perfect (for me) I said that I got on sale for € 40 (it also makes a difference) Quality sound pretty standard but neutral to what is done mainly on the micro market integrated, a real plus for professional use crazy autonomy, they say 30H and he could say more, I think I did juska 40H bluetooth with microphone before the battery empties, amazing, you forget to recharge it takes .... . at the anti noise, it's perfect for an open space like environment.</v>
      </c>
    </row>
    <row r="809">
      <c r="A809" s="1">
        <v>4.0</v>
      </c>
      <c r="B809" s="1" t="s">
        <v>807</v>
      </c>
      <c r="C809" t="str">
        <f>IFERROR(__xludf.DUMMYFUNCTION("GOOGLETRANSLATE(B809, ""fr"", ""en"")"),"Very satisfied Super nice and very classy, ​​consistent with the description. I'm so glad of my purchase. The tree of life pendant makes great.")</f>
        <v>Very satisfied Super nice and very classy, ​​consistent with the description. I'm so glad of my purchase. The tree of life pendant makes great.</v>
      </c>
    </row>
    <row r="810">
      <c r="A810" s="1">
        <v>4.0</v>
      </c>
      <c r="B810" s="1" t="s">
        <v>808</v>
      </c>
      <c r="C810" t="str">
        <f>IFERROR(__xludf.DUMMYFUNCTION("GOOGLETRANSLATE(B810, ""fr"", ""en"")"),"Top ! Being accustomed to another brand I ordered a size up. Too big. I immediately asked for a trade and Amazon responded immediately by sending me the size below before having received one that was not me! The shoe is top. Not too back on as being minim"&amp;"alist wear I use them gradually. But I'm not disappointed in the product or Amazon!")</f>
        <v>Top ! Being accustomed to another brand I ordered a size up. Too big. I immediately asked for a trade and Amazon responded immediately by sending me the size below before having received one that was not me! The shoe is top. Not too back on as being minimalist wear I use them gradually. But I'm not disappointed in the product or Amazon!</v>
      </c>
    </row>
    <row r="811">
      <c r="A811" s="1">
        <v>4.0</v>
      </c>
      <c r="B811" s="1" t="s">
        <v>809</v>
      </c>
      <c r="C811" t="str">
        <f>IFERROR(__xludf.DUMMYFUNCTION("GOOGLETRANSLATE(B811, ""fr"", ""en"")"),"These nipples are solid continuity nipples I've used since birth. My daughter did very well the transition to a higher flow rate (I think it was time for that matter). She is now 16 months and she always uses for his bottle with cereal in the morning")</f>
        <v>These nipples are solid continuity nipples I've used since birth. My daughter did very well the transition to a higher flow rate (I think it was time for that matter). She is now 16 months and she always uses for his bottle with cereal in the morning</v>
      </c>
    </row>
    <row r="812">
      <c r="A812" s="1">
        <v>5.0</v>
      </c>
      <c r="B812" s="1" t="s">
        <v>810</v>
      </c>
      <c r="C812" t="str">
        <f>IFERROR(__xludf.DUMMYFUNCTION("GOOGLETRANSLATE(B812, ""fr"", ""en"")"),"Puma Smash V2 L Trainers Cross Mixed Adult buy shoes We were afraid without trying but all in all the description corresponds very well to the product and it's immaculate. I would definitely recommend this product.")</f>
        <v>Puma Smash V2 L Trainers Cross Mixed Adult buy shoes We were afraid without trying but all in all the description corresponds very well to the product and it's immaculate. I would definitely recommend this product.</v>
      </c>
    </row>
    <row r="813">
      <c r="A813" s="1">
        <v>5.0</v>
      </c>
      <c r="B813" s="1" t="s">
        <v>811</v>
      </c>
      <c r="C813" t="str">
        <f>IFERROR(__xludf.DUMMYFUNCTION("GOOGLETRANSLATE(B813, ""fr"", ""en"")"),"beautiful book for my little girl learning to read very well as book")</f>
        <v>beautiful book for my little girl learning to read very well as book</v>
      </c>
    </row>
    <row r="814">
      <c r="A814" s="1">
        <v>5.0</v>
      </c>
      <c r="B814" s="1" t="s">
        <v>812</v>
      </c>
      <c r="C814" t="str">
        <f>IFERROR(__xludf.DUMMYFUNCTION("GOOGLETRANSLATE(B814, ""fr"", ""en"")"),"Casio Pleasantly surprised for technology and for the price good buy to recommend")</f>
        <v>Casio Pleasantly surprised for technology and for the price good buy to recommend</v>
      </c>
    </row>
    <row r="815">
      <c r="A815" s="1">
        <v>5.0</v>
      </c>
      <c r="B815" s="1" t="s">
        <v>813</v>
      </c>
      <c r="C815" t="str">
        <f>IFERROR(__xludf.DUMMYFUNCTION("GOOGLETRANSLATE(B815, ""fr"", ""en"")"),"I recommend this purchase Available to complete a s birthday gift for a fan girl she loved unicorns")</f>
        <v>I recommend this purchase Available to complete a s birthday gift for a fan girl she loved unicorns</v>
      </c>
    </row>
    <row r="816">
      <c r="A816" s="1">
        <v>5.0</v>
      </c>
      <c r="B816" s="1" t="s">
        <v>814</v>
      </c>
      <c r="C816" t="str">
        <f>IFERROR(__xludf.DUMMYFUNCTION("GOOGLETRANSLATE(B816, ""fr"", ""en"")"),"fast Beautiful")</f>
        <v>fast Beautiful</v>
      </c>
    </row>
    <row r="817">
      <c r="A817" s="1">
        <v>5.0</v>
      </c>
      <c r="B817" s="1" t="s">
        <v>815</v>
      </c>
      <c r="C817" t="str">
        <f>IFERROR(__xludf.DUMMYFUNCTION("GOOGLETRANSLATE(B817, ""fr"", ""en"")"),"Bracelet fine silver bracelet very nice and fine. width adjusting braked by a small metal ring. Fast delivery in a small box")</f>
        <v>Bracelet fine silver bracelet very nice and fine. width adjusting braked by a small metal ring. Fast delivery in a small box</v>
      </c>
    </row>
    <row r="818">
      <c r="A818" s="1">
        <v>5.0</v>
      </c>
      <c r="B818" s="1" t="s">
        <v>816</v>
      </c>
      <c r="C818" t="str">
        <f>IFERROR(__xludf.DUMMYFUNCTION("GOOGLETRANSLATE(B818, ""fr"", ""en"")"),"Nothing wrong fabric is extremely soft, very comfortable to wear, we do not feel too. Very well :)")</f>
        <v>Nothing wrong fabric is extremely soft, very comfortable to wear, we do not feel too. Very well :)</v>
      </c>
    </row>
    <row r="819">
      <c r="A819" s="1">
        <v>5.0</v>
      </c>
      <c r="B819" s="1" t="s">
        <v>817</v>
      </c>
      <c r="C819" t="str">
        <f>IFERROR(__xludf.DUMMYFUNCTION("GOOGLETRANSLATE(B819, ""fr"", ""en"")"),"Mass well. Easy to use I bought it for my wife to relieve her neck pain. With this product it can precisely target the area being massaged by moving the massager slightly left to right and also play on the massage strength by exerting pressure with extra "&amp;"hug. It is easy to use. She is happy")</f>
        <v>Mass well. Easy to use I bought it for my wife to relieve her neck pain. With this product it can precisely target the area being massaged by moving the massager slightly left to right and also play on the massage strength by exerting pressure with extra hug. It is easy to use. She is happy</v>
      </c>
    </row>
    <row r="820">
      <c r="A820" s="1">
        <v>5.0</v>
      </c>
      <c r="B820" s="1" t="s">
        <v>818</v>
      </c>
      <c r="C820" t="str">
        <f>IFERROR(__xludf.DUMMYFUNCTION("GOOGLETRANSLATE(B820, ""fr"", ""en"")"),"The sound is better than the wired headset I had doubts about the quality of these headsets but I wanted to try the expérience.Je'm not disappointed because they are just supers.Le sound is good for music without crackling and the fact that they are wirel"&amp;"ess avoids untangle the cords without arret.La small box used to protect and reload and it slips easily into a pocket ..Elles are light and handy and independence is satisfactory. .")</f>
        <v>The sound is better than the wired headset I had doubts about the quality of these headsets but I wanted to try the expérience.Je'm not disappointed because they are just supers.Le sound is good for music without crackling and the fact that they are wireless avoids untangle the cords without arret.La small box used to protect and reload and it slips easily into a pocket ..Elles are light and handy and independence is satisfactory. .</v>
      </c>
    </row>
    <row r="821">
      <c r="A821" s="1">
        <v>5.0</v>
      </c>
      <c r="B821" s="1" t="s">
        <v>819</v>
      </c>
      <c r="C821" t="str">
        <f>IFERROR(__xludf.DUMMYFUNCTION("GOOGLETRANSLATE(B821, ""fr"", ""en"")"),"beautiful jewelry that you +++++ Nickel I highly recommend you beautiful jewelry Nickel +++++ I highly recommend")</f>
        <v>beautiful jewelry that you +++++ Nickel I highly recommend you beautiful jewelry Nickel +++++ I highly recommend</v>
      </c>
    </row>
    <row r="822">
      <c r="A822" s="1">
        <v>5.0</v>
      </c>
      <c r="B822" s="1" t="s">
        <v>820</v>
      </c>
      <c r="C822" t="str">
        <f>IFERROR(__xludf.DUMMYFUNCTION("GOOGLETRANSLATE(B822, ""fr"", ""en"")"),"Optimal security safe and more foot comfort")</f>
        <v>Optimal security safe and more foot comfort</v>
      </c>
    </row>
    <row r="823">
      <c r="A823" s="1">
        <v>5.0</v>
      </c>
      <c r="B823" s="1" t="s">
        <v>821</v>
      </c>
      <c r="C823" t="str">
        <f>IFERROR(__xludf.DUMMYFUNCTION("GOOGLETRANSLATE(B823, ""fr"", ""en"")"),"well a nice little essential oil. The smell is there, I made myself a spray with lemon oil, to deodorize the house and scare the critters style chips etc. The smell remains in the house. For the price this much pleasure. I recommend it.")</f>
        <v>well a nice little essential oil. The smell is there, I made myself a spray with lemon oil, to deodorize the house and scare the critters style chips etc. The smell remains in the house. For the price this much pleasure. I recommend it.</v>
      </c>
    </row>
    <row r="824">
      <c r="A824" s="1">
        <v>5.0</v>
      </c>
      <c r="B824" s="1" t="s">
        <v>822</v>
      </c>
      <c r="C824" t="str">
        <f>IFERROR(__xludf.DUMMYFUNCTION("GOOGLETRANSLATE(B824, ""fr"", ""en"")"),"In the top! metering boxes on top! Strong and easy to use. They are very light to carry and the fact that they are transparent lets see if they are true or not. I recommend it!")</f>
        <v>In the top! metering boxes on top! Strong and easy to use. They are very light to carry and the fact that they are transparent lets see if they are true or not. I recommend it!</v>
      </c>
    </row>
    <row r="825">
      <c r="A825" s="1">
        <v>5.0</v>
      </c>
      <c r="B825" s="1" t="s">
        <v>823</v>
      </c>
      <c r="C825" t="str">
        <f>IFERROR(__xludf.DUMMYFUNCTION("GOOGLETRANSLATE(B825, ""fr"", ""en"")"),"Good, really good")</f>
        <v>Good, really good</v>
      </c>
    </row>
    <row r="826">
      <c r="A826" s="1">
        <v>5.0</v>
      </c>
      <c r="B826" s="1" t="s">
        <v>824</v>
      </c>
      <c r="C826" t="str">
        <f>IFERROR(__xludf.DUMMYFUNCTION("GOOGLETRANSLATE(B826, ""fr"", ""en"")"),"Good quality / price I bought this bracelet to replace that of a watch that I had just bought, in the same style but not adjustable. This bracelet is strong, stronger than the one I had. It comes with a kit to reduce the size, it's very simple and very pr"&amp;"actical. I am very satisfied with my purchase, I recommend. Feel free to click HELPFUL if this comment helpful to you, it is always encouraging to comment when we see that they have been useful to other people ;-)")</f>
        <v>Good quality / price I bought this bracelet to replace that of a watch that I had just bought, in the same style but not adjustable. This bracelet is strong, stronger than the one I had. It comes with a kit to reduce the size, it's very simple and very practical. I am very satisfied with my purchase, I recommend. Feel free to click HELPFUL if this comment helpful to you, it is always encouraging to comment when we see that they have been useful to other people ;-)</v>
      </c>
    </row>
    <row r="827">
      <c r="A827" s="1">
        <v>2.0</v>
      </c>
      <c r="B827" s="1" t="s">
        <v>825</v>
      </c>
      <c r="C827" t="str">
        <f>IFERROR(__xludf.DUMMYFUNCTION("GOOGLETRANSLATE(B827, ""fr"", ""en"")"),"Bracelet Z Explanations for connection to the DS incomprehensible longer works, remains stuck on an unpleasant noise, shame my little son had gone on holiday with, too late to return It was a missed birthday present")</f>
        <v>Bracelet Z Explanations for connection to the DS incomprehensible longer works, remains stuck on an unpleasant noise, shame my little son had gone on holiday with, too late to return It was a missed birthday present</v>
      </c>
    </row>
    <row r="828">
      <c r="A828" s="1">
        <v>1.0</v>
      </c>
      <c r="B828" s="1" t="s">
        <v>826</v>
      </c>
      <c r="C828" t="str">
        <f>IFERROR(__xludf.DUMMYFUNCTION("GOOGLETRANSLATE(B828, ""fr"", ""en"")"),"deçcue Still disappointed, these jackets are certainly not made for large breasts as take nothing.")</f>
        <v>deçcue Still disappointed, these jackets are certainly not made for large breasts as take nothing.</v>
      </c>
    </row>
    <row r="829">
      <c r="A829" s="1">
        <v>1.0</v>
      </c>
      <c r="B829" s="1" t="s">
        <v>827</v>
      </c>
      <c r="C829" t="str">
        <f>IFERROR(__xludf.DUMMYFUNCTION("GOOGLETRANSLATE(B829, ""fr"", ""en"")"),"Black cartridge not recognized by the printer My printer is an HP 3831 and only the color cartridge has been recognized by the printer. Despite the procedures described by the center of HP documentation (cleaning pads with distilled water), the black cart"&amp;"ridge remained unusable. So I buy another black cartridge on the market and it works. Result, I lost money despite the lower cost of pack of two cartridges out.")</f>
        <v>Black cartridge not recognized by the printer My printer is an HP 3831 and only the color cartridge has been recognized by the printer. Despite the procedures described by the center of HP documentation (cleaning pads with distilled water), the black cartridge remained unusable. So I buy another black cartridge on the market and it works. Result, I lost money despite the lower cost of pack of two cartridges out.</v>
      </c>
    </row>
    <row r="830">
      <c r="A830" s="1">
        <v>3.0</v>
      </c>
      <c r="B830" s="1" t="s">
        <v>828</v>
      </c>
      <c r="C830" t="str">
        <f>IFERROR(__xludf.DUMMYFUNCTION("GOOGLETRANSLATE(B830, ""fr"", ""en"")"),"Since RAS is not necessary to sterilize bottles, this purchase is not a big need! But it is a good product.")</f>
        <v>Since RAS is not necessary to sterilize bottles, this purchase is not a big need! But it is a good product.</v>
      </c>
    </row>
    <row r="831">
      <c r="A831" s="1">
        <v>4.0</v>
      </c>
      <c r="B831" s="1" t="s">
        <v>829</v>
      </c>
      <c r="C831" t="str">
        <f>IFERROR(__xludf.DUMMYFUNCTION("GOOGLETRANSLATE(B831, ""fr"", ""en"")"),"Pretty warm and comfortable slippers shoes I buy for several years, so I appreciate it. They are lovely, warm and comfortable. Their only fault is their sole which wears out much faster than the rest, because it is protected only by thin streaks rubber wh"&amp;"ich spoil quickly. The sole eventually puncture and must buy new shoes! Another feature: it is better to take a little smaller, because the wool is stretched and they may become too large. I says: I put on the 36.5 / 37. Buy these slippers 36. After a few"&amp;" days, are perfect.")</f>
        <v>Pretty warm and comfortable slippers shoes I buy for several years, so I appreciate it. They are lovely, warm and comfortable. Their only fault is their sole which wears out much faster than the rest, because it is protected only by thin streaks rubber which spoil quickly. The sole eventually puncture and must buy new shoes! Another feature: it is better to take a little smaller, because the wool is stretched and they may become too large. I says: I put on the 36.5 / 37. Buy these slippers 36. After a few days, are perfect.</v>
      </c>
    </row>
    <row r="832">
      <c r="A832" s="1">
        <v>4.0</v>
      </c>
      <c r="B832" s="1" t="s">
        <v>830</v>
      </c>
      <c r="C832" t="str">
        <f>IFERROR(__xludf.DUMMYFUNCTION("GOOGLETRANSLATE(B832, ""fr"", ""en"")"),"Although Complies picture. the only downside is the smell.")</f>
        <v>Although Complies picture. the only downside is the smell.</v>
      </c>
    </row>
    <row r="833">
      <c r="A833" s="1">
        <v>4.0</v>
      </c>
      <c r="B833" s="1" t="s">
        <v>831</v>
      </c>
      <c r="C833" t="str">
        <f>IFERROR(__xludf.DUMMYFUNCTION("GOOGLETRANSLATE(B833, ""fr"", ""en"")"),"Perfect very comfortable shoes, just the weary a little short, 2-3 cm longer and it was perfect")</f>
        <v>Perfect very comfortable shoes, just the weary a little short, 2-3 cm longer and it was perfect</v>
      </c>
    </row>
    <row r="834">
      <c r="A834" s="1">
        <v>4.0</v>
      </c>
      <c r="B834" s="1" t="s">
        <v>832</v>
      </c>
      <c r="C834" t="str">
        <f>IFERROR(__xludf.DUMMYFUNCTION("GOOGLETRANSLATE(B834, ""fr"", ""en"")"),"Although pretty, comfortable, but too short")</f>
        <v>Although pretty, comfortable, but too short</v>
      </c>
    </row>
    <row r="835">
      <c r="A835" s="1">
        <v>5.0</v>
      </c>
      <c r="B835" s="1" t="s">
        <v>833</v>
      </c>
      <c r="C835" t="str">
        <f>IFERROR(__xludf.DUMMYFUNCTION("GOOGLETRANSLATE(B835, ""fr"", ""en"")"),"Perfect Little to say. I wanted a cheap Zippo and vintage, I received a Zippo cheap and vintage. I remind interested parties that it is a reproduction, the weaknesses of the old model have been corrected. The rest is in line with those of 1941. I love lig"&amp;"hters and am very happy to have added it to my collection :) Thank you to the seller, I recommend!")</f>
        <v>Perfect Little to say. I wanted a cheap Zippo and vintage, I received a Zippo cheap and vintage. I remind interested parties that it is a reproduction, the weaknesses of the old model have been corrected. The rest is in line with those of 1941. I love lighters and am very happy to have added it to my collection :) Thank you to the seller, I recommend!</v>
      </c>
    </row>
    <row r="836">
      <c r="A836" s="1">
        <v>5.0</v>
      </c>
      <c r="B836" s="1" t="s">
        <v>834</v>
      </c>
      <c r="C836" t="str">
        <f>IFERROR(__xludf.DUMMYFUNCTION("GOOGLETRANSLATE(B836, ""fr"", ""en"")"),"For smokers For smokers who drive alone")</f>
        <v>For smokers For smokers who drive alone</v>
      </c>
    </row>
    <row r="837">
      <c r="A837" s="1">
        <v>5.0</v>
      </c>
      <c r="B837" s="1" t="s">
        <v>835</v>
      </c>
      <c r="C837" t="str">
        <f>IFERROR(__xludf.DUMMYFUNCTION("GOOGLETRANSLATE(B837, ""fr"", ""en"")"),"Meets! Meets Very nice product!")</f>
        <v>Meets! Meets Very nice product!</v>
      </c>
    </row>
    <row r="838">
      <c r="A838" s="1">
        <v>5.0</v>
      </c>
      <c r="B838" s="1" t="s">
        <v>836</v>
      </c>
      <c r="C838" t="str">
        <f>IFERROR(__xludf.DUMMYFUNCTION("GOOGLETRANSLATE(B838, ""fr"", ""en"")"),"Impeccable Perfect and much cheaper than the brand site thank you")</f>
        <v>Impeccable Perfect and much cheaper than the brand site thank you</v>
      </c>
    </row>
    <row r="839">
      <c r="A839" s="1">
        <v>5.0</v>
      </c>
      <c r="B839" s="1" t="s">
        <v>837</v>
      </c>
      <c r="C839" t="str">
        <f>IFERROR(__xludf.DUMMYFUNCTION("GOOGLETRANSLATE(B839, ""fr"", ""en"")"),"Very well very well")</f>
        <v>Very well very well</v>
      </c>
    </row>
    <row r="840">
      <c r="A840" s="1">
        <v>5.0</v>
      </c>
      <c r="B840" s="1" t="s">
        <v>838</v>
      </c>
      <c r="C840" t="str">
        <f>IFERROR(__xludf.DUMMYFUNCTION("GOOGLETRANSLATE(B840, ""fr"", ""en"")"),"Very nice leggings along very good. I do a 36/38 and I ordered the S suits me perfectly. Very happy with my purchase and more I find that green really nice.")</f>
        <v>Very nice leggings along very good. I do a 36/38 and I ordered the S suits me perfectly. Very happy with my purchase and more I find that green really nice.</v>
      </c>
    </row>
    <row r="841">
      <c r="A841" s="1">
        <v>5.0</v>
      </c>
      <c r="B841" s="1" t="s">
        <v>839</v>
      </c>
      <c r="C841" t="str">
        <f>IFERROR(__xludf.DUMMYFUNCTION("GOOGLETRANSLATE(B841, ""fr"", ""en"")"),"For all I wrists galérait to find a man to show the size of my wrist (very small) I was surprised that it go away, I did not have to make holes in the plastic. The screen is quite large and impressive (it better happen on an average wrist), but it is a st"&amp;"yle and she is not afraid of water. Caution small plastic film off the screen after purchase. Getting right hand of the manual, although the packgaging did a little bit cheap (even notice at the box, faux leather cushion), the box is friendly and will sto"&amp;"re it in case such as department stores. It does its taff to see over time if it holds and especially if it does not disrupt.")</f>
        <v>For all I wrists galérait to find a man to show the size of my wrist (very small) I was surprised that it go away, I did not have to make holes in the plastic. The screen is quite large and impressive (it better happen on an average wrist), but it is a style and she is not afraid of water. Caution small plastic film off the screen after purchase. Getting right hand of the manual, although the packgaging did a little bit cheap (even notice at the box, faux leather cushion), the box is friendly and will store it in case such as department stores. It does its taff to see over time if it holds and especially if it does not disrupt.</v>
      </c>
    </row>
    <row r="842">
      <c r="A842" s="1">
        <v>5.0</v>
      </c>
      <c r="B842" s="1" t="s">
        <v>840</v>
      </c>
      <c r="C842" t="str">
        <f>IFERROR(__xludf.DUMMYFUNCTION("GOOGLETRANSLATE(B842, ""fr"", ""en"")"),"Pretty Cheap")</f>
        <v>Pretty Cheap</v>
      </c>
    </row>
    <row r="843">
      <c r="A843" s="1">
        <v>5.0</v>
      </c>
      <c r="B843" s="1" t="s">
        <v>841</v>
      </c>
      <c r="C843" t="str">
        <f>IFERROR(__xludf.DUMMYFUNCTION("GOOGLETRANSLATE(B843, ""fr"", ""en"")"),"Comfortable built-robust, and spare parts !! I bought these headphones for various facilities at the university. Mobile phones to laptops. They work so well and are very useful because they are very comfortable for online conferences and I can wear them l"&amp;"ong to listen to my audio book. One advantage is that it comes with spare parts and a nice carrying bag for protection, which prevents their destruction in my backpack.")</f>
        <v>Comfortable built-robust, and spare parts !! I bought these headphones for various facilities at the university. Mobile phones to laptops. They work so well and are very useful because they are very comfortable for online conferences and I can wear them long to listen to my audio book. One advantage is that it comes with spare parts and a nice carrying bag for protection, which prevents their destruction in my backpack.</v>
      </c>
    </row>
    <row r="844">
      <c r="A844" s="1">
        <v>5.0</v>
      </c>
      <c r="B844" s="1" t="s">
        <v>842</v>
      </c>
      <c r="C844" t="str">
        <f>IFERROR(__xludf.DUMMYFUNCTION("GOOGLETRANSLATE(B844, ""fr"", ""en"")"),"A dictaphone very discreet I received this dictaphone there 3 days and it is really nice. It is small thereby always have it with him. It is much smaller than the big voice recorder found in large sign shops. It is very easy to use, change recording easil"&amp;"y. It even has a clip for wearing on a belt if desired. A nice purchase, I recommend.")</f>
        <v>A dictaphone very discreet I received this dictaphone there 3 days and it is really nice. It is small thereby always have it with him. It is much smaller than the big voice recorder found in large sign shops. It is very easy to use, change recording easily. It even has a clip for wearing on a belt if desired. A nice purchase, I recommend.</v>
      </c>
    </row>
    <row r="845">
      <c r="A845" s="1">
        <v>5.0</v>
      </c>
      <c r="B845" s="1" t="s">
        <v>843</v>
      </c>
      <c r="C845" t="str">
        <f>IFERROR(__xludf.DUMMYFUNCTION("GOOGLETRANSLATE(B845, ""fr"", ""en"")"),"OODJI pants knitted ordered XXS, 1 m 56 40 kg falls perfectly good material for a half season, does not stick too well at home !!! Pleasantly surprised by this brand to which I would return")</f>
        <v>OODJI pants knitted ordered XXS, 1 m 56 40 kg falls perfectly good material for a half season, does not stick too well at home !!! Pleasantly surprised by this brand to which I would return</v>
      </c>
    </row>
    <row r="846">
      <c r="A846" s="1">
        <v>5.0</v>
      </c>
      <c r="B846" s="1" t="s">
        <v>844</v>
      </c>
      <c r="C846" t="str">
        <f>IFERROR(__xludf.DUMMYFUNCTION("GOOGLETRANSLATE(B846, ""fr"", ""en"")"),"High compression Maintaining the covered portion is perfect. The fabric composition is excellent. I recommend to this article.")</f>
        <v>High compression Maintaining the covered portion is perfect. The fabric composition is excellent. I recommend to this article.</v>
      </c>
    </row>
    <row r="847">
      <c r="A847" s="1">
        <v>5.0</v>
      </c>
      <c r="B847" s="1" t="s">
        <v>845</v>
      </c>
      <c r="C847" t="str">
        <f>IFERROR(__xludf.DUMMYFUNCTION("GOOGLETRANSLATE(B847, ""fr"", ""en"")"),"Super comfortable Bought for winter, these pants are soft, warm and comfortable. 1m73, 60kg, I took the 40 and I'm very comfortable in it. I feared it a little short at the ankles but not, it falls perfectly on the ankle. Definitely recommended")</f>
        <v>Super comfortable Bought for winter, these pants are soft, warm and comfortable. 1m73, 60kg, I took the 40 and I'm very comfortable in it. I feared it a little short at the ankles but not, it falls perfectly on the ankle. Definitely recommended</v>
      </c>
    </row>
    <row r="848">
      <c r="A848" s="1">
        <v>5.0</v>
      </c>
      <c r="B848" s="1" t="s">
        <v>846</v>
      </c>
      <c r="C848" t="str">
        <f>IFERROR(__xludf.DUMMYFUNCTION("GOOGLETRANSLATE(B848, ""fr"", ""en"")"),"Beautiful tiara Beautiful tiara! I recommend! ras delivery")</f>
        <v>Beautiful tiara Beautiful tiara! I recommend! ras delivery</v>
      </c>
    </row>
    <row r="849">
      <c r="A849" s="1">
        <v>5.0</v>
      </c>
      <c r="B849" s="1" t="s">
        <v>847</v>
      </c>
      <c r="C849" t="str">
        <f>IFERROR(__xludf.DUMMYFUNCTION("GOOGLETRANSLATE(B849, ""fr"", ""en"")"),"Superb superb product, Comfortable ... R.a.s")</f>
        <v>Superb superb product, Comfortable ... R.a.s</v>
      </c>
    </row>
    <row r="850">
      <c r="A850" s="1">
        <v>2.0</v>
      </c>
      <c r="B850" s="1" t="s">
        <v>848</v>
      </c>
      <c r="C850" t="str">
        <f>IFERROR(__xludf.DUMMYFUNCTION("GOOGLETRANSLATE(B850, ""fr"", ""en"")"),"poor audio quality Headphones are handy to their discretion but it is unfortunate that the sound is also unclear. The breath is very important and distorted sounds. It sizzles much. We are far from the same audio quality wired headphones cheap.")</f>
        <v>poor audio quality Headphones are handy to their discretion but it is unfortunate that the sound is also unclear. The breath is very important and distorted sounds. It sizzles much. We are far from the same audio quality wired headphones cheap.</v>
      </c>
    </row>
    <row r="851">
      <c r="A851" s="1">
        <v>1.0</v>
      </c>
      <c r="B851" s="1" t="s">
        <v>849</v>
      </c>
      <c r="C851" t="str">
        <f>IFERROR(__xludf.DUMMYFUNCTION("GOOGLETRANSLATE(B851, ""fr"", ""en"")"),"Counterfeit suspision, cheap product, received dirty and felt ill received with a label of Customs against suspision of way, I'm writing to the seller no later do not buy what's cheap yes but the product is zero, it's just sad to see such products sold")</f>
        <v>Counterfeit suspision, cheap product, received dirty and felt ill received with a label of Customs against suspision of way, I'm writing to the seller no later do not buy what's cheap yes but the product is zero, it's just sad to see such products sold</v>
      </c>
    </row>
    <row r="852">
      <c r="A852" s="1">
        <v>3.0</v>
      </c>
      <c r="B852" s="1" t="s">
        <v>850</v>
      </c>
      <c r="C852" t="str">
        <f>IFERROR(__xludf.DUMMYFUNCTION("GOOGLETRANSLATE(B852, ""fr"", ""en"")"),"KOOLNET Netshoes-polishing liquid wax KOOLNET Fast, the product conforms to what I ordered, by against the price is expensive compared to the amount. I give 3 stars.")</f>
        <v>KOOLNET Netshoes-polishing liquid wax KOOLNET Fast, the product conforms to what I ordered, by against the price is expensive compared to the amount. I give 3 stars.</v>
      </c>
    </row>
    <row r="853">
      <c r="A853" s="1">
        <v>3.0</v>
      </c>
      <c r="B853" s="1" t="s">
        <v>851</v>
      </c>
      <c r="C853" t="str">
        <f>IFERROR(__xludf.DUMMYFUNCTION("GOOGLETRANSLATE(B853, ""fr"", ""en"")"),"Not as good I chose the 12 version and the heater lasts barely 4 hours I repeated the operation several days and ditto .. I also have a filling hole without batting in the center of 3 burners ... infringement? Too bad because my old purchased from Nature "&amp;"and Discovery was more efficient and less expensive!")</f>
        <v>Not as good I chose the 12 version and the heater lasts barely 4 hours I repeated the operation several days and ditto .. I also have a filling hole without batting in the center of 3 burners ... infringement? Too bad because my old purchased from Nature and Discovery was more efficient and less expensive!</v>
      </c>
    </row>
    <row r="854">
      <c r="A854" s="1">
        <v>4.0</v>
      </c>
      <c r="B854" s="1" t="s">
        <v>852</v>
      </c>
      <c r="C854" t="str">
        <f>IFERROR(__xludf.DUMMYFUNCTION("GOOGLETRANSLATE(B854, ""fr"", ""en"")"),"Nice Article Really beautiful, even more beautiful in real life, perfect size and the sole is very comfortable, very satisfied with my purchase, really pretty basketball, fast delivery, soon to Amazon.")</f>
        <v>Nice Article Really beautiful, even more beautiful in real life, perfect size and the sole is very comfortable, very satisfied with my purchase, really pretty basketball, fast delivery, soon to Amazon.</v>
      </c>
    </row>
    <row r="855">
      <c r="A855" s="1">
        <v>4.0</v>
      </c>
      <c r="B855" s="1" t="s">
        <v>853</v>
      </c>
      <c r="C855" t="str">
        <f>IFERROR(__xludf.DUMMYFUNCTION("GOOGLETRANSLATE(B855, ""fr"", ""en"")"),"Elegant pendant Very nice, discreet and elegant. Fits easily on any occasion. A sure bet to please whatever the person's age is that we supply")</f>
        <v>Elegant pendant Very nice, discreet and elegant. Fits easily on any occasion. A sure bet to please whatever the person's age is that we supply</v>
      </c>
    </row>
    <row r="856">
      <c r="A856" s="1">
        <v>4.0</v>
      </c>
      <c r="B856" s="1" t="s">
        <v>854</v>
      </c>
      <c r="C856" t="str">
        <f>IFERROR(__xludf.DUMMYFUNCTION("GOOGLETRANSLATE(B856, ""fr"", ""en"")"),"Practical convenient and simple rug use. Gets carried away anywhere and saves you the back pain when we finally used to the discomfort of the spikes! I recommend this product if you have chronic pain and you can not go get a massage every day aha!")</f>
        <v>Practical convenient and simple rug use. Gets carried away anywhere and saves you the back pain when we finally used to the discomfort of the spikes! I recommend this product if you have chronic pain and you can not go get a massage every day aha!</v>
      </c>
    </row>
    <row r="857">
      <c r="A857" s="1">
        <v>4.0</v>
      </c>
      <c r="B857" s="1" t="s">
        <v>855</v>
      </c>
      <c r="C857" t="str">
        <f>IFERROR(__xludf.DUMMYFUNCTION("GOOGLETRANSLATE(B857, ""fr"", ""en"")"),"Rather feminine product that is very feminine, very beautiful product but not for man I think I will return ...")</f>
        <v>Rather feminine product that is very feminine, very beautiful product but not for man I think I will return ...</v>
      </c>
    </row>
    <row r="858">
      <c r="A858" s="1">
        <v>5.0</v>
      </c>
      <c r="B858" s="1" t="s">
        <v>856</v>
      </c>
      <c r="C858" t="str">
        <f>IFERROR(__xludf.DUMMYFUNCTION("GOOGLETRANSLATE(B858, ""fr"", ""en"")"),"amazon that we do not waste time to comment its products this suited me it complies need not add to 100 characters")</f>
        <v>amazon that we do not waste time to comment its products this suited me it complies need not add to 100 characters</v>
      </c>
    </row>
    <row r="859">
      <c r="A859" s="1">
        <v>5.0</v>
      </c>
      <c r="B859" s="1" t="s">
        <v>857</v>
      </c>
      <c r="C859" t="str">
        <f>IFERROR(__xludf.DUMMYFUNCTION("GOOGLETRANSLATE(B859, ""fr"", ""en"")"),"Consistent with the description to go on a trip; the size is correct and it is easily carried")</f>
        <v>Consistent with the description to go on a trip; the size is correct and it is easily carried</v>
      </c>
    </row>
    <row r="860">
      <c r="A860" s="1">
        <v>5.0</v>
      </c>
      <c r="B860" s="1" t="s">
        <v>858</v>
      </c>
      <c r="C860" t="str">
        <f>IFERROR(__xludf.DUMMYFUNCTION("GOOGLETRANSLATE(B860, ""fr"", ""en"")"),"Price / quality good I wanted to use this headset for my TV. After acquiring a small transmitter / receiver bluetooth on Amazon, the headset works well and the sound is very good. also tested with my iphone in telephone conversation and music / video: imp"&amp;"eccable! I recommend, quality / excellent price.")</f>
        <v>Price / quality good I wanted to use this headset for my TV. After acquiring a small transmitter / receiver bluetooth on Amazon, the headset works well and the sound is very good. also tested with my iphone in telephone conversation and music / video: impeccable! I recommend, quality / excellent price.</v>
      </c>
    </row>
    <row r="861">
      <c r="A861" s="1">
        <v>5.0</v>
      </c>
      <c r="B861" s="1" t="s">
        <v>859</v>
      </c>
      <c r="C861" t="str">
        <f>IFERROR(__xludf.DUMMYFUNCTION("GOOGLETRANSLATE(B861, ""fr"", ""en"")"),"Good very good quality prixc'est the 2nd pair I buy. They are convenient to put on and quite joliesrien complaints! I do not feel any friction feet when I saw all journéeExcellent produit.Conforme the description and photo.")</f>
        <v>Good very good quality prixc'est the 2nd pair I buy. They are convenient to put on and quite joliesrien complaints! I do not feel any friction feet when I saw all journéeExcellent produit.Conforme the description and photo.</v>
      </c>
    </row>
    <row r="862">
      <c r="A862" s="1">
        <v>5.0</v>
      </c>
      <c r="B862" s="1" t="s">
        <v>860</v>
      </c>
      <c r="C862" t="str">
        <f>IFERROR(__xludf.DUMMYFUNCTION("GOOGLETRANSLATE(B862, ""fr"", ""en"")"),"cheap and easy use results in the use allowed me to almost completely eliminated the cat scratches on top of the folder on my leather couch")</f>
        <v>cheap and easy use results in the use allowed me to almost completely eliminated the cat scratches on top of the folder on my leather couch</v>
      </c>
    </row>
    <row r="863">
      <c r="A863" s="1">
        <v>5.0</v>
      </c>
      <c r="B863" s="1" t="s">
        <v>861</v>
      </c>
      <c r="C863" t="str">
        <f>IFERROR(__xludf.DUMMYFUNCTION("GOOGLETRANSLATE(B863, ""fr"", ""en"")"),"Functional! Used daily, nickel! No heating problem. Will calcify quickly but a little white vinegar and you're set!")</f>
        <v>Functional! Used daily, nickel! No heating problem. Will calcify quickly but a little white vinegar and you're set!</v>
      </c>
    </row>
    <row r="864">
      <c r="A864" s="1">
        <v>5.0</v>
      </c>
      <c r="B864" s="1" t="s">
        <v>862</v>
      </c>
      <c r="C864" t="str">
        <f>IFERROR(__xludf.DUMMYFUNCTION("GOOGLETRANSLATE(B864, ""fr"", ""en"")"),"Great Knowing the brand I have no surprises, just the size the color is perfect, the picture is quite the product")</f>
        <v>Great Knowing the brand I have no surprises, just the size the color is perfect, the picture is quite the product</v>
      </c>
    </row>
    <row r="865">
      <c r="A865" s="1">
        <v>5.0</v>
      </c>
      <c r="B865" s="1" t="s">
        <v>863</v>
      </c>
      <c r="C865" t="str">
        <f>IFERROR(__xludf.DUMMYFUNCTION("GOOGLETRANSLATE(B865, ""fr"", ""en"")"),"Super Bought for my daughter with the fluorescent bonus and is delighted")</f>
        <v>Super Bought for my daughter with the fluorescent bonus and is delighted</v>
      </c>
    </row>
    <row r="866">
      <c r="A866" s="1">
        <v>5.0</v>
      </c>
      <c r="B866" s="1" t="s">
        <v>864</v>
      </c>
      <c r="C866" t="str">
        <f>IFERROR(__xludf.DUMMYFUNCTION("GOOGLETRANSLATE(B866, ""fr"", ""en"")"),"A beautiful seat body good! 📦 IN THE BOX 📦 - massage seat - Protection removable leatherette - Power adapter - Jack French sector - cigarette lighter socket - Notice 👊 👊 THE TEST In a beautiful packaging we will find the headquarters and all very well"&amp;" protect accessories. The product is very good! Positive point the manual is in French. The seat and protection are leatherette, design and finishes are very clean, so you'll be able to integrate this seat perfectly in any area of ​​your home (sofa, offic"&amp;"e chair, car ...). The product consists of many shades of gray (light) and some small black buttons. The seat is thus constituted of the base (foundation) and the record, the remote control is present with its integrated holder. Everything is very lightwe"&amp;"ight (6.5 kg without the charger). Also featured is a small cable to come and connect the adapter. The fabric covering the massage of the neck is removable and washable. You will be able to come back to place on a removable protective leatherette gray to "&amp;"come hide the part masseurs but also to ease the pressure thereof. Installation is very simple. You will be able via remote control everything. The vibrating function of the seat (3 different intensity levels), activate the ""heating"" of the massagers of"&amp;" the back and neck. You will also be able to activate the neck massage, change the direction of rotation and height for different sizes of people. The rest of the buttons will be used to adjust the back massage (up-down or even adjust the masseurs on a fi"&amp;"xed point). All the points are therefore set separately which is a positive. The unit will shut off after 15 minutes of use per security. Comfort level, no problem, the masseurs are very effective. I can relax on that seat, just find the best combination "&amp;"for yourself to stay there for hours. I think we should adjust for himself because in some places it may feel pain on the column, but do not use excessive force. The massage of the neck with a positive point because we do not find this feature anywhere be"&amp;"cause they are very effective. The masseurs are also rather warm when activating this function but it gives me a little detail about this product. CONCLUSION ✅ ✅ I am delighted with this purchase, it is a very nice product, with very good finishes, great "&amp;"design and quality at the top. The product also filled well its massage spot, I find it very nice especially for the neck. Good value for money.")</f>
        <v>A beautiful seat body good! 📦 IN THE BOX 📦 - massage seat - Protection removable leatherette - Power adapter - Jack French sector - cigarette lighter socket - Notice 👊 👊 THE TEST In a beautiful packaging we will find the headquarters and all very well protect accessories. The product is very good! Positive point the manual is in French. The seat and protection are leatherette, design and finishes are very clean, so you'll be able to integrate this seat perfectly in any area of ​​your home (sofa, office chair, car ...). The product consists of many shades of gray (light) and some small black buttons. The seat is thus constituted of the base (foundation) and the record, the remote control is present with its integrated holder. Everything is very lightweight (6.5 kg without the charger). Also featured is a small cable to come and connect the adapter. The fabric covering the massage of the neck is removable and washable. You will be able to come back to place on a removable protective leatherette gray to come hide the part masseurs but also to ease the pressure thereof. Installation is very simple. You will be able via remote control everything. The vibrating function of the seat (3 different intensity levels), activate the "heating" of the massagers of the back and neck. You will also be able to activate the neck massage, change the direction of rotation and height for different sizes of people. The rest of the buttons will be used to adjust the back massage (up-down or even adjust the masseurs on a fixed point). All the points are therefore set separately which is a positive. The unit will shut off after 15 minutes of use per security. Comfort level, no problem, the masseurs are very effective. I can relax on that seat, just find the best combination for yourself to stay there for hours. I think we should adjust for himself because in some places it may feel pain on the column, but do not use excessive force. The massage of the neck with a positive point because we do not find this feature anywhere because they are very effective. The masseurs are also rather warm when activating this function but it gives me a little detail about this product. CONCLUSION ✅ ✅ I am delighted with this purchase, it is a very nice product, with very good finishes, great design and quality at the top. The product also filled well its massage spot, I find it very nice especially for the neck. Good value for money.</v>
      </c>
    </row>
    <row r="867">
      <c r="A867" s="1">
        <v>5.0</v>
      </c>
      <c r="B867" s="1" t="s">
        <v>865</v>
      </c>
      <c r="C867" t="str">
        <f>IFERROR(__xludf.DUMMYFUNCTION("GOOGLETRANSLATE(B867, ""fr"", ""en"")"),"perfect perfect")</f>
        <v>perfect perfect</v>
      </c>
    </row>
    <row r="868">
      <c r="A868" s="1">
        <v>5.0</v>
      </c>
      <c r="B868" s="1" t="s">
        <v>866</v>
      </c>
      <c r="C868" t="str">
        <f>IFERROR(__xludf.DUMMYFUNCTION("GOOGLETRANSLATE(B868, ""fr"", ""en"")"),"Jogging or relaxing quality sports Excellent QP effective product, excellent finish")</f>
        <v>Jogging or relaxing quality sports Excellent QP effective product, excellent finish</v>
      </c>
    </row>
    <row r="869">
      <c r="A869" s="1">
        <v>5.0</v>
      </c>
      <c r="B869" s="1" t="s">
        <v>867</v>
      </c>
      <c r="C869" t="str">
        <f>IFERROR(__xludf.DUMMYFUNCTION("GOOGLETRANSLATE(B869, ""fr"", ""en"")"),"Good article Ideal for winter. Comfortable, feet are warm, I recommend")</f>
        <v>Good article Ideal for winter. Comfortable, feet are warm, I recommend</v>
      </c>
    </row>
    <row r="870">
      <c r="A870" s="1">
        <v>5.0</v>
      </c>
      <c r="B870" s="1" t="s">
        <v>868</v>
      </c>
      <c r="C870" t="str">
        <f>IFERROR(__xludf.DUMMYFUNCTION("GOOGLETRANSLATE(B870, ""fr"", ""en"")"),"Delivery very fast Sends fast, matches my expectations")</f>
        <v>Delivery very fast Sends fast, matches my expectations</v>
      </c>
    </row>
    <row r="871">
      <c r="A871" s="1">
        <v>5.0</v>
      </c>
      <c r="B871" s="1" t="s">
        <v>869</v>
      </c>
      <c r="C871" t="str">
        <f>IFERROR(__xludf.DUMMYFUNCTION("GOOGLETRANSLATE(B871, ""fr"", ""en"")"),"Super colories Impeccable I love always spirited to freeze I opted for headbands")</f>
        <v>Super colories Impeccable I love always spirited to freeze I opted for headbands</v>
      </c>
    </row>
    <row r="872">
      <c r="A872" s="1">
        <v>5.0</v>
      </c>
      <c r="B872" s="1" t="s">
        <v>870</v>
      </c>
      <c r="C872" t="str">
        <f>IFERROR(__xludf.DUMMYFUNCTION("GOOGLETRANSLATE(B872, ""fr"", ""en"")"),"Pretty Basketball for the price of good quality nice feet. proper size")</f>
        <v>Pretty Basketball for the price of good quality nice feet. proper size</v>
      </c>
    </row>
    <row r="873">
      <c r="A873" s="1">
        <v>5.0</v>
      </c>
      <c r="B873" s="1" t="s">
        <v>871</v>
      </c>
      <c r="C873" t="str">
        <f>IFERROR(__xludf.DUMMYFUNCTION("GOOGLETRANSLATE(B873, ""fr"", ""en"")"),"Excellent I use this drummer for over 3 weeks and it has revolutionized the preparation of bottles (thickened milk): no more lumps and much faster. Used with MAM bottles of different capacities. I still do not need to change the batteries! Small investmen"&amp;"t for a great return!")</f>
        <v>Excellent I use this drummer for over 3 weeks and it has revolutionized the preparation of bottles (thickened milk): no more lumps and much faster. Used with MAM bottles of different capacities. I still do not need to change the batteries! Small investment for a great return!</v>
      </c>
    </row>
    <row r="874">
      <c r="A874" s="1">
        <v>2.0</v>
      </c>
      <c r="B874" s="1" t="s">
        <v>872</v>
      </c>
      <c r="C874" t="str">
        <f>IFERROR(__xludf.DUMMYFUNCTION("GOOGLETRANSLATE(B874, ""fr"", ""en"")"),"The capacity is too small limité.Nous can put into a container up to 7 cuieilleres déborde.Ce otherwise it is not practical if the child drinks a bottle of 240 ml, which needs 8 cuieilleres!")</f>
        <v>The capacity is too small limité.Nous can put into a container up to 7 cuieilleres déborde.Ce otherwise it is not practical if the child drinks a bottle of 240 ml, which needs 8 cuieilleres!</v>
      </c>
    </row>
    <row r="875">
      <c r="A875" s="1">
        <v>1.0</v>
      </c>
      <c r="B875" s="1" t="s">
        <v>873</v>
      </c>
      <c r="C875" t="str">
        <f>IFERROR(__xludf.DUMMYFUNCTION("GOOGLETRANSLATE(B875, ""fr"", ""en"")"),"I recommend padding that bullseye and sole which comes off after only 2 months of using the soles a little too noisy. a product I do not recommend")</f>
        <v>I recommend padding that bullseye and sole which comes off after only 2 months of using the soles a little too noisy. a product I do not recommend</v>
      </c>
    </row>
    <row r="876">
      <c r="A876" s="1">
        <v>1.0</v>
      </c>
      <c r="B876" s="1" t="s">
        <v>874</v>
      </c>
      <c r="C876" t="str">
        <f>IFERROR(__xludf.DUMMYFUNCTION("GOOGLETRANSLATE(B876, ""fr"", ""en"")"),"Disappointed The noise cancellation is to vomit and eventually hurt the ears It therefore serves no purpose and the sound is not phew for its price. Do not rely on other notice")</f>
        <v>Disappointed The noise cancellation is to vomit and eventually hurt the ears It therefore serves no purpose and the sound is not phew for its price. Do not rely on other notice</v>
      </c>
    </row>
    <row r="877">
      <c r="A877" s="1">
        <v>3.0</v>
      </c>
      <c r="B877" s="1" t="s">
        <v>875</v>
      </c>
      <c r="C877" t="str">
        <f>IFERROR(__xludf.DUMMYFUNCTION("GOOGLETRANSLATE(B877, ""fr"", ""en"")"),"Good but loses his hair As some people have pointed ... It loses its hair. If the product fulfills its role. The brush is flexible.")</f>
        <v>Good but loses his hair As some people have pointed ... It loses its hair. If the product fulfills its role. The brush is flexible.</v>
      </c>
    </row>
    <row r="878">
      <c r="A878" s="1">
        <v>4.0</v>
      </c>
      <c r="B878" s="1" t="s">
        <v>876</v>
      </c>
      <c r="C878" t="str">
        <f>IFERROR(__xludf.DUMMYFUNCTION("GOOGLETRANSLATE(B878, ""fr"", ""en"")"),"The consistent product received matches the description of the ad. quickly now received to see if the product will last a long time I think saw the sock.")</f>
        <v>The consistent product received matches the description of the ad. quickly now received to see if the product will last a long time I think saw the sock.</v>
      </c>
    </row>
    <row r="879">
      <c r="A879" s="1">
        <v>4.0</v>
      </c>
      <c r="B879" s="1" t="s">
        <v>877</v>
      </c>
      <c r="C879" t="str">
        <f>IFERROR(__xludf.DUMMYFUNCTION("GOOGLETRANSLATE(B879, ""fr"", ""en"")"),"Nice sweater Nice and warm")</f>
        <v>Nice sweater Nice and warm</v>
      </c>
    </row>
    <row r="880">
      <c r="A880" s="1">
        <v>4.0</v>
      </c>
      <c r="B880" s="1" t="s">
        <v>878</v>
      </c>
      <c r="C880" t="str">
        <f>IFERROR(__xludf.DUMMYFUNCTION("GOOGLETRANSLATE(B880, ""fr"", ""en"")"),"Working properly, and cheap! But still troublesome defects The headset is easy to pair bluetooth, sound is correct and fairly balanced. He isolates moderately surrounding noises. Its main drawback concerns sound adjustment buttons, no practice at all, and"&amp;" difficult to discern with the fingers, as they are 4 identical to the touch! In addition, these buttons have a double function: the skip tracks or change the volume, next time there during the operate.")</f>
        <v>Working properly, and cheap! But still troublesome defects The headset is easy to pair bluetooth, sound is correct and fairly balanced. He isolates moderately surrounding noises. Its main drawback concerns sound adjustment buttons, no practice at all, and difficult to discern with the fingers, as they are 4 identical to the touch! In addition, these buttons have a double function: the skip tracks or change the volume, next time there during the operate.</v>
      </c>
    </row>
    <row r="881">
      <c r="A881" s="1">
        <v>4.0</v>
      </c>
      <c r="B881" s="1" t="s">
        <v>879</v>
      </c>
      <c r="C881" t="str">
        <f>IFERROR(__xludf.DUMMYFUNCTION("GOOGLETRANSLATE(B881, ""fr"", ""en"")"),"Nice but not strong enough nice Micro for fun nightlife, possibility of music via Bluetooth and change the voice (low or high) Only small downside, the sound is not very loud (even at max) is would be able to go a little higher.")</f>
        <v>Nice but not strong enough nice Micro for fun nightlife, possibility of music via Bluetooth and change the voice (low or high) Only small downside, the sound is not very loud (even at max) is would be able to go a little higher.</v>
      </c>
    </row>
    <row r="882">
      <c r="A882" s="1">
        <v>4.0</v>
      </c>
      <c r="B882" s="1" t="s">
        <v>880</v>
      </c>
      <c r="C882" t="str">
        <f>IFERROR(__xludf.DUMMYFUNCTION("GOOGLETRANSLATE(B882, ""fr"", ""en"")"),"Good ear headphones with an excellent quality / price Earbud very good with all the basic functions to control a mobile. Autonomy is equally excellent, they rarely fall out of fuel. By cons, tips are not very convenient to remove and the earpiece is prett"&amp;"y solid but no risk of losing them. the sound is really well crafted but with a stereo image a bit cramped and lack of ventilation and gone. The passive isolation without being stupendous, is not less effective enough in transport for example. Finally, it"&amp;" seems that these headphones keep all their promises outdoor use.")</f>
        <v>Good ear headphones with an excellent quality / price Earbud very good with all the basic functions to control a mobile. Autonomy is equally excellent, they rarely fall out of fuel. By cons, tips are not very convenient to remove and the earpiece is pretty solid but no risk of losing them. the sound is really well crafted but with a stereo image a bit cramped and lack of ventilation and gone. The passive isolation without being stupendous, is not less effective enough in transport for example. Finally, it seems that these headphones keep all their promises outdoor use.</v>
      </c>
    </row>
    <row r="883">
      <c r="A883" s="1">
        <v>5.0</v>
      </c>
      <c r="B883" s="1" t="s">
        <v>881</v>
      </c>
      <c r="C883" t="str">
        <f>IFERROR(__xludf.DUMMYFUNCTION("GOOGLETRANSLATE(B883, ""fr"", ""en"")"),"Consistent with the description, fast sending Recreation")</f>
        <v>Consistent with the description, fast sending Recreation</v>
      </c>
    </row>
    <row r="884">
      <c r="A884" s="1">
        <v>5.0</v>
      </c>
      <c r="B884" s="1" t="s">
        <v>882</v>
      </c>
      <c r="C884" t="str">
        <f>IFERROR(__xludf.DUMMYFUNCTION("GOOGLETRANSLATE(B884, ""fr"", ""en"")"),"Beautiful Beautiful beautiful jewelry")</f>
        <v>Beautiful Beautiful beautiful jewelry</v>
      </c>
    </row>
    <row r="885">
      <c r="A885" s="1">
        <v>5.0</v>
      </c>
      <c r="B885" s="1" t="s">
        <v>413</v>
      </c>
      <c r="C885" t="str">
        <f>IFERROR(__xludf.DUMMYFUNCTION("GOOGLETRANSLATE(B885, ""fr"", ""en"")"),"Super Super")</f>
        <v>Super Super</v>
      </c>
    </row>
    <row r="886">
      <c r="A886" s="1">
        <v>5.0</v>
      </c>
      <c r="B886" s="1" t="s">
        <v>883</v>
      </c>
      <c r="C886" t="str">
        <f>IFERROR(__xludf.DUMMYFUNCTION("GOOGLETRANSLATE(B886, ""fr"", ""en"")"),"Works! I used me to recharge my 3ds via a portable battery. Very good quality / price ratio to less than one euro!")</f>
        <v>Works! I used me to recharge my 3ds via a portable battery. Very good quality / price ratio to less than one euro!</v>
      </c>
    </row>
    <row r="887">
      <c r="A887" s="1">
        <v>5.0</v>
      </c>
      <c r="B887" s="1" t="s">
        <v>884</v>
      </c>
      <c r="C887" t="str">
        <f>IFERROR(__xludf.DUMMYFUNCTION("GOOGLETRANSLATE(B887, ""fr"", ""en"")"),"I recommend the product Good value for money easy to clean because everything comes apart up the teat rubber down all anti colic system works well and super no problem")</f>
        <v>I recommend the product Good value for money easy to clean because everything comes apart up the teat rubber down all anti colic system works well and super no problem</v>
      </c>
    </row>
    <row r="888">
      <c r="A888" s="1">
        <v>5.0</v>
      </c>
      <c r="B888" s="1" t="s">
        <v>885</v>
      </c>
      <c r="C888" t="str">
        <f>IFERROR(__xludf.DUMMYFUNCTION("GOOGLETRANSLATE(B888, ""fr"", ""en"")"),"Bluetooth headphones earphones on top of good quality, excellent sound reproduction, several tips to fit the ear of the doors, ease of use, really great not to mention the very nice design.")</f>
        <v>Bluetooth headphones earphones on top of good quality, excellent sound reproduction, several tips to fit the ear of the doors, ease of use, really great not to mention the very nice design.</v>
      </c>
    </row>
    <row r="889">
      <c r="A889" s="1">
        <v>5.0</v>
      </c>
      <c r="B889" s="1" t="s">
        <v>886</v>
      </c>
      <c r="C889" t="str">
        <f>IFERROR(__xludf.DUMMYFUNCTION("GOOGLETRANSLATE(B889, ""fr"", ""en"")"),"Superb Very tough and hot property. Perfect to replace my boots")</f>
        <v>Superb Very tough and hot property. Perfect to replace my boots</v>
      </c>
    </row>
    <row r="890">
      <c r="A890" s="1">
        <v>5.0</v>
      </c>
      <c r="B890" s="1" t="s">
        <v>887</v>
      </c>
      <c r="C890" t="str">
        <f>IFERROR(__xludf.DUMMYFUNCTION("GOOGLETRANSLATE(B890, ""fr"", ""en"")"),"strength and good quality cable and sheath thick. The quality seems to go. On my speakers mounted on the floor, it suits me perfectly.")</f>
        <v>strength and good quality cable and sheath thick. The quality seems to go. On my speakers mounted on the floor, it suits me perfectly.</v>
      </c>
    </row>
    <row r="891">
      <c r="A891" s="1">
        <v>5.0</v>
      </c>
      <c r="B891" s="1" t="s">
        <v>888</v>
      </c>
      <c r="C891" t="str">
        <f>IFERROR(__xludf.DUMMYFUNCTION("GOOGLETRANSLATE(B891, ""fr"", ""en"")"),"SHOE PUMA What can I say, great! send, receive, the quality I just regret not having ordered two pairs")</f>
        <v>SHOE PUMA What can I say, great! send, receive, the quality I just regret not having ordered two pairs</v>
      </c>
    </row>
    <row r="892">
      <c r="A892" s="1">
        <v>5.0</v>
      </c>
      <c r="B892" s="1" t="s">
        <v>889</v>
      </c>
      <c r="C892" t="str">
        <f>IFERROR(__xludf.DUMMYFUNCTION("GOOGLETRANSLATE(B892, ""fr"", ""en"")"),"Okay This is a gift for my son. spacious and comfortable bag of good quality. I recommande👍🏻")</f>
        <v>Okay This is a gift for my son. spacious and comfortable bag of good quality. I recommande👍🏻</v>
      </c>
    </row>
    <row r="893">
      <c r="A893" s="1">
        <v>5.0</v>
      </c>
      <c r="B893" s="1" t="s">
        <v>890</v>
      </c>
      <c r="C893" t="str">
        <f>IFERROR(__xludf.DUMMYFUNCTION("GOOGLETRANSLATE(B893, ""fr"", ""en"")"),"Perfect Good quality. Size normally. Delighted with my purchase.")</f>
        <v>Perfect Good quality. Size normally. Delighted with my purchase.</v>
      </c>
    </row>
    <row r="894">
      <c r="A894" s="1">
        <v>5.0</v>
      </c>
      <c r="B894" s="1" t="s">
        <v>891</v>
      </c>
      <c r="C894" t="str">
        <f>IFERROR(__xludf.DUMMYFUNCTION("GOOGLETRANSLATE(B894, ""fr"", ""en"")"),"Pretty cute little bracelet. Offered for the birthday of a girl. It has a small effect ... After I do not know if it lasted a long time ....")</f>
        <v>Pretty cute little bracelet. Offered for the birthday of a girl. It has a small effect ... After I do not know if it lasted a long time ....</v>
      </c>
    </row>
    <row r="895">
      <c r="A895" s="1">
        <v>5.0</v>
      </c>
      <c r="B895" s="1" t="s">
        <v>892</v>
      </c>
      <c r="C895" t="str">
        <f>IFERROR(__xludf.DUMMYFUNCTION("GOOGLETRANSLATE(B895, ""fr"", ""en"")"),"RULE OF USE SUPER SUPER facille I DID A GOOD JOB CONFIRM MY PURCHASE ++++++")</f>
        <v>RULE OF USE SUPER SUPER facille I DID A GOOD JOB CONFIRM MY PURCHASE ++++++</v>
      </c>
    </row>
    <row r="896">
      <c r="A896" s="1">
        <v>5.0</v>
      </c>
      <c r="B896" s="1" t="s">
        <v>893</v>
      </c>
      <c r="C896" t="str">
        <f>IFERROR(__xludf.DUMMYFUNCTION("GOOGLETRANSLATE(B896, ""fr"", ""en"")"),"Tope They are super good size and are comfortable serious")</f>
        <v>Tope They are super good size and are comfortable serious</v>
      </c>
    </row>
    <row r="897">
      <c r="A897" s="1">
        <v>5.0</v>
      </c>
      <c r="B897" s="1" t="s">
        <v>894</v>
      </c>
      <c r="C897" t="str">
        <f>IFERROR(__xludf.DUMMYFUNCTION("GOOGLETRANSLATE(B897, ""fr"", ""en"")"),"As recommended in the description delighted.")</f>
        <v>As recommended in the description delighted.</v>
      </c>
    </row>
    <row r="898">
      <c r="A898" s="1">
        <v>2.0</v>
      </c>
      <c r="B898" s="1" t="s">
        <v>895</v>
      </c>
      <c r="C898" t="str">
        <f>IFERROR(__xludf.DUMMYFUNCTION("GOOGLETRANSLATE(B898, ""fr"", ""en"")"),"too thin chain and Very disappointed, returned product because too thin and flashy .. I will recommend something more thick and strong")</f>
        <v>too thin chain and Very disappointed, returned product because too thin and flashy .. I will recommend something more thick and strong</v>
      </c>
    </row>
    <row r="899">
      <c r="A899" s="1">
        <v>1.0</v>
      </c>
      <c r="B899" s="1" t="s">
        <v>896</v>
      </c>
      <c r="C899" t="str">
        <f>IFERROR(__xludf.DUMMYFUNCTION("GOOGLETRANSLATE(B899, ""fr"", ""en"")"),"Quality THOMSON is not true A star that I do not confirm, to post a comment I needed a wireless headset 2nd because I have a Philips I am very happy. The Thomson aside from aesthetics which is nice not pick anything .......")</f>
        <v>Quality THOMSON is not true A star that I do not confirm, to post a comment I needed a wireless headset 2nd because I have a Philips I am very happy. The Thomson aside from aesthetics which is nice not pick anything .......</v>
      </c>
    </row>
    <row r="900">
      <c r="A900" s="1">
        <v>3.0</v>
      </c>
      <c r="B900" s="1" t="s">
        <v>897</v>
      </c>
      <c r="C900" t="str">
        <f>IFERROR(__xludf.DUMMYFUNCTION("GOOGLETRANSLATE(B900, ""fr"", ""en"")"),"sweet .... blah disappointed size very small I was giving my sister has")</f>
        <v>sweet .... blah disappointed size very small I was giving my sister has</v>
      </c>
    </row>
    <row r="901">
      <c r="A901" s="1">
        <v>3.0</v>
      </c>
      <c r="B901" s="1" t="s">
        <v>898</v>
      </c>
      <c r="C901" t="str">
        <f>IFERROR(__xludf.DUMMYFUNCTION("GOOGLETRANSLATE(B901, ""fr"", ""en"")"),"Although this is fine")</f>
        <v>Although this is fine</v>
      </c>
    </row>
    <row r="902">
      <c r="A902" s="1">
        <v>3.0</v>
      </c>
      <c r="B902" s="1" t="s">
        <v>899</v>
      </c>
      <c r="C902" t="str">
        <f>IFERROR(__xludf.DUMMYFUNCTION("GOOGLETRANSLATE(B902, ""fr"", ""en"")"),"Single Not strong enough my dog ​​chewed every sequence of holes")</f>
        <v>Single Not strong enough my dog ​​chewed every sequence of holes</v>
      </c>
    </row>
    <row r="903">
      <c r="A903" s="1">
        <v>4.0</v>
      </c>
      <c r="B903" s="1" t="s">
        <v>900</v>
      </c>
      <c r="C903" t="str">
        <f>IFERROR(__xludf.DUMMYFUNCTION("GOOGLETRANSLATE(B903, ""fr"", ""en"")"),"fairly short lifespan Works but not take long")</f>
        <v>fairly short lifespan Works but not take long</v>
      </c>
    </row>
    <row r="904">
      <c r="A904" s="1">
        <v>4.0</v>
      </c>
      <c r="B904" s="1" t="s">
        <v>901</v>
      </c>
      <c r="C904" t="str">
        <f>IFERROR(__xludf.DUMMYFUNCTION("GOOGLETRANSLATE(B904, ""fr"", ""en"")"),"No good quality used, a research framework for the protection of the card. beautiful rendering")</f>
        <v>No good quality used, a research framework for the protection of the card. beautiful rendering</v>
      </c>
    </row>
    <row r="905">
      <c r="A905" s="1">
        <v>4.0</v>
      </c>
      <c r="B905" s="1" t="s">
        <v>902</v>
      </c>
      <c r="C905" t="str">
        <f>IFERROR(__xludf.DUMMYFUNCTION("GOOGLETRANSLATE(B905, ""fr"", ""en"")"),"aesthetic functions and dimension.")</f>
        <v>aesthetic functions and dimension.</v>
      </c>
    </row>
    <row r="906">
      <c r="A906" s="1">
        <v>4.0</v>
      </c>
      <c r="B906" s="1" t="s">
        <v>903</v>
      </c>
      <c r="C906" t="str">
        <f>IFERROR(__xludf.DUMMYFUNCTION("GOOGLETRANSLATE(B906, ""fr"", ""en"")"),"nw700 microphone on the microphone sound quality and impressive for its price of course it must be connected to an external sound card equipped with a phantom power and do two or three proper setting and once they do have that up with a studio quality to "&amp;"the arm and comes with it is another story very low quality and can resistant I recommend buying a mic semi pro or pro")</f>
        <v>nw700 microphone on the microphone sound quality and impressive for its price of course it must be connected to an external sound card equipped with a phantom power and do two or three proper setting and once they do have that up with a studio quality to the arm and comes with it is another story very low quality and can resistant I recommend buying a mic semi pro or pro</v>
      </c>
    </row>
    <row r="907">
      <c r="A907" s="1">
        <v>5.0</v>
      </c>
      <c r="B907" s="1" t="s">
        <v>904</v>
      </c>
      <c r="C907" t="str">
        <f>IFERROR(__xludf.DUMMYFUNCTION("GOOGLETRANSLATE(B907, ""fr"", ""en"")"),"Beautiful and solid Very beautiful bottles, my daughter accepted them without problem. Very good quality")</f>
        <v>Beautiful and solid Very beautiful bottles, my daughter accepted them without problem. Very good quality</v>
      </c>
    </row>
    <row r="908">
      <c r="A908" s="1">
        <v>5.0</v>
      </c>
      <c r="B908" s="1" t="s">
        <v>905</v>
      </c>
      <c r="C908" t="str">
        <f>IFERROR(__xludf.DUMMYFUNCTION("GOOGLETRANSLATE(B908, ""fr"", ""en"")"),"lightweight shoe and enjoyable sport shoes made of the perfect light weight and that it is breathable I both used in the tt of life that day for sports. Really pleased with this reference")</f>
        <v>lightweight shoe and enjoyable sport shoes made of the perfect light weight and that it is breathable I both used in the tt of life that day for sports. Really pleased with this reference</v>
      </c>
    </row>
    <row r="909">
      <c r="A909" s="1">
        <v>5.0</v>
      </c>
      <c r="B909" s="1" t="s">
        <v>906</v>
      </c>
      <c r="C909" t="str">
        <f>IFERROR(__xludf.DUMMYFUNCTION("GOOGLETRANSLATE(B909, ""fr"", ""en"")"),"She is beautiful The fabric is soft, the theme of camouflage army not too visible, very comfortable to wear with a shirt and jeans as pictured. It's long and it's nice because it hides your forms when you. I recommend it to any woman doing 38 to 56. I emp"&amp;"hasize the pattern is very pretty in a dress. Sincerely, khira")</f>
        <v>She is beautiful The fabric is soft, the theme of camouflage army not too visible, very comfortable to wear with a shirt and jeans as pictured. It's long and it's nice because it hides your forms when you. I recommend it to any woman doing 38 to 56. I emphasize the pattern is very pretty in a dress. Sincerely, khira</v>
      </c>
    </row>
    <row r="910">
      <c r="A910" s="1">
        <v>5.0</v>
      </c>
      <c r="B910" s="1" t="s">
        <v>907</v>
      </c>
      <c r="C910" t="str">
        <f>IFERROR(__xludf.DUMMYFUNCTION("GOOGLETRANSLATE(B910, ""fr"", ""en"")"),"Timberland Nothing to say, very good product and solid, do not forget the waterproof, it allows what remains on longer, leather a bit hard at first, but it quickly made")</f>
        <v>Timberland Nothing to say, very good product and solid, do not forget the waterproof, it allows what remains on longer, leather a bit hard at first, but it quickly made</v>
      </c>
    </row>
    <row r="911">
      <c r="A911" s="1">
        <v>5.0</v>
      </c>
      <c r="B911" s="1" t="s">
        <v>908</v>
      </c>
      <c r="C911" t="str">
        <f>IFERROR(__xludf.DUMMYFUNCTION("GOOGLETRANSLATE(B911, ""fr"", ""en"")"),"perfect brassiere I was looking pretty and pleasant to wear lifejackets to replace mine who were taking the age ... I tried my luck in this one commander and very satisfied ... pretty comfortable taking washing, I wash them with padding inside was 30 degr"&amp;"ees and no pb")</f>
        <v>perfect brassiere I was looking pretty and pleasant to wear lifejackets to replace mine who were taking the age ... I tried my luck in this one commander and very satisfied ... pretty comfortable taking washing, I wash them with padding inside was 30 degrees and no pb</v>
      </c>
    </row>
    <row r="912">
      <c r="A912" s="1">
        <v>5.0</v>
      </c>
      <c r="B912" s="1" t="s">
        <v>909</v>
      </c>
      <c r="C912" t="str">
        <f>IFERROR(__xludf.DUMMYFUNCTION("GOOGLETRANSLATE(B912, ""fr"", ""en"")"),"Perfect quality perfect.")</f>
        <v>Perfect quality perfect.</v>
      </c>
    </row>
    <row r="913">
      <c r="A913" s="1">
        <v>5.0</v>
      </c>
      <c r="B913" s="1" t="s">
        <v>910</v>
      </c>
      <c r="C913" t="str">
        <f>IFERROR(__xludf.DUMMYFUNCTION("GOOGLETRANSLATE(B913, ""fr"", ""en"")"),"very well very well very functional")</f>
        <v>very well very well very functional</v>
      </c>
    </row>
    <row r="914">
      <c r="A914" s="1">
        <v>5.0</v>
      </c>
      <c r="B914" s="1" t="s">
        <v>104</v>
      </c>
      <c r="C914" t="str">
        <f>IFERROR(__xludf.DUMMYFUNCTION("GOOGLETRANSLATE(B914, ""fr"", ""en"")"),"perfect perfect")</f>
        <v>perfect perfect</v>
      </c>
    </row>
    <row r="915">
      <c r="A915" s="1">
        <v>5.0</v>
      </c>
      <c r="B915" s="1" t="s">
        <v>911</v>
      </c>
      <c r="C915" t="str">
        <f>IFERROR(__xludf.DUMMYFUNCTION("GOOGLETRANSLATE(B915, ""fr"", ""en"")"),"Beautiful chrono! Beautiful watch is very sober and sport both! The needles red on blue background are a success! Just pay attention to people hairline wrist because the dial is well 53mm! If you have thin wrists best to take the watch in 48mm. Otherwise "&amp;"it is a model to buy without hesitation for lovers of beautiful sports watches and dressed at once!")</f>
        <v>Beautiful chrono! Beautiful watch is very sober and sport both! The needles red on blue background are a success! Just pay attention to people hairline wrist because the dial is well 53mm! If you have thin wrists best to take the watch in 48mm. Otherwise it is a model to buy without hesitation for lovers of beautiful sports watches and dressed at once!</v>
      </c>
    </row>
    <row r="916">
      <c r="A916" s="1">
        <v>5.0</v>
      </c>
      <c r="B916" s="1" t="s">
        <v>912</v>
      </c>
      <c r="C916" t="str">
        <f>IFERROR(__xludf.DUMMYFUNCTION("GOOGLETRANSLATE(B916, ""fr"", ""en"")"),"Good product Good product, used for moving boxes and no worries")</f>
        <v>Good product Good product, used for moving boxes and no worries</v>
      </c>
    </row>
    <row r="917">
      <c r="A917" s="1">
        <v>5.0</v>
      </c>
      <c r="B917" s="1" t="s">
        <v>913</v>
      </c>
      <c r="C917" t="str">
        <f>IFERROR(__xludf.DUMMYFUNCTION("GOOGLETRANSLATE(B917, ""fr"", ""en"")"),"Probably suggesting buying Very good product, the material is more comfortable than expected. Very soft. I love it. Recommended to buy.")</f>
        <v>Probably suggesting buying Very good product, the material is more comfortable than expected. Very soft. I love it. Recommended to buy.</v>
      </c>
    </row>
    <row r="918">
      <c r="A918" s="1">
        <v>5.0</v>
      </c>
      <c r="B918" s="1" t="s">
        <v>914</v>
      </c>
      <c r="C918" t="str">
        <f>IFERROR(__xludf.DUMMYFUNCTION("GOOGLETRANSLATE(B918, ""fr"", ""en"")"),"Perfect I wanted a blogger for my pandora bracelet and I'm not disappointed. Perfect but think about removing the plastic pieces inside.")</f>
        <v>Perfect I wanted a blogger for my pandora bracelet and I'm not disappointed. Perfect but think about removing the plastic pieces inside.</v>
      </c>
    </row>
    <row r="919">
      <c r="A919" s="1">
        <v>5.0</v>
      </c>
      <c r="B919" s="1" t="s">
        <v>915</v>
      </c>
      <c r="C919" t="str">
        <f>IFERROR(__xludf.DUMMYFUNCTION("GOOGLETRANSLATE(B919, ""fr"", ""en"")"),"The micro microwave is excellent for podcast or save music compo, it is of good quality and support too. Requires phantom power")</f>
        <v>The micro microwave is excellent for podcast or save music compo, it is of good quality and support too. Requires phantom power</v>
      </c>
    </row>
    <row r="920">
      <c r="A920" s="1">
        <v>5.0</v>
      </c>
      <c r="B920" s="1" t="s">
        <v>916</v>
      </c>
      <c r="C920" t="str">
        <f>IFERROR(__xludf.DUMMYFUNCTION("GOOGLETRANSLATE(B920, ""fr"", ""en"")"),"convenient arrival at the Mater nothing because delivery not planned that day (up examination only), although glad I did deliver this kit which has everything in it (prevents the husband to go buy stuff disaster ugly, or inappropriate), then there are ess"&amp;"entially")</f>
        <v>convenient arrival at the Mater nothing because delivery not planned that day (up examination only), although glad I did deliver this kit which has everything in it (prevents the husband to go buy stuff disaster ugly, or inappropriate), then there are essentially</v>
      </c>
    </row>
    <row r="921">
      <c r="A921" s="1">
        <v>5.0</v>
      </c>
      <c r="B921" s="1" t="s">
        <v>917</v>
      </c>
      <c r="C921" t="str">
        <f>IFERROR(__xludf.DUMMYFUNCTION("GOOGLETRANSLATE(B921, ""fr"", ""en"")"),"My son finally magic drink bottle and ends them. We had trouble with the imminent resumption of work I began to stress. I tested the other bottle but he was really struggling, it is hardly if he drank 10ml and then got angry and thus ended within. Other s"&amp;"pecial bottle says breastfeeding merely the shape of the nipple that looks within. But sucking is the same as that of the bottle so my son arrived blocked the milk with his tongue. EC bottle works as breastfeeding, how language helps to bring out the milk"&amp;". It's really magical. I recommend to all mothers who are breastfeeding and want to continue or that their baby can not take a bottle.")</f>
        <v>My son finally magic drink bottle and ends them. We had trouble with the imminent resumption of work I began to stress. I tested the other bottle but he was really struggling, it is hardly if he drank 10ml and then got angry and thus ended within. Other special bottle says breastfeeding merely the shape of the nipple that looks within. But sucking is the same as that of the bottle so my son arrived blocked the milk with his tongue. EC bottle works as breastfeeding, how language helps to bring out the milk. It's really magical. I recommend to all mothers who are breastfeeding and want to continue or that their baby can not take a bottle.</v>
      </c>
    </row>
    <row r="922">
      <c r="A922" s="1">
        <v>2.0</v>
      </c>
      <c r="B922" s="1" t="s">
        <v>918</v>
      </c>
      <c r="C922" t="str">
        <f>IFERROR(__xludf.DUMMYFUNCTION("GOOGLETRANSLATE(B922, ""fr"", ""en"")"),"not the right diameter. I aichetez two XLR microphone wanwey black mini jack (+ arm + Windscreen + spider) with a third micro ""Auna"" (USB) of the same format and unfortunately the windscreen and thus too small disappointment for me but nothing very seri"&amp;"ous. (I not know where to buy the right size and batch?) ...")</f>
        <v>not the right diameter. I aichetez two XLR microphone wanwey black mini jack (+ arm + Windscreen + spider) with a third micro "Auna" (USB) of the same format and unfortunately the windscreen and thus too small disappointment for me but nothing very serious. (I not know where to buy the right size and batch?) ...</v>
      </c>
    </row>
    <row r="923">
      <c r="A923" s="1">
        <v>1.0</v>
      </c>
      <c r="B923" s="1" t="s">
        <v>919</v>
      </c>
      <c r="C923" t="str">
        <f>IFERROR(__xludf.DUMMYFUNCTION("GOOGLETRANSLATE(B923, ""fr"", ""en"")"),"Description Warning wrong product not compatible with the microwave from reading the instructions except that in the product description on Amazon says it is the opposite. Very disappointed lost Purchase")</f>
        <v>Description Warning wrong product not compatible with the microwave from reading the instructions except that in the product description on Amazon says it is the opposite. Very disappointed lost Purchase</v>
      </c>
    </row>
    <row r="924">
      <c r="A924" s="1">
        <v>1.0</v>
      </c>
      <c r="B924" s="1" t="s">
        <v>920</v>
      </c>
      <c r="C924" t="str">
        <f>IFERROR(__xludf.DUMMYFUNCTION("GOOGLETRANSLATE(B924, ""fr"", ""en"")"),"No Poor quality")</f>
        <v>No Poor quality</v>
      </c>
    </row>
    <row r="925">
      <c r="A925" s="1">
        <v>1.0</v>
      </c>
      <c r="B925" s="1" t="s">
        <v>921</v>
      </c>
      <c r="C925" t="str">
        <f>IFERROR(__xludf.DUMMYFUNCTION("GOOGLETRANSLATE(B925, ""fr"", ""en"")"),"A 46 the other 47 non adapted Size")</f>
        <v>A 46 the other 47 non adapted Size</v>
      </c>
    </row>
    <row r="926">
      <c r="A926" s="1">
        <v>3.0</v>
      </c>
      <c r="B926" s="1" t="s">
        <v>922</v>
      </c>
      <c r="C926" t="str">
        <f>IFERROR(__xludf.DUMMYFUNCTION("GOOGLETRANSLATE(B926, ""fr"", ""en"")"),"Beware sizes! Although the product is of good quality, the brand is well known and reliable, we must nevertheless think well order two sizes bigger! I ordered 43/44 and I had the equivalent of 41 comparing with another pair in stores. So think well to ord"&amp;"er a size up for not seeing surprises")</f>
        <v>Beware sizes! Although the product is of good quality, the brand is well known and reliable, we must nevertheless think well order two sizes bigger! I ordered 43/44 and I had the equivalent of 41 comparing with another pair in stores. So think well to order a size up for not seeing surprises</v>
      </c>
    </row>
    <row r="927">
      <c r="A927" s="1">
        <v>4.0</v>
      </c>
      <c r="B927" s="1" t="s">
        <v>923</v>
      </c>
      <c r="C927" t="str">
        <f>IFERROR(__xludf.DUMMYFUNCTION("GOOGLETRANSLATE(B927, ""fr"", ""en"")"),"Excellent line with the photo I recommend this bottle warmer, consistent with the picture")</f>
        <v>Excellent line with the photo I recommend this bottle warmer, consistent with the picture</v>
      </c>
    </row>
    <row r="928">
      <c r="A928" s="1">
        <v>4.0</v>
      </c>
      <c r="B928" s="1" t="s">
        <v>924</v>
      </c>
      <c r="C928" t="str">
        <f>IFERROR(__xludf.DUMMYFUNCTION("GOOGLETRANSLATE(B928, ""fr"", ""en"")"),"Noisy Good product. Small flat, it is very noisy.")</f>
        <v>Noisy Good product. Small flat, it is very noisy.</v>
      </c>
    </row>
    <row r="929">
      <c r="A929" s="1">
        <v>4.0</v>
      </c>
      <c r="B929" s="1" t="s">
        <v>925</v>
      </c>
      <c r="C929" t="str">
        <f>IFERROR(__xludf.DUMMYFUNCTION("GOOGLETRANSLATE(B929, ""fr"", ""en"")"),"Fast delivery, nice Very nice, but I expected more to me sounds disappointed :(")</f>
        <v>Fast delivery, nice Very nice, but I expected more to me sounds disappointed :(</v>
      </c>
    </row>
    <row r="930">
      <c r="A930" s="1">
        <v>4.0</v>
      </c>
      <c r="B930" s="1" t="s">
        <v>926</v>
      </c>
      <c r="C930" t="str">
        <f>IFERROR(__xludf.DUMMYFUNCTION("GOOGLETRANSLATE(B930, ""fr"", ""en"")"),"Hello anchor cartridge they are perfect, but the price and not much cheaper than the store.")</f>
        <v>Hello anchor cartridge they are perfect, but the price and not much cheaper than the store.</v>
      </c>
    </row>
    <row r="931">
      <c r="A931" s="1">
        <v>5.0</v>
      </c>
      <c r="B931" s="1" t="s">
        <v>927</v>
      </c>
      <c r="C931" t="str">
        <f>IFERROR(__xludf.DUMMYFUNCTION("GOOGLETRANSLATE(B931, ""fr"", ""en"")"),"Practical and effective I was looking for a backpack to put my papers without being too bulky. I came across this handy little bag with lots of storage ..")</f>
        <v>Practical and effective I was looking for a backpack to put my papers without being too bulky. I came across this handy little bag with lots of storage ..</v>
      </c>
    </row>
    <row r="932">
      <c r="A932" s="1">
        <v>5.0</v>
      </c>
      <c r="B932" s="1" t="s">
        <v>928</v>
      </c>
      <c r="C932" t="str">
        <f>IFERROR(__xludf.DUMMYFUNCTION("GOOGLETRANSLATE(B932, ""fr"", ""en"")"),"Perfect Good product, good price and fast delivery. It's everything you expect from this type of product. I also want to advise you to always buy original cartridges. I made the mistake of using compatible inks say ... I lost my printer!")</f>
        <v>Perfect Good product, good price and fast delivery. It's everything you expect from this type of product. I also want to advise you to always buy original cartridges. I made the mistake of using compatible inks say ... I lost my printer!</v>
      </c>
    </row>
    <row r="933">
      <c r="A933" s="1">
        <v>5.0</v>
      </c>
      <c r="B933" s="1" t="s">
        <v>929</v>
      </c>
      <c r="C933" t="str">
        <f>IFERROR(__xludf.DUMMYFUNCTION("GOOGLETRANSLATE(B933, ""fr"", ""en"")"),"Joint dolce gusto Our dolce gusto leaking beneath the seal was changed and trailing Very happy with our purchase")</f>
        <v>Joint dolce gusto Our dolce gusto leaking beneath the seal was changed and trailing Very happy with our purchase</v>
      </c>
    </row>
    <row r="934">
      <c r="A934" s="1">
        <v>5.0</v>
      </c>
      <c r="B934" s="1" t="s">
        <v>930</v>
      </c>
      <c r="C934" t="str">
        <f>IFERROR(__xludf.DUMMYFUNCTION("GOOGLETRANSLATE(B934, ""fr"", ""en"")"),"Recommend good seller respected time, consistent tennis and it is true for really cheap! top")</f>
        <v>Recommend good seller respected time, consistent tennis and it is true for really cheap! top</v>
      </c>
    </row>
    <row r="935">
      <c r="A935" s="1">
        <v>5.0</v>
      </c>
      <c r="B935" s="1" t="s">
        <v>931</v>
      </c>
      <c r="C935" t="str">
        <f>IFERROR(__xludf.DUMMYFUNCTION("GOOGLETRANSLATE(B935, ""fr"", ""en"")"),"A very nice watch the watch to a well known and classic look to see over time but I think it works well. The movement of air quality. For me it's a good product! To maintain well on shows like all automatic!")</f>
        <v>A very nice watch the watch to a well known and classic look to see over time but I think it works well. The movement of air quality. For me it's a good product! To maintain well on shows like all automatic!</v>
      </c>
    </row>
    <row r="936">
      <c r="A936" s="1">
        <v>5.0</v>
      </c>
      <c r="B936" s="1" t="s">
        <v>932</v>
      </c>
      <c r="C936" t="str">
        <f>IFERROR(__xludf.DUMMYFUNCTION("GOOGLETRANSLATE(B936, ""fr"", ""en"")"),"To the foot well")</f>
        <v>To the foot well</v>
      </c>
    </row>
    <row r="937">
      <c r="A937" s="1">
        <v>5.0</v>
      </c>
      <c r="B937" s="1" t="s">
        <v>933</v>
      </c>
      <c r="C937" t="str">
        <f>IFERROR(__xludf.DUMMYFUNCTION("GOOGLETRANSLATE(B937, ""fr"", ""en"")"),"While I was looking for practical winter shoes that slip on as quickly as summer sandals ... Perfect. One would slippers ...")</f>
        <v>While I was looking for practical winter shoes that slip on as quickly as summer sandals ... Perfect. One would slippers ...</v>
      </c>
    </row>
    <row r="938">
      <c r="A938" s="1">
        <v>5.0</v>
      </c>
      <c r="B938" s="1" t="s">
        <v>934</v>
      </c>
      <c r="C938" t="str">
        <f>IFERROR(__xludf.DUMMYFUNCTION("GOOGLETRANSLATE(B938, ""fr"", ""en"")"),"Excellent product connaissas What these water bottles. I have, I use it often. Despite the doubts of my husband who was suffering from lumbago, I bought him this one it uses with pleasure. For him it was a discovery, lol Excellent product. A highly recomm"&amp;"ended. very very serious seller")</f>
        <v>Excellent product connaissas What these water bottles. I have, I use it often. Despite the doubts of my husband who was suffering from lumbago, I bought him this one it uses with pleasure. For him it was a discovery, lol Excellent product. A highly recommended. very very serious seller</v>
      </c>
    </row>
    <row r="939">
      <c r="A939" s="1">
        <v>5.0</v>
      </c>
      <c r="B939" s="1" t="s">
        <v>935</v>
      </c>
      <c r="C939" t="str">
        <f>IFERROR(__xludf.DUMMYFUNCTION("GOOGLETRANSLATE(B939, ""fr"", ""en"")"),"good good prod prod")</f>
        <v>good good prod prod</v>
      </c>
    </row>
    <row r="940">
      <c r="A940" s="1">
        <v>5.0</v>
      </c>
      <c r="B940" s="1" t="s">
        <v>936</v>
      </c>
      <c r="C940" t="str">
        <f>IFERROR(__xludf.DUMMYFUNCTION("GOOGLETRANSLATE(B940, ""fr"", ""en"")"),"Super We had taken for holidays or we did a lot of traveling by car but the rental car, the cigarette lighter was wrong (Fiat Panda 2017) but in my car (Skoda Fabia 2005) taking hold perfectly. The heating time recommended in the manual is really good, re"&amp;"ally .... hat !!!")</f>
        <v>Super We had taken for holidays or we did a lot of traveling by car but the rental car, the cigarette lighter was wrong (Fiat Panda 2017) but in my car (Skoda Fabia 2005) taking hold perfectly. The heating time recommended in the manual is really good, really .... hat !!!</v>
      </c>
    </row>
    <row r="941">
      <c r="A941" s="1">
        <v>5.0</v>
      </c>
      <c r="B941" s="1" t="s">
        <v>937</v>
      </c>
      <c r="C941" t="str">
        <f>IFERROR(__xludf.DUMMYFUNCTION("GOOGLETRANSLATE(B941, ""fr"", ""en"")"),"Ras Very good my little pacifier managed to break through but with more than a year of use I recommend ...")</f>
        <v>Ras Very good my little pacifier managed to break through but with more than a year of use I recommend ...</v>
      </c>
    </row>
    <row r="942">
      <c r="A942" s="1">
        <v>5.0</v>
      </c>
      <c r="B942" s="1" t="s">
        <v>938</v>
      </c>
      <c r="C942" t="str">
        <f>IFERROR(__xludf.DUMMYFUNCTION("GOOGLETRANSLATE(B942, ""fr"", ""en"")"),"True to the presentation thank you I recommend these beautiful stones bracelets")</f>
        <v>True to the presentation thank you I recommend these beautiful stones bracelets</v>
      </c>
    </row>
    <row r="943">
      <c r="A943" s="1">
        <v>5.0</v>
      </c>
      <c r="B943" s="1" t="s">
        <v>939</v>
      </c>
      <c r="C943" t="str">
        <f>IFERROR(__xludf.DUMMYFUNCTION("GOOGLETRANSLATE(B943, ""fr"", ""en"")"),"My first G-SHOCK ... ... and probably not the last. She is the most beautiful effect, rugged, waterproof, and ... perfect for a biker. It collects all the vibrations due to the relief of the road and still gives you the exact time. Multiple functions that"&amp;" allows everyone to choose the one that it is most useful. Roulette is very convenient to quickly perform the most common settings.")</f>
        <v>My first G-SHOCK ... ... and probably not the last. She is the most beautiful effect, rugged, waterproof, and ... perfect for a biker. It collects all the vibrations due to the relief of the road and still gives you the exact time. Multiple functions that allows everyone to choose the one that it is most useful. Roulette is very convenient to quickly perform the most common settings.</v>
      </c>
    </row>
    <row r="944">
      <c r="A944" s="1">
        <v>5.0</v>
      </c>
      <c r="B944" s="1" t="s">
        <v>940</v>
      </c>
      <c r="C944" t="str">
        <f>IFERROR(__xludf.DUMMYFUNCTION("GOOGLETRANSLATE(B944, ""fr"", ""en"")"),"Sublime but take a size below your Great 👍 but unfortunately size 1 size larger than expected")</f>
        <v>Sublime but take a size below your Great 👍 but unfortunately size 1 size larger than expected</v>
      </c>
    </row>
    <row r="945">
      <c r="A945" s="1">
        <v>5.0</v>
      </c>
      <c r="B945" s="1" t="s">
        <v>941</v>
      </c>
      <c r="C945" t="str">
        <f>IFERROR(__xludf.DUMMYFUNCTION("GOOGLETRANSLATE(B945, ""fr"", ""en"")"),"WATCH CASIO I am very satisfied with the product true to the description of the supplier.")</f>
        <v>WATCH CASIO I am very satisfied with the product true to the description of the supplier.</v>
      </c>
    </row>
    <row r="946">
      <c r="A946" s="1">
        <v>2.0</v>
      </c>
      <c r="B946" s="1" t="s">
        <v>942</v>
      </c>
      <c r="C946" t="str">
        <f>IFERROR(__xludf.DUMMYFUNCTION("GOOGLETRANSLATE(B946, ""fr"", ""en"")"),"If Bad is quickly relaxed.")</f>
        <v>If Bad is quickly relaxed.</v>
      </c>
    </row>
    <row r="947">
      <c r="A947" s="1">
        <v>1.0</v>
      </c>
      <c r="B947" s="1" t="s">
        <v>943</v>
      </c>
      <c r="C947" t="str">
        <f>IFERROR(__xludf.DUMMYFUNCTION("GOOGLETRANSLATE(B947, ""fr"", ""en"")"),"Security footwear produced very poor I have to wear week and she already opens levels of sole I strongly recommend this purchase")</f>
        <v>Security footwear produced very poor I have to wear week and she already opens levels of sole I strongly recommend this purchase</v>
      </c>
    </row>
    <row r="948">
      <c r="A948" s="1">
        <v>3.0</v>
      </c>
      <c r="B948" s="1" t="s">
        <v>944</v>
      </c>
      <c r="C948" t="str">
        <f>IFERROR(__xludf.DUMMYFUNCTION("GOOGLETRANSLATE(B948, ""fr"", ""en"")"),"the price and the free and fast delivery I buy this item for my daughter's birthday")</f>
        <v>the price and the free and fast delivery I buy this item for my daughter's birthday</v>
      </c>
    </row>
    <row r="949">
      <c r="A949" s="1">
        <v>3.0</v>
      </c>
      <c r="B949" s="1" t="s">
        <v>945</v>
      </c>
      <c r="C949" t="str">
        <f>IFERROR(__xludf.DUMMYFUNCTION("GOOGLETRANSLATE(B949, ""fr"", ""en"")"),"Done Bad sound effects but that's what I m ​​expecting a better quality level")</f>
        <v>Done Bad sound effects but that's what I m ​​expecting a better quality level</v>
      </c>
    </row>
    <row r="950">
      <c r="A950" s="1">
        <v>4.0</v>
      </c>
      <c r="B950" s="1" t="s">
        <v>946</v>
      </c>
      <c r="C950" t="str">
        <f>IFERROR(__xludf.DUMMYFUNCTION("GOOGLETRANSLATE(B950, ""fr"", ""en"")"),"Kit mop bucket This kit is great! I housekeeper and I lenmene everywhere with me! The only problem this is that the mop sold with the kit is not suitable !! She is too small ! No elasticizing was a heck has put! And the brush is very fragile! I unfortunat"&amp;"ely Feler and so he remains bent on one side !! But as this is sold in kit !! It is not alone broom !! And frankly I preferred the first model !!! bucket and mop we change !! Otherwise it is top !! When this is too well that he must change !!!")</f>
        <v>Kit mop bucket This kit is great! I housekeeper and I lenmene everywhere with me! The only problem this is that the mop sold with the kit is not suitable !! She is too small ! No elasticizing was a heck has put! And the brush is very fragile! I unfortunately Feler and so he remains bent on one side !! But as this is sold in kit !! It is not alone broom !! And frankly I preferred the first model !!! bucket and mop we change !! Otherwise it is top !! When this is too well that he must change !!!</v>
      </c>
    </row>
    <row r="951">
      <c r="A951" s="1">
        <v>4.0</v>
      </c>
      <c r="B951" s="1" t="s">
        <v>947</v>
      </c>
      <c r="C951" t="str">
        <f>IFERROR(__xludf.DUMMYFUNCTION("GOOGLETRANSLATE(B951, ""fr"", ""en"")"),"Good product Product corresponding to my expectations. Price / quality ratio perfect. The color matches the photo on the site. I recommend this purchase.")</f>
        <v>Good product Product corresponding to my expectations. Price / quality ratio perfect. The color matches the photo on the site. I recommend this purchase.</v>
      </c>
    </row>
    <row r="952">
      <c r="A952" s="1">
        <v>4.0</v>
      </c>
      <c r="B952" s="1" t="s">
        <v>948</v>
      </c>
      <c r="C952" t="str">
        <f>IFERROR(__xludf.DUMMYFUNCTION("GOOGLETRANSLATE(B952, ""fr"", ""en"")"),"good product to properly nourish the impeccable leather does not stain clothes")</f>
        <v>good product to properly nourish the impeccable leather does not stain clothes</v>
      </c>
    </row>
    <row r="953">
      <c r="A953" s="1">
        <v>4.0</v>
      </c>
      <c r="B953" s="1" t="s">
        <v>949</v>
      </c>
      <c r="C953" t="str">
        <f>IFERROR(__xludf.DUMMYFUNCTION("GOOGLETRANSLATE(B953, ""fr"", ""en"")"),"Beautiful Beautiful design coffee, coffee is good, and it makes no noise, a bit small is not a 10-15 cups.")</f>
        <v>Beautiful Beautiful design coffee, coffee is good, and it makes no noise, a bit small is not a 10-15 cups.</v>
      </c>
    </row>
    <row r="954">
      <c r="A954" s="1">
        <v>5.0</v>
      </c>
      <c r="B954" s="1" t="s">
        <v>950</v>
      </c>
      <c r="C954" t="str">
        <f>IFERROR(__xludf.DUMMYFUNCTION("GOOGLETRANSLATE(B954, ""fr"", ""en"")"),"Suitable for every day at home was outside L")</f>
        <v>Suitable for every day at home was outside L</v>
      </c>
    </row>
    <row r="955">
      <c r="A955" s="1">
        <v>5.0</v>
      </c>
      <c r="B955" s="1" t="s">
        <v>951</v>
      </c>
      <c r="C955" t="str">
        <f>IFERROR(__xludf.DUMMYFUNCTION("GOOGLETRANSLATE(B955, ""fr"", ""en"")"),"His accelerating the growth of the hair Long Hair")</f>
        <v>His accelerating the growth of the hair Long Hair</v>
      </c>
    </row>
    <row r="956">
      <c r="A956" s="1">
        <v>5.0</v>
      </c>
      <c r="B956" s="1" t="s">
        <v>952</v>
      </c>
      <c r="C956" t="str">
        <f>IFERROR(__xludf.DUMMYFUNCTION("GOOGLETRANSLATE(B956, ""fr"", ""en"")"),"Nil Already used for the first baby")</f>
        <v>Nil Already used for the first baby</v>
      </c>
    </row>
    <row r="957">
      <c r="A957" s="1">
        <v>5.0</v>
      </c>
      <c r="B957" s="1" t="s">
        <v>953</v>
      </c>
      <c r="C957" t="str">
        <f>IFERROR(__xludf.DUMMYFUNCTION("GOOGLETRANSLATE(B957, ""fr"", ""en"")"),"The most beautiful effect I find this super nice diffuser, it has a design somewhat original and very Zen, it has a sufficient distribution of power, does it, programmable duration is rather convenient.")</f>
        <v>The most beautiful effect I find this super nice diffuser, it has a design somewhat original and very Zen, it has a sufficient distribution of power, does it, programmable duration is rather convenient.</v>
      </c>
    </row>
    <row r="958">
      <c r="A958" s="1">
        <v>5.0</v>
      </c>
      <c r="B958" s="1" t="s">
        <v>954</v>
      </c>
      <c r="C958" t="str">
        <f>IFERROR(__xludf.DUMMYFUNCTION("GOOGLETRANSLATE(B958, ""fr"", ""en"")"),"Perfect Size perfect color too ... Anyway happy with my purchase 😊")</f>
        <v>Perfect Size perfect color too ... Anyway happy with my purchase 😊</v>
      </c>
    </row>
    <row r="959">
      <c r="A959" s="1">
        <v>5.0</v>
      </c>
      <c r="B959" s="1" t="s">
        <v>955</v>
      </c>
      <c r="C959" t="str">
        <f>IFERROR(__xludf.DUMMYFUNCTION("GOOGLETRANSLATE(B959, ""fr"", ""en"")"),"Satisfied Good product, comfortable and appear solid slippers. They take well to foot.")</f>
        <v>Satisfied Good product, comfortable and appear solid slippers. They take well to foot.</v>
      </c>
    </row>
    <row r="960">
      <c r="A960" s="1">
        <v>5.0</v>
      </c>
      <c r="B960" s="1" t="s">
        <v>956</v>
      </c>
      <c r="C960" t="str">
        <f>IFERROR(__xludf.DUMMYFUNCTION("GOOGLETRANSLATE(B960, ""fr"", ""en"")"),"PRODUCT COMPLIANCE Complies, very good quality, and incomparable style!")</f>
        <v>PRODUCT COMPLIANCE Complies, very good quality, and incomparable style!</v>
      </c>
    </row>
    <row r="961">
      <c r="A961" s="1">
        <v>5.0</v>
      </c>
      <c r="B961" s="1" t="s">
        <v>957</v>
      </c>
      <c r="C961" t="str">
        <f>IFERROR(__xludf.DUMMYFUNCTION("GOOGLETRANSLATE(B961, ""fr"", ""en"")"),"I have advised J bought this set for my daughter loves too bad she lost the other side of earrings")</f>
        <v>I have advised J bought this set for my daughter loves too bad she lost the other side of earrings</v>
      </c>
    </row>
    <row r="962">
      <c r="A962" s="1">
        <v>5.0</v>
      </c>
      <c r="B962" s="1" t="s">
        <v>958</v>
      </c>
      <c r="C962" t="str">
        <f>IFERROR(__xludf.DUMMYFUNCTION("GOOGLETRANSLATE(B962, ""fr"", ""en"")"),"steph nothing to say")</f>
        <v>steph nothing to say</v>
      </c>
    </row>
    <row r="963">
      <c r="A963" s="1">
        <v>5.0</v>
      </c>
      <c r="B963" s="1" t="s">
        <v>959</v>
      </c>
      <c r="C963" t="str">
        <f>IFERROR(__xludf.DUMMYFUNCTION("GOOGLETRANSLATE(B963, ""fr"", ""en"")"),"Perfect! Very happy with this purchase, it's been several months since I have it, and for now it does a very good job! easy to use, quiet, excellent value for money.")</f>
        <v>Perfect! Very happy with this purchase, it's been several months since I have it, and for now it does a very good job! easy to use, quiet, excellent value for money.</v>
      </c>
    </row>
    <row r="964">
      <c r="A964" s="1">
        <v>5.0</v>
      </c>
      <c r="B964" s="1" t="s">
        <v>960</v>
      </c>
      <c r="C964" t="str">
        <f>IFERROR(__xludf.DUMMYFUNCTION("GOOGLETRANSLATE(B964, ""fr"", ""en"")"),"Teats effective Very good models for large babies who struggle to pass the bottle ...")</f>
        <v>Teats effective Very good models for large babies who struggle to pass the bottle ...</v>
      </c>
    </row>
    <row r="965">
      <c r="A965" s="1">
        <v>5.0</v>
      </c>
      <c r="B965" s="1" t="s">
        <v>961</v>
      </c>
      <c r="C965" t="str">
        <f>IFERROR(__xludf.DUMMYFUNCTION("GOOGLETRANSLATE(B965, ""fr"", ""en"")"),"Sweater This sweater and wide it hot like it is the best of the best! small price but super convenient!")</f>
        <v>Sweater This sweater and wide it hot like it is the best of the best! small price but super convenient!</v>
      </c>
    </row>
    <row r="966">
      <c r="A966" s="1">
        <v>5.0</v>
      </c>
      <c r="B966" s="1" t="s">
        <v>962</v>
      </c>
      <c r="C966" t="str">
        <f>IFERROR(__xludf.DUMMYFUNCTION("GOOGLETRANSLATE(B966, ""fr"", ""en"")"),"Compliance It is not the first pair I buy. Always the same quality.")</f>
        <v>Compliance It is not the first pair I buy. Always the same quality.</v>
      </c>
    </row>
    <row r="967">
      <c r="A967" s="1">
        <v>5.0</v>
      </c>
      <c r="B967" s="1" t="s">
        <v>963</v>
      </c>
      <c r="C967" t="str">
        <f>IFERROR(__xludf.DUMMYFUNCTION("GOOGLETRANSLATE(B967, ""fr"", ""en"")"),"nickel")</f>
        <v>nickel</v>
      </c>
    </row>
    <row r="968">
      <c r="A968" s="1">
        <v>5.0</v>
      </c>
      <c r="B968" s="1" t="s">
        <v>964</v>
      </c>
      <c r="C968" t="str">
        <f>IFERROR(__xludf.DUMMYFUNCTION("GOOGLETRANSLATE(B968, ""fr"", ""en"")"),"I love amazing island and came the same day nothing to say about this pair of Puma")</f>
        <v>I love amazing island and came the same day nothing to say about this pair of Puma</v>
      </c>
    </row>
    <row r="969">
      <c r="A969" s="1">
        <v>2.0</v>
      </c>
      <c r="B969" s="1" t="s">
        <v>965</v>
      </c>
      <c r="C969" t="str">
        <f>IFERROR(__xludf.DUMMYFUNCTION("GOOGLETRANSLATE(B969, ""fr"", ""en"")"),"Shoes really tiny shoes my wife of 36 on his usual Havainas it takes 37 and that it is still too small in length but has too wide after the forefoot ....")</f>
        <v>Shoes really tiny shoes my wife of 36 on his usual Havainas it takes 37 and that it is still too small in length but has too wide after the forefoot ....</v>
      </c>
    </row>
    <row r="970">
      <c r="A970" s="1">
        <v>1.0</v>
      </c>
      <c r="B970" s="1" t="s">
        <v>966</v>
      </c>
      <c r="C970" t="str">
        <f>IFERROR(__xludf.DUMMYFUNCTION("GOOGLETRANSLATE(B970, ""fr"", ""en"")"),"Black Ink Cartridges HP 932 flowing !! This is 2 times that black ink cartridges HP 932 manufactured in Ireland flee. Result, the 2nd time the printer is HS. The seller Amazon brings us to the manufacturer who is unreachable (easy) !!!! No commercial gest"&amp;"ure Amazon apart reimbursement normal defective cartridges.")</f>
        <v>Black Ink Cartridges HP 932 flowing !! This is 2 times that black ink cartridges HP 932 manufactured in Ireland flee. Result, the 2nd time the printer is HS. The seller Amazon brings us to the manufacturer who is unreachable (easy) !!!! No commercial gesture Amazon apart reimbursement normal defective cartridges.</v>
      </c>
    </row>
    <row r="971">
      <c r="A971" s="1">
        <v>1.0</v>
      </c>
      <c r="B971" s="1" t="s">
        <v>967</v>
      </c>
      <c r="C971" t="str">
        <f>IFERROR(__xludf.DUMMYFUNCTION("GOOGLETRANSLATE(B971, ""fr"", ""en"")"),"bad indication Product listed as bottle warmer home + CAR, but actually has a connection HOUSE in detail. surprised to receive the package. faulty signal from amazon")</f>
        <v>bad indication Product listed as bottle warmer home + CAR, but actually has a connection HOUSE in detail. surprised to receive the package. faulty signal from amazon</v>
      </c>
    </row>
    <row r="972">
      <c r="A972" s="1">
        <v>3.0</v>
      </c>
      <c r="B972" s="1" t="s">
        <v>968</v>
      </c>
      <c r="C972" t="str">
        <f>IFERROR(__xludf.DUMMYFUNCTION("GOOGLETRANSLATE(B972, ""fr"", ""en"")"),"mass but 20 min The product is designed for use of 20 min, it must not be used several times according to sharpen the user guide. Please note that it can make certain painful area used sparingly. But I confirm that if placed in the lumbar product are real"&amp;"ly effective and full function. Our only concern is not autonomous and is not very pleasant in the neck.")</f>
        <v>mass but 20 min The product is designed for use of 20 min, it must not be used several times according to sharpen the user guide. Please note that it can make certain painful area used sparingly. But I confirm that if placed in the lumbar product are really effective and full function. Our only concern is not autonomous and is not very pleasant in the neck.</v>
      </c>
    </row>
    <row r="973">
      <c r="A973" s="1">
        <v>4.0</v>
      </c>
      <c r="B973" s="1" t="s">
        <v>969</v>
      </c>
      <c r="C973" t="str">
        <f>IFERROR(__xludf.DUMMYFUNCTION("GOOGLETRANSLATE(B973, ""fr"", ""en"")"),"Bottle to mixed feeding, BPA A bottle not really given, but a pretty good capacity (260 ml), nice decor with its small tiger, guaranteed without BPA with a soft teat that imitates (as much as possible ) the womb, and provided with an anti-colic system. We"&amp;" will never deceive a breastfed baby, he still prefers the breast, but when you have no choice, as many propose that the nipple closest to it so it does not refuse to take the bottle. And BPA is even better.")</f>
        <v>Bottle to mixed feeding, BPA A bottle not really given, but a pretty good capacity (260 ml), nice decor with its small tiger, guaranteed without BPA with a soft teat that imitates (as much as possible ) the womb, and provided with an anti-colic system. We will never deceive a breastfed baby, he still prefers the breast, but when you have no choice, as many propose that the nipple closest to it so it does not refuse to take the bottle. And BPA is even better.</v>
      </c>
    </row>
    <row r="974">
      <c r="A974" s="1">
        <v>4.0</v>
      </c>
      <c r="B974" s="1" t="s">
        <v>970</v>
      </c>
      <c r="C974" t="str">
        <f>IFERROR(__xludf.DUMMYFUNCTION("GOOGLETRANSLATE(B974, ""fr"", ""en"")"),"Take half size above command in size 42 (my size as the guide of Sorel sizes), the boots are too small and the foot strikes the end. Forwarding and recommends 42.5, received after 48 pm, the size is perfect. So be vigilant when ordering a take a half size"&amp;" bigger.")</f>
        <v>Take half size above command in size 42 (my size as the guide of Sorel sizes), the boots are too small and the foot strikes the end. Forwarding and recommends 42.5, received after 48 pm, the size is perfect. So be vigilant when ordering a take a half size bigger.</v>
      </c>
    </row>
    <row r="975">
      <c r="A975" s="1">
        <v>4.0</v>
      </c>
      <c r="B975" s="1" t="s">
        <v>971</v>
      </c>
      <c r="C975" t="str">
        <f>IFERROR(__xludf.DUMMYFUNCTION("GOOGLETRANSLATE(B975, ""fr"", ""en"")"),"Slippers Hello, I am satisfied with these warm and original slippers. right size, if you lie thick socks take a size above. cordially")</f>
        <v>Slippers Hello, I am satisfied with these warm and original slippers. right size, if you lie thick socks take a size above. cordially</v>
      </c>
    </row>
    <row r="976">
      <c r="A976" s="1">
        <v>4.0</v>
      </c>
      <c r="B976" s="1" t="s">
        <v>972</v>
      </c>
      <c r="C976" t="str">
        <f>IFERROR(__xludf.DUMMYFUNCTION("GOOGLETRANSLATE(B976, ""fr"", ""en"")"),"almost perfect ... 5 years of life! heats quickly, outdoor clean look with metal and satisfaction not to swallow elements from boiled plastic! As against the LED screen and the kettle remain illuminated as long as it is on the base ... a shame! A small co"&amp;"mment on the end of life: 5 years later buttons bipent but enclechent more heating water ... Death of the kettle! 68 euros for 5 years of life ... Regrettable! : '- (")</f>
        <v>almost perfect ... 5 years of life! heats quickly, outdoor clean look with metal and satisfaction not to swallow elements from boiled plastic! As against the LED screen and the kettle remain illuminated as long as it is on the base ... a shame! A small comment on the end of life: 5 years later buttons bipent but enclechent more heating water ... Death of the kettle! 68 euros for 5 years of life ... Regrettable! : '- (</v>
      </c>
    </row>
    <row r="977">
      <c r="A977" s="1">
        <v>5.0</v>
      </c>
      <c r="B977" s="1" t="s">
        <v>973</v>
      </c>
      <c r="C977" t="str">
        <f>IFERROR(__xludf.DUMMYFUNCTION("GOOGLETRANSLATE(B977, ""fr"", ""en"")"),"Wax heater I just received my package just a few days, my wife was able to test it, great product wax are fast and very practical with its adjustment system for temperature, its aluminum tank and easy to clean and made it is removable easy to switch to th"&amp;"e machine dishwashing, very good product for the price is good with small bags of wax and the bâtonner")</f>
        <v>Wax heater I just received my package just a few days, my wife was able to test it, great product wax are fast and very practical with its adjustment system for temperature, its aluminum tank and easy to clean and made it is removable easy to switch to the machine dishwashing, very good product for the price is good with small bags of wax and the bâtonner</v>
      </c>
    </row>
    <row r="978">
      <c r="A978" s="1">
        <v>5.0</v>
      </c>
      <c r="B978" s="1" t="s">
        <v>974</v>
      </c>
      <c r="C978" t="str">
        <f>IFERROR(__xludf.DUMMYFUNCTION("GOOGLETRANSLATE(B978, ""fr"", ""en"")"),"super pleasant to wear ballerinas")</f>
        <v>super pleasant to wear ballerinas</v>
      </c>
    </row>
    <row r="979">
      <c r="A979" s="1">
        <v>5.0</v>
      </c>
      <c r="B979" s="1" t="s">
        <v>975</v>
      </c>
      <c r="C979" t="str">
        <f>IFERROR(__xludf.DUMMYFUNCTION("GOOGLETRANSLATE(B979, ""fr"", ""en"")"),"Comfortable to wear for the summer, they are top. They match my tastes. They are more comfortable.")</f>
        <v>Comfortable to wear for the summer, they are top. They match my tastes. They are more comfortable.</v>
      </c>
    </row>
    <row r="980">
      <c r="A980" s="1">
        <v>5.0</v>
      </c>
      <c r="B980" s="1" t="s">
        <v>976</v>
      </c>
      <c r="C980" t="str">
        <f>IFERROR(__xludf.DUMMYFUNCTION("GOOGLETRANSLATE(B980, ""fr"", ""en"")"),"Very pretty! Beautiful, very very happy!")</f>
        <v>Very pretty! Beautiful, very very happy!</v>
      </c>
    </row>
    <row r="981">
      <c r="A981" s="1">
        <v>5.0</v>
      </c>
      <c r="B981" s="1" t="s">
        <v>977</v>
      </c>
      <c r="C981" t="str">
        <f>IFERROR(__xludf.DUMMYFUNCTION("GOOGLETRANSLATE(B981, ""fr"", ""en"")"),"Very comfortable and I bought for the job and on top nothing to say")</f>
        <v>Very comfortable and I bought for the job and on top nothing to say</v>
      </c>
    </row>
    <row r="982">
      <c r="A982" s="1">
        <v>5.0</v>
      </c>
      <c r="B982" s="1" t="s">
        <v>978</v>
      </c>
      <c r="C982" t="str">
        <f>IFERROR(__xludf.DUMMYFUNCTION("GOOGLETRANSLATE(B982, ""fr"", ""en"")"),"Very good very good headphones headset high quality sound is terrible they are not too big and the load take long 😊😊😊")</f>
        <v>Very good very good headphones headset high quality sound is terrible they are not too big and the load take long 😊😊😊</v>
      </c>
    </row>
    <row r="983">
      <c r="A983" s="1">
        <v>5.0</v>
      </c>
      <c r="B983" s="1" t="s">
        <v>979</v>
      </c>
      <c r="C983" t="str">
        <f>IFERROR(__xludf.DUMMYFUNCTION("GOOGLETRANSLATE(B983, ""fr"", ""en"")"),"very well illuste book The images are beautiful, the description of the dinosaurs is pretty full. I bought this book for my 4 year old son who is passionate about dinosaurs I sought explanations about dinosaurs a little more advanced and I am not disappoi"&amp;"nted, it completely meets my expectations! I will also soon bought another in the same series.")</f>
        <v>very well illuste book The images are beautiful, the description of the dinosaurs is pretty full. I bought this book for my 4 year old son who is passionate about dinosaurs I sought explanations about dinosaurs a little more advanced and I am not disappointed, it completely meets my expectations! I will also soon bought another in the same series.</v>
      </c>
    </row>
    <row r="984">
      <c r="A984" s="1">
        <v>5.0</v>
      </c>
      <c r="B984" s="1" t="s">
        <v>980</v>
      </c>
      <c r="C984" t="str">
        <f>IFERROR(__xludf.DUMMYFUNCTION("GOOGLETRANSLATE(B984, ""fr"", ""en"")"),"A very good big roll commissioned on the occasion of Christmas. The quality is very good and it is enough for the next Christmas")</f>
        <v>A very good big roll commissioned on the occasion of Christmas. The quality is very good and it is enough for the next Christmas</v>
      </c>
    </row>
    <row r="985">
      <c r="A985" s="1">
        <v>5.0</v>
      </c>
      <c r="B985" s="1" t="s">
        <v>981</v>
      </c>
      <c r="C985" t="str">
        <f>IFERROR(__xludf.DUMMYFUNCTION("GOOGLETRANSLATE(B985, ""fr"", ""en"")"),"Quality Casio! The watch has a dial rather large but well proportioned. Once properly adjusted, it is happiness to use! She has a look enough fighter / diver, very nice. This Casio exudes quality (quality / price ratio)")</f>
        <v>Quality Casio! The watch has a dial rather large but well proportioned. Once properly adjusted, it is happiness to use! She has a look enough fighter / diver, very nice. This Casio exudes quality (quality / price ratio)</v>
      </c>
    </row>
    <row r="986">
      <c r="A986" s="1">
        <v>5.0</v>
      </c>
      <c r="B986" s="1" t="s">
        <v>982</v>
      </c>
      <c r="C986" t="str">
        <f>IFERROR(__xludf.DUMMYFUNCTION("GOOGLETRANSLATE(B986, ""fr"", ""en"")"),"Satisfaction Very satisfied with my purchase. Corresponds perfectly to the description.")</f>
        <v>Satisfaction Very satisfied with my purchase. Corresponds perfectly to the description.</v>
      </c>
    </row>
    <row r="987">
      <c r="A987" s="1">
        <v>5.0</v>
      </c>
      <c r="B987" s="1" t="s">
        <v>983</v>
      </c>
      <c r="C987" t="str">
        <f>IFERROR(__xludf.DUMMYFUNCTION("GOOGLETRANSLATE(B987, ""fr"", ""en"")"),"New Balance light, maintains very good, comfortable, good cushioning")</f>
        <v>New Balance light, maintains very good, comfortable, good cushioning</v>
      </c>
    </row>
    <row r="988">
      <c r="A988" s="1">
        <v>5.0</v>
      </c>
      <c r="B988" s="1" t="s">
        <v>984</v>
      </c>
      <c r="C988" t="str">
        <f>IFERROR(__xludf.DUMMYFUNCTION("GOOGLETRANSLATE(B988, ""fr"", ""en"")"),"Nickel just take one size smaller because large size !!! of very high quality !!! is the picture !!!")</f>
        <v>Nickel just take one size smaller because large size !!! of very high quality !!! is the picture !!!</v>
      </c>
    </row>
    <row r="989">
      <c r="A989" s="1">
        <v>5.0</v>
      </c>
      <c r="B989" s="1" t="s">
        <v>985</v>
      </c>
      <c r="C989" t="str">
        <f>IFERROR(__xludf.DUMMYFUNCTION("GOOGLETRANSLATE(B989, ""fr"", ""en"")"),"From flexible cable solid good stuff ...")</f>
        <v>From flexible cable solid good stuff ...</v>
      </c>
    </row>
    <row r="990">
      <c r="A990" s="1">
        <v>5.0</v>
      </c>
      <c r="B990" s="1" t="s">
        <v>986</v>
      </c>
      <c r="C990" t="str">
        <f>IFERROR(__xludf.DUMMYFUNCTION("GOOGLETRANSLATE(B990, ""fr"", ""en"")"),"Broke down but replaced Beautiful design, easy to use, good battery life, his very correct. But two uses and it is not working! After some discussion with the service they offered me in return a free. Nothing to say. I had bought 2 and the second did not "&amp;"have such problems.")</f>
        <v>Broke down but replaced Beautiful design, easy to use, good battery life, his very correct. But two uses and it is not working! After some discussion with the service they offered me in return a free. Nothing to say. I had bought 2 and the second did not have such problems.</v>
      </c>
    </row>
    <row r="991">
      <c r="A991" s="1">
        <v>5.0</v>
      </c>
      <c r="B991" s="1" t="s">
        <v>987</v>
      </c>
      <c r="C991" t="str">
        <f>IFERROR(__xludf.DUMMYFUNCTION("GOOGLETRANSLATE(B991, ""fr"", ""en"")"),"Sublime I have two colors. Super comfortable. correct size. Look too for sports to the office with a dress but super comfortable and airy.")</f>
        <v>Sublime I have two colors. Super comfortable. correct size. Look too for sports to the office with a dress but super comfortable and airy.</v>
      </c>
    </row>
    <row r="992">
      <c r="A992" s="1">
        <v>2.0</v>
      </c>
      <c r="B992" s="1" t="s">
        <v>988</v>
      </c>
      <c r="C992" t="str">
        <f>IFERROR(__xludf.DUMMYFUNCTION("GOOGLETRANSLATE(B992, ""fr"", ""en"")"),"I find its way not maintained well enough (on the sides)")</f>
        <v>I find its way not maintained well enough (on the sides)</v>
      </c>
    </row>
    <row r="993">
      <c r="A993" s="1">
        <v>1.0</v>
      </c>
      <c r="B993" s="1" t="s">
        <v>989</v>
      </c>
      <c r="C993" t="str">
        <f>IFERROR(__xludf.DUMMYFUNCTION("GOOGLETRANSLATE(B993, ""fr"", ""en"")"),"too small shoes are much smaller qu'attendu.Le 43 matches of 42 incredible France.C'est read that generally correspond sizes!")</f>
        <v>too small shoes are much smaller qu'attendu.Le 43 matches of 42 incredible France.C'est read that generally correspond sizes!</v>
      </c>
    </row>
    <row r="994">
      <c r="A994" s="1">
        <v>3.0</v>
      </c>
      <c r="B994" s="1" t="s">
        <v>990</v>
      </c>
      <c r="C994" t="str">
        <f>IFERROR(__xludf.DUMMYFUNCTION("GOOGLETRANSLATE(B994, ""fr"", ""en"")"),"Not too bad overall, although for strength and ergonomics we can forget the moment it goes, but I advise you to bend it the least helmet. I find it quite fragile system and is concerned that it does not yield quite quickly. When the functions of buttons o"&amp;"n the back of the right ear, I will have enjoyed a wheel for volume rather than two - and + buttons, which added to the play / pause and mute make it quite difficult to remember which button do what.")</f>
        <v>Not too bad overall, although for strength and ergonomics we can forget the moment it goes, but I advise you to bend it the least helmet. I find it quite fragile system and is concerned that it does not yield quite quickly. When the functions of buttons on the back of the right ear, I will have enjoyed a wheel for volume rather than two - and + buttons, which added to the play / pause and mute make it quite difficult to remember which button do what.</v>
      </c>
    </row>
    <row r="995">
      <c r="A995" s="1">
        <v>3.0</v>
      </c>
      <c r="B995" s="1" t="s">
        <v>991</v>
      </c>
      <c r="C995" t="str">
        <f>IFERROR(__xludf.DUMMYFUNCTION("GOOGLETRANSLATE(B995, ""fr"", ""en"")"),"At the be returned because tearing ... They are very nice but I have to return for the first fitting, the interior was torn ... Otherwise, apart from that, they were well")</f>
        <v>At the be returned because tearing ... They are very nice but I have to return for the first fitting, the interior was torn ... Otherwise, apart from that, they were well</v>
      </c>
    </row>
    <row r="996">
      <c r="A996" s="1">
        <v>4.0</v>
      </c>
      <c r="B996" s="1" t="s">
        <v>992</v>
      </c>
      <c r="C996" t="str">
        <f>IFERROR(__xludf.DUMMYFUNCTION("GOOGLETRANSLATE(B996, ""fr"", ""en"")"),"Good product Good product, good maintenance and light at a time. adjustable straps. Size rather well. I recommand it")</f>
        <v>Good product Good product, good maintenance and light at a time. adjustable straps. Size rather well. I recommand it</v>
      </c>
    </row>
    <row r="997">
      <c r="A997" s="1">
        <v>4.0</v>
      </c>
      <c r="B997" s="1" t="s">
        <v>993</v>
      </c>
      <c r="C997" t="str">
        <f>IFERROR(__xludf.DUMMYFUNCTION("GOOGLETRANSLATE(B997, ""fr"", ""en"")"),"Price still excessive enough for Internet sales Hi, Like all HP product, excellent quality. But prices still quite excessive for Internet sales, on the site ""groupon"" when there are better deals they are worth. I wanted to try using the Amazon site, nam"&amp;"ely the website France Toner, the products are overpriced and the basic range of very poor quality.")</f>
        <v>Price still excessive enough for Internet sales Hi, Like all HP product, excellent quality. But prices still quite excessive for Internet sales, on the site "groupon" when there are better deals they are worth. I wanted to try using the Amazon site, namely the website France Toner, the products are overpriced and the basic range of very poor quality.</v>
      </c>
    </row>
    <row r="998">
      <c r="A998" s="1">
        <v>4.0</v>
      </c>
      <c r="B998" s="1" t="s">
        <v>994</v>
      </c>
      <c r="C998" t="str">
        <f>IFERROR(__xludf.DUMMYFUNCTION("GOOGLETRANSLATE(B998, ""fr"", ""en"")"),"but the hardness setting More than 200 comments for this watch ... and still no French. It is quite incomprehensible, however, that that model is so difficult to find in France, to the point that the price becomes delusional (and I do not hide ... have un"&amp;"earthed three times cheaper that here indicated, in short, its reasonable price and normal!). Adorable Seiko, and when I say small is that it is actually not too large, with the ideal diameter (no more than 38 mm overall). Note that the adjustment knob is"&amp;" screwed, and therefore must first unlock it. Then, for the different settings, it's a bit hard and it seems to have a little force to reach the needle setting. And just before, as almost always when screwed and I do not know why button, not easy at all t"&amp;"o successfully find the position for setting the date is quite delicate and subtle. That's why I still removes a star to my rating, combined with the fact that, unlike other Seiko models newer, luminescence lacks force for good night vision. I might add t"&amp;"hat on dating, I like to have as the day of the week, but I agree together that would not necessarily agreed (overload) to the particular aesthetics of this watch. Finally, and especially if you have a little fear of offending thus spoiling a bit by weari"&amp;"ng it, we can find a little too thick (in 13 mm). P.S. Just FYI, contrary to well-established use of modern automatic, the background is not transparent (to see the mechanism). P.S. bis. Another uncertainty here in the product presentation. It's not a wat"&amp;"ch ""hand-wound"", a term normally used for simple mechanical back say every day, but rather an automatic. P.S. ter. Yes, definitely, pulling the knob, including today found almost correct position to turn (adjust) just the date, even taking it to ten tim"&amp;"es. Curious as much as surprising. This is the first time I encounter this kind of dubious approximation on a Seiko, usually more serious brand ...")</f>
        <v>but the hardness setting More than 200 comments for this watch ... and still no French. It is quite incomprehensible, however, that that model is so difficult to find in France, to the point that the price becomes delusional (and I do not hide ... have unearthed three times cheaper that here indicated, in short, its reasonable price and normal!). Adorable Seiko, and when I say small is that it is actually not too large, with the ideal diameter (no more than 38 mm overall). Note that the adjustment knob is screwed, and therefore must first unlock it. Then, for the different settings, it's a bit hard and it seems to have a little force to reach the needle setting. And just before, as almost always when screwed and I do not know why button, not easy at all to successfully find the position for setting the date is quite delicate and subtle. That's why I still removes a star to my rating, combined with the fact that, unlike other Seiko models newer, luminescence lacks force for good night vision. I might add that on dating, I like to have as the day of the week, but I agree together that would not necessarily agreed (overload) to the particular aesthetics of this watch. Finally, and especially if you have a little fear of offending thus spoiling a bit by wearing it, we can find a little too thick (in 13 mm). P.S. Just FYI, contrary to well-established use of modern automatic, the background is not transparent (to see the mechanism). P.S. bis. Another uncertainty here in the product presentation. It's not a watch "hand-wound", a term normally used for simple mechanical back say every day, but rather an automatic. P.S. ter. Yes, definitely, pulling the knob, including today found almost correct position to turn (adjust) just the date, even taking it to ten times. Curious as much as surprising. This is the first time I encounter this kind of dubious approximation on a Seiko, usually more serious brand ...</v>
      </c>
    </row>
    <row r="999">
      <c r="A999" s="1">
        <v>4.0</v>
      </c>
      <c r="B999" s="1" t="s">
        <v>995</v>
      </c>
      <c r="C999" t="str">
        <f>IFERROR(__xludf.DUMMYFUNCTION("GOOGLETRANSLATE(B999, ""fr"", ""en"")"),"Top fine tunic which seems pretty thin at first sight. But with a tee shirt or a tank top underneath, things are going well. I was not too cold when I wear, the material is not bad. I already ordered and I do it again.")</f>
        <v>Top fine tunic which seems pretty thin at first sight. But with a tee shirt or a tank top underneath, things are going well. I was not too cold when I wear, the material is not bad. I already ordered and I do it again.</v>
      </c>
    </row>
    <row r="1000">
      <c r="A1000" s="1">
        <v>5.0</v>
      </c>
      <c r="B1000" s="1" t="s">
        <v>996</v>
      </c>
      <c r="C1000" t="str">
        <f>IFERROR(__xludf.DUMMYFUNCTION("GOOGLETRANSLATE(B1000, ""fr"", ""en"")"),"Very happy with this purchase. I'm used to this brand. Never disappointed. Although take one size smaller than your usual size. They are not very messy and many support the washing machine. Made for wide feet. I wear them at all times. Ballads and city.")</f>
        <v>Very happy with this purchase. I'm used to this brand. Never disappointed. Although take one size smaller than your usual size. They are not very messy and many support the washing machine. Made for wide feet. I wear them at all times. Ballads and city.</v>
      </c>
    </row>
    <row r="1001">
      <c r="A1001" s="1">
        <v>5.0</v>
      </c>
      <c r="B1001" s="1" t="s">
        <v>997</v>
      </c>
      <c r="C1001" t="str">
        <f>IFERROR(__xludf.DUMMYFUNCTION("GOOGLETRANSLATE(B1001, ""fr"", ""en"")"),"Super fast delivery product conforms Namely Reebok size small so take half a size or less what has been the case for my son who is 42 and I took 41 c is perfect")</f>
        <v>Super fast delivery product conforms Namely Reebok size small so take half a size or less what has been the case for my son who is 42 and I took 41 c is perfect</v>
      </c>
    </row>
  </sheetData>
  <drawing r:id="rId1"/>
</worksheet>
</file>