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C170D89-3E03-4B12-8FFF-3865799EA8C6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Measurements" sheetId="1" r:id="rId1"/>
    <sheet name="Coordinates" sheetId="2" r:id="rId2"/>
    <sheet name="Blan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7" i="2"/>
  <c r="G4" i="2" l="1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M27" i="2" s="1"/>
  <c r="G13" i="2"/>
  <c r="H13" i="2"/>
  <c r="G14" i="2"/>
  <c r="H14" i="2"/>
  <c r="G15" i="2"/>
  <c r="H15" i="2"/>
  <c r="M15" i="2" s="1"/>
  <c r="G16" i="2"/>
  <c r="H16" i="2"/>
  <c r="G17" i="2"/>
  <c r="H17" i="2"/>
  <c r="G18" i="2"/>
  <c r="H18" i="2"/>
  <c r="M7" i="2" s="1"/>
  <c r="G19" i="2"/>
  <c r="H19" i="2"/>
  <c r="G20" i="2"/>
  <c r="H20" i="2"/>
  <c r="E10" i="2" s="1"/>
  <c r="E13" i="2" l="1"/>
  <c r="D9" i="2"/>
  <c r="D10" i="2"/>
  <c r="C7" i="2"/>
  <c r="C10" i="2"/>
  <c r="M16" i="2"/>
  <c r="M5" i="2"/>
  <c r="M17" i="2"/>
  <c r="M25" i="2"/>
  <c r="E6" i="2"/>
  <c r="E18" i="2" s="1"/>
  <c r="M26" i="2"/>
  <c r="M6" i="2"/>
  <c r="P6" i="2" s="1"/>
  <c r="Q6" i="2" s="1"/>
  <c r="Q7" i="2" s="1"/>
  <c r="P7" i="2" s="1"/>
  <c r="P16" i="2" l="1"/>
  <c r="Q16" i="2" s="1"/>
  <c r="Q17" i="2" s="1"/>
  <c r="P17" i="2" s="1"/>
  <c r="C13" i="2"/>
  <c r="E17" i="2"/>
  <c r="E21" i="2"/>
  <c r="E19" i="2"/>
  <c r="D13" i="2"/>
  <c r="P26" i="2"/>
  <c r="Q26" i="2" s="1"/>
  <c r="Q27" i="2" s="1"/>
  <c r="P27" i="2" s="1"/>
  <c r="E22" i="2"/>
  <c r="P10" i="2"/>
  <c r="D8" i="2" s="1"/>
  <c r="D20" i="2" s="1"/>
  <c r="D18" i="2" l="1"/>
  <c r="D19" i="2"/>
  <c r="D17" i="2"/>
  <c r="P20" i="2"/>
  <c r="C8" i="2" s="1"/>
  <c r="C20" i="2" s="1"/>
  <c r="D21" i="2"/>
  <c r="C18" i="2"/>
  <c r="C17" i="2"/>
  <c r="C21" i="2"/>
  <c r="G20" i="1" s="1"/>
  <c r="H20" i="1" s="1"/>
  <c r="C22" i="2"/>
  <c r="D22" i="2"/>
  <c r="C19" i="2"/>
  <c r="P30" i="2"/>
  <c r="E8" i="2" s="1"/>
  <c r="E20" i="2" s="1"/>
  <c r="G18" i="1" s="1"/>
  <c r="H18" i="1" s="1"/>
  <c r="G12" i="1" l="1"/>
  <c r="H12" i="1" s="1"/>
  <c r="G19" i="1"/>
  <c r="H19" i="1" s="1"/>
  <c r="G8" i="1"/>
  <c r="H8" i="1" s="1"/>
  <c r="G14" i="1"/>
  <c r="H14" i="1" s="1"/>
  <c r="G13" i="1"/>
  <c r="H13" i="1" s="1"/>
  <c r="G16" i="1"/>
  <c r="H16" i="1" s="1"/>
  <c r="G15" i="1"/>
  <c r="H15" i="1" s="1"/>
  <c r="G17" i="1"/>
  <c r="H17" i="1" s="1"/>
  <c r="G10" i="1"/>
  <c r="H10" i="1" s="1"/>
  <c r="G11" i="1"/>
  <c r="H11" i="1" s="1"/>
  <c r="G7" i="1"/>
  <c r="H7" i="1" s="1"/>
  <c r="G9" i="1"/>
  <c r="H9" i="1" s="1"/>
  <c r="G6" i="1"/>
  <c r="H6" i="1" s="1"/>
</calcChain>
</file>

<file path=xl/sharedStrings.xml><?xml version="1.0" encoding="utf-8"?>
<sst xmlns="http://schemas.openxmlformats.org/spreadsheetml/2006/main" count="123" uniqueCount="60">
  <si>
    <t>Hydrophone pair</t>
  </si>
  <si>
    <t>Distance (cm)</t>
  </si>
  <si>
    <t>1-2</t>
  </si>
  <si>
    <t>1-3</t>
  </si>
  <si>
    <t>2-3</t>
  </si>
  <si>
    <t>1-5</t>
  </si>
  <si>
    <t>1-4</t>
  </si>
  <si>
    <t>1-6</t>
  </si>
  <si>
    <t>2-4</t>
  </si>
  <si>
    <t>2-5</t>
  </si>
  <si>
    <t>2-6</t>
  </si>
  <si>
    <t>3-4</t>
  </si>
  <si>
    <t>3-5</t>
  </si>
  <si>
    <t>3-6</t>
  </si>
  <si>
    <t>4-5</t>
  </si>
  <si>
    <t>4-6</t>
  </si>
  <si>
    <t>5-6</t>
  </si>
  <si>
    <t>Measurements</t>
  </si>
  <si>
    <t>HP1</t>
  </si>
  <si>
    <t>HP2</t>
  </si>
  <si>
    <t>HP3</t>
  </si>
  <si>
    <t>HP4</t>
  </si>
  <si>
    <t>HP5</t>
  </si>
  <si>
    <t>HP6</t>
  </si>
  <si>
    <t>Angles</t>
  </si>
  <si>
    <t>X (cm)</t>
  </si>
  <si>
    <t>Y (cm)</t>
  </si>
  <si>
    <t>Z (cm)</t>
  </si>
  <si>
    <t>Degrees</t>
  </si>
  <si>
    <t>Date (UTC, yyyy-mm-dd)</t>
  </si>
  <si>
    <t>Deployment goals</t>
  </si>
  <si>
    <t>Calculation</t>
  </si>
  <si>
    <t>Delta (cm)</t>
  </si>
  <si>
    <t>Deployment ID / location</t>
  </si>
  <si>
    <t>Distance between hydrophones - AMAR</t>
  </si>
  <si>
    <t>DO NOT EDIT THIS TABLE</t>
  </si>
  <si>
    <t>Coordinates relative to HP1</t>
  </si>
  <si>
    <t>Coordinates relative to center of the array</t>
  </si>
  <si>
    <t>Sides</t>
  </si>
  <si>
    <t>Radians</t>
  </si>
  <si>
    <t>cm</t>
  </si>
  <si>
    <t>HP4-x</t>
  </si>
  <si>
    <t>Cosine rule</t>
  </si>
  <si>
    <t>1-4-x</t>
  </si>
  <si>
    <t>180 degree triangle rule</t>
  </si>
  <si>
    <t>b = c·sin(B)/sin(C) </t>
  </si>
  <si>
    <t>HP 4</t>
  </si>
  <si>
    <t>HP4-y</t>
  </si>
  <si>
    <t>3-1-4</t>
  </si>
  <si>
    <t>5-1-4</t>
  </si>
  <si>
    <t xml:space="preserve">Finding out z coordinate of HP4 based on the triangle 1-2-4 </t>
  </si>
  <si>
    <t>4-2</t>
  </si>
  <si>
    <t xml:space="preserve">Finding out y coordinate of HP4 based on the triangle 1-4-5 </t>
  </si>
  <si>
    <t>Finding out x coordinate of HP4 based on the triangle 1-3-4</t>
  </si>
  <si>
    <t>1-4-y</t>
  </si>
  <si>
    <t>1-4-z</t>
  </si>
  <si>
    <t>HP4-z</t>
  </si>
  <si>
    <t>Origin</t>
  </si>
  <si>
    <t>FS02-4</t>
  </si>
  <si>
    <t>FS01-4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</si>
</sst>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0" fillId="0" borderId="0" xfId="0" applyNumberFormat="1"/>
    <xf numFmtId="49" fontId="2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164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164" fontId="3" fillId="0" borderId="10" xfId="0" applyNumberFormat="1" applyFont="1" applyBorder="1"/>
    <xf numFmtId="0" fontId="3" fillId="0" borderId="16" xfId="0" applyFont="1" applyBorder="1"/>
    <xf numFmtId="0" fontId="2" fillId="0" borderId="2" xfId="0" applyFont="1" applyFill="1" applyBorder="1" applyAlignment="1">
      <alignment horizontal="center"/>
    </xf>
    <xf numFmtId="164" fontId="3" fillId="0" borderId="17" xfId="0" applyNumberFormat="1" applyFont="1" applyBorder="1"/>
    <xf numFmtId="0" fontId="2" fillId="0" borderId="2" xfId="0" applyFont="1" applyBorder="1"/>
    <xf numFmtId="0" fontId="0" fillId="0" borderId="1" xfId="0" applyBorder="1"/>
    <xf numFmtId="0" fontId="6" fillId="3" borderId="19" xfId="0" applyFont="1" applyFill="1" applyBorder="1"/>
    <xf numFmtId="0" fontId="6" fillId="3" borderId="22" xfId="0" applyFont="1" applyFill="1" applyBorder="1"/>
    <xf numFmtId="0" fontId="6" fillId="3" borderId="20" xfId="0" applyFont="1" applyFill="1" applyBorder="1"/>
    <xf numFmtId="0" fontId="6" fillId="3" borderId="21" xfId="0" applyFont="1" applyFill="1" applyBorder="1"/>
    <xf numFmtId="0" fontId="6" fillId="3" borderId="2" xfId="0" applyFont="1" applyFill="1" applyBorder="1"/>
    <xf numFmtId="0" fontId="6" fillId="3" borderId="18" xfId="0" applyFont="1" applyFill="1" applyBorder="1"/>
    <xf numFmtId="49" fontId="2" fillId="0" borderId="0" xfId="0" applyNumberFormat="1" applyFont="1" applyBorder="1" applyAlignment="1">
      <alignment horizontal="center"/>
    </xf>
    <xf numFmtId="0" fontId="1" fillId="0" borderId="0" xfId="0" applyFont="1"/>
    <xf numFmtId="16" fontId="0" fillId="0" borderId="1" xfId="0" applyNumberFormat="1" applyBorder="1" applyAlignment="1">
      <alignment horizontal="right"/>
    </xf>
    <xf numFmtId="49" fontId="1" fillId="0" borderId="1" xfId="0" applyNumberFormat="1" applyFont="1" applyBorder="1"/>
    <xf numFmtId="0" fontId="1" fillId="0" borderId="1" xfId="0" applyFont="1" applyFill="1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7" xfId="0" applyBorder="1"/>
    <xf numFmtId="0" fontId="0" fillId="0" borderId="27" xfId="0" applyBorder="1"/>
    <xf numFmtId="49" fontId="1" fillId="0" borderId="7" xfId="0" applyNumberFormat="1" applyFont="1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30" xfId="0" applyBorder="1"/>
    <xf numFmtId="0" fontId="1" fillId="6" borderId="1" xfId="0" applyNumberFormat="1" applyFont="1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0" fontId="0" fillId="0" borderId="6" xfId="0" applyBorder="1"/>
    <xf numFmtId="49" fontId="2" fillId="0" borderId="9" xfId="0" applyNumberFormat="1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522017</xdr:colOff>
      <xdr:row>12</xdr:row>
      <xdr:rowOff>97725</xdr:rowOff>
    </xdr:from>
    <xdr:to>
      <xdr:col>2</xdr:col>
      <xdr:colOff>1162662</xdr:colOff>
      <xdr:row>23</xdr:row>
      <xdr:rowOff>52574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F8B7A-E161-4C1A-9C6C-D36195E77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981" y="2805546"/>
          <a:ext cx="1252967" cy="2159206"/>
        </a:xfrm>
        <a:prstGeom prst="rect">
          <a:avLst/>
        </a:prstGeom>
      </xdr:spPr>
    </xdr:pic>
    <xdr:clientData/>
  </xdr:twoCellAnchor>
  <xdr:twoCellAnchor editAs="oneCell">
    <xdr:from>
      <xdr:col>2</xdr:col>
      <xdr:colOff>1131794</xdr:colOff>
      <xdr:row>23</xdr:row>
      <xdr:rowOff>78441</xdr:rowOff>
    </xdr:from>
    <xdr:to>
      <xdr:col>7</xdr:col>
      <xdr:colOff>74367</xdr:colOff>
      <xdr:row>42</xdr:row>
      <xdr:rowOff>129051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43F235-F0B0-44AC-A229-96C1EA30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6" y="4986617"/>
          <a:ext cx="4724809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257735</xdr:colOff>
      <xdr:row>23</xdr:row>
      <xdr:rowOff>127746</xdr:rowOff>
    </xdr:from>
    <xdr:to>
      <xdr:col>7</xdr:col>
      <xdr:colOff>321609</xdr:colOff>
      <xdr:row>42</xdr:row>
      <xdr:rowOff>43371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9596CE-23DA-4AA2-969B-6F78A33D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335" y="4728321"/>
          <a:ext cx="4273924" cy="360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522017</xdr:colOff>
      <xdr:row>12</xdr:row>
      <xdr:rowOff>97725</xdr:rowOff>
    </xdr:from>
    <xdr:to>
      <xdr:col>2</xdr:col>
      <xdr:colOff>1162662</xdr:colOff>
      <xdr:row>23</xdr:row>
      <xdr:rowOff>25359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DDAEFB-384A-4825-A8FD-5B0F166C2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342" y="2774250"/>
          <a:ext cx="1250245" cy="2136073"/>
        </a:xfrm>
        <a:prstGeom prst="rect">
          <a:avLst/>
        </a:prstGeom>
      </xdr:spPr>
    </xdr:pic>
    <xdr:clientData/>
  </xdr:twoCellAnchor>
  <xdr:twoCellAnchor editAs="oneCell">
    <xdr:from>
      <xdr:col>1</xdr:col>
      <xdr:colOff>149679</xdr:colOff>
      <xdr:row>24</xdr:row>
      <xdr:rowOff>68035</xdr:rowOff>
    </xdr:from>
    <xdr:to>
      <xdr:col>5</xdr:col>
      <xdr:colOff>467535</xdr:colOff>
      <xdr:row>43</xdr:row>
      <xdr:rowOff>118645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96BB36-0F25-4748-820C-07031E7D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5170714"/>
          <a:ext cx="4576891" cy="367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"/>
  <sheetViews>
    <sheetView zoomScale="70" zoomScaleNormal="70" workbookViewId="0">
      <selection activeCell="J19" sqref="J19"/>
    </sheetView>
  </sheetViews>
  <sheetFormatPr defaultRowHeight="15" x14ac:dyDescent="0.25"/>
  <cols>
    <col min="1" max="1" width="4.7109375" customWidth="1"/>
    <col min="3" max="3" width="24" customWidth="1"/>
    <col min="4" max="4" width="5.28515625" customWidth="1"/>
    <col min="5" max="5" width="21.140625" customWidth="1"/>
    <col min="6" max="6" width="18.7109375" customWidth="1"/>
    <col min="7" max="7" width="17.5703125" customWidth="1"/>
    <col min="8" max="8" width="16.42578125" customWidth="1"/>
  </cols>
  <sheetData>
    <row r="2" spans="1:10" ht="26.25" x14ac:dyDescent="0.4">
      <c r="A2" s="61" t="s">
        <v>34</v>
      </c>
      <c r="B2" s="61"/>
      <c r="C2" s="61"/>
      <c r="D2" s="61"/>
      <c r="E2" s="61"/>
      <c r="F2" s="61"/>
      <c r="G2" s="61"/>
      <c r="H2" s="15"/>
      <c r="I2" s="16"/>
      <c r="J2" s="16"/>
    </row>
    <row r="3" spans="1:10" ht="27" thickBot="1" x14ac:dyDescent="0.45">
      <c r="B3" s="11"/>
      <c r="C3" s="12"/>
      <c r="D3" s="12"/>
      <c r="E3" s="12"/>
      <c r="F3" s="12"/>
      <c r="G3" s="14"/>
      <c r="H3" s="12"/>
      <c r="I3" s="12"/>
      <c r="J3" s="12"/>
    </row>
    <row r="4" spans="1:10" ht="16.5" thickBot="1" x14ac:dyDescent="0.3">
      <c r="B4" s="56" t="s">
        <v>29</v>
      </c>
      <c r="C4" s="56"/>
      <c r="E4" s="62" t="s">
        <v>17</v>
      </c>
      <c r="F4" s="63"/>
      <c r="G4" s="64" t="s">
        <v>31</v>
      </c>
      <c r="H4" s="65"/>
    </row>
    <row r="5" spans="1:10" ht="16.5" thickBot="1" x14ac:dyDescent="0.3">
      <c r="B5" s="58"/>
      <c r="C5" s="59"/>
      <c r="E5" s="7" t="s">
        <v>0</v>
      </c>
      <c r="F5" s="20" t="s">
        <v>1</v>
      </c>
      <c r="G5" s="29" t="s">
        <v>1</v>
      </c>
      <c r="H5" s="31" t="s">
        <v>32</v>
      </c>
    </row>
    <row r="6" spans="1:10" ht="15.75" x14ac:dyDescent="0.25">
      <c r="B6" s="56" t="s">
        <v>33</v>
      </c>
      <c r="C6" s="56"/>
      <c r="E6" s="2" t="s">
        <v>2</v>
      </c>
      <c r="F6" s="21">
        <v>80</v>
      </c>
      <c r="G6" s="28">
        <f>SQRT((Coordinates!C17-Coordinates!C18)^2+(Coordinates!D17-Coordinates!D18)^2+(Coordinates!E17-Coordinates!E18)^2)</f>
        <v>80</v>
      </c>
      <c r="H6" s="30">
        <f>G6-F6</f>
        <v>0</v>
      </c>
    </row>
    <row r="7" spans="1:10" ht="15.75" x14ac:dyDescent="0.25">
      <c r="B7" s="57"/>
      <c r="C7" s="57"/>
      <c r="E7" s="4" t="s">
        <v>3</v>
      </c>
      <c r="F7" s="22">
        <v>172</v>
      </c>
      <c r="G7" s="24">
        <f>SQRT((Coordinates!C17-Coordinates!C19)^2+(Coordinates!D17-Coordinates!D19)^2+(Coordinates!E17-Coordinates!E19)^2)</f>
        <v>172</v>
      </c>
      <c r="H7" s="25">
        <f t="shared" ref="H7:H20" si="0">G7-F7</f>
        <v>0</v>
      </c>
    </row>
    <row r="8" spans="1:10" ht="15.75" x14ac:dyDescent="0.25">
      <c r="B8" s="57"/>
      <c r="C8" s="57"/>
      <c r="E8" s="4" t="s">
        <v>4</v>
      </c>
      <c r="F8" s="22">
        <v>188.3</v>
      </c>
      <c r="G8" s="24">
        <f>SQRT((Coordinates!C18-Coordinates!C19)^2+(Coordinates!D18-Coordinates!D19)^2+(Coordinates!E18-Coordinates!E19)^2)</f>
        <v>189.69449122207001</v>
      </c>
      <c r="H8" s="25">
        <f t="shared" si="0"/>
        <v>1.3944912220700019</v>
      </c>
    </row>
    <row r="9" spans="1:10" ht="15.75" x14ac:dyDescent="0.25">
      <c r="B9" s="56" t="s">
        <v>30</v>
      </c>
      <c r="C9" s="56"/>
      <c r="E9" s="4" t="s">
        <v>5</v>
      </c>
      <c r="F9" s="22">
        <v>172.5</v>
      </c>
      <c r="G9" s="24">
        <f>SQRT((Coordinates!C17-Coordinates!C21)^2+(Coordinates!D17-Coordinates!D21)^2+(Coordinates!E17-Coordinates!E21)^2)</f>
        <v>172.5</v>
      </c>
      <c r="H9" s="25">
        <f t="shared" si="0"/>
        <v>0</v>
      </c>
    </row>
    <row r="10" spans="1:10" ht="15.75" x14ac:dyDescent="0.25">
      <c r="B10" s="60"/>
      <c r="C10" s="60"/>
      <c r="E10" s="4" t="s">
        <v>6</v>
      </c>
      <c r="F10" s="22">
        <v>123</v>
      </c>
      <c r="G10" s="24">
        <f>SQRT((Coordinates!C17-Coordinates!C20)^2+(Coordinates!D17-Coordinates!D20)^2+(Coordinates!E17-Coordinates!E20)^2)</f>
        <v>123.94633561059085</v>
      </c>
      <c r="H10" s="25">
        <f t="shared" si="0"/>
        <v>0.94633561059085025</v>
      </c>
    </row>
    <row r="11" spans="1:10" ht="15.75" x14ac:dyDescent="0.25">
      <c r="B11" s="60"/>
      <c r="C11" s="60"/>
      <c r="E11" s="4" t="s">
        <v>7</v>
      </c>
      <c r="F11" s="22">
        <v>279.39999999999998</v>
      </c>
      <c r="G11" s="24">
        <f>SQRT((Coordinates!C17-Coordinates!C22)^2+(Coordinates!D17-Coordinates!D22)^2+(Coordinates!E17-Coordinates!E22)^2)</f>
        <v>278.5844262319406</v>
      </c>
      <c r="H11" s="25">
        <f t="shared" si="0"/>
        <v>-0.8155737680593802</v>
      </c>
    </row>
    <row r="12" spans="1:10" ht="15.75" x14ac:dyDescent="0.25">
      <c r="B12" s="60"/>
      <c r="C12" s="60"/>
      <c r="E12" s="4" t="s">
        <v>8</v>
      </c>
      <c r="F12" s="22">
        <v>108.5</v>
      </c>
      <c r="G12" s="24">
        <f>SQRT((Coordinates!C18-Coordinates!C20)^2+(Coordinates!D18-Coordinates!D20)^2+(Coordinates!E18-Coordinates!E20)^2)</f>
        <v>109.57163917407287</v>
      </c>
      <c r="H12" s="25">
        <f t="shared" si="0"/>
        <v>1.071639174072871</v>
      </c>
    </row>
    <row r="13" spans="1:10" ht="15.75" x14ac:dyDescent="0.25">
      <c r="E13" s="4" t="s">
        <v>9</v>
      </c>
      <c r="F13" s="22">
        <v>189.6</v>
      </c>
      <c r="G13" s="24">
        <f>SQRT((Coordinates!C18-Coordinates!C21)^2+(Coordinates!D18-Coordinates!D21)^2+(Coordinates!E18-Coordinates!E21)^2)</f>
        <v>190.1479686980642</v>
      </c>
      <c r="H13" s="25">
        <f t="shared" si="0"/>
        <v>0.54796869806421</v>
      </c>
    </row>
    <row r="14" spans="1:10" ht="15.75" x14ac:dyDescent="0.25">
      <c r="E14" s="4" t="s">
        <v>10</v>
      </c>
      <c r="F14" s="22">
        <v>249.9</v>
      </c>
      <c r="G14" s="24">
        <f>SQRT((Coordinates!C18-Coordinates!C22)^2+(Coordinates!D18-Coordinates!D22)^2+(Coordinates!E18-Coordinates!E22)^2)</f>
        <v>249.76630061771732</v>
      </c>
      <c r="H14" s="25">
        <f t="shared" si="0"/>
        <v>-0.13369938228268552</v>
      </c>
    </row>
    <row r="15" spans="1:10" ht="15.75" x14ac:dyDescent="0.25">
      <c r="E15" s="4" t="s">
        <v>11</v>
      </c>
      <c r="F15" s="22">
        <v>141</v>
      </c>
      <c r="G15" s="24">
        <f>SQRT((Coordinates!C19-Coordinates!C20)^2+(Coordinates!D19-Coordinates!D20)^2+(Coordinates!E19-Coordinates!E20)^2)</f>
        <v>141.82628145478969</v>
      </c>
      <c r="H15" s="25">
        <f t="shared" si="0"/>
        <v>0.82628145478969373</v>
      </c>
    </row>
    <row r="16" spans="1:10" ht="15.75" x14ac:dyDescent="0.25">
      <c r="E16" s="4" t="s">
        <v>12</v>
      </c>
      <c r="F16" s="22">
        <v>244</v>
      </c>
      <c r="G16" s="24">
        <f>SQRT((Coordinates!C19-Coordinates!C21)^2+(Coordinates!D19-Coordinates!D21)^2+(Coordinates!E19-Coordinates!E21)^2)</f>
        <v>243.59854268858012</v>
      </c>
      <c r="H16" s="25">
        <f t="shared" si="0"/>
        <v>-0.4014573114198754</v>
      </c>
    </row>
    <row r="17" spans="3:8" ht="15.75" x14ac:dyDescent="0.25">
      <c r="E17" s="4" t="s">
        <v>13</v>
      </c>
      <c r="F17" s="22">
        <v>219.2</v>
      </c>
      <c r="G17" s="24">
        <f>SQRT((Coordinates!C19-Coordinates!C22)^2+(Coordinates!D19-Coordinates!D22)^2+(Coordinates!E19-Coordinates!E22)^2)</f>
        <v>219.14671464336297</v>
      </c>
      <c r="H17" s="25">
        <f t="shared" si="0"/>
        <v>-5.3285356637019277E-2</v>
      </c>
    </row>
    <row r="18" spans="3:8" ht="15.75" x14ac:dyDescent="0.25">
      <c r="E18" s="4" t="s">
        <v>14</v>
      </c>
      <c r="F18" s="22">
        <v>131.19999999999999</v>
      </c>
      <c r="G18" s="24">
        <f>SQRT((Coordinates!C20-Coordinates!C21)^2+(Coordinates!D20-Coordinates!D21)^2+(Coordinates!E20-Coordinates!E21)^2)</f>
        <v>132.08760014207701</v>
      </c>
      <c r="H18" s="25">
        <f t="shared" si="0"/>
        <v>0.88760014207701943</v>
      </c>
    </row>
    <row r="19" spans="3:8" ht="15.75" x14ac:dyDescent="0.25">
      <c r="E19" s="4" t="s">
        <v>15</v>
      </c>
      <c r="F19" s="22">
        <v>157</v>
      </c>
      <c r="G19" s="24">
        <f>SQRT((Coordinates!C20-Coordinates!C22)^2+(Coordinates!D20-Coordinates!D22)^2+(Coordinates!E20-Coordinates!E22)^2)</f>
        <v>154.86695407774519</v>
      </c>
      <c r="H19" s="25">
        <f t="shared" si="0"/>
        <v>-2.1330459222548086</v>
      </c>
    </row>
    <row r="20" spans="3:8" ht="16.5" thickBot="1" x14ac:dyDescent="0.3">
      <c r="E20" s="6" t="s">
        <v>16</v>
      </c>
      <c r="F20" s="23">
        <v>218.7</v>
      </c>
      <c r="G20" s="26">
        <f>SQRT((Coordinates!C21-Coordinates!C22)^2+(Coordinates!D21-Coordinates!D22)^2+(Coordinates!E21-Coordinates!E22)^2)</f>
        <v>218.75336006329036</v>
      </c>
      <c r="H20" s="27">
        <f t="shared" si="0"/>
        <v>5.3360063290369908E-2</v>
      </c>
    </row>
    <row r="22" spans="3:8" x14ac:dyDescent="0.25">
      <c r="C22" s="1"/>
    </row>
    <row r="23" spans="3:8" x14ac:dyDescent="0.25">
      <c r="C23" s="1"/>
    </row>
    <row r="24" spans="3:8" x14ac:dyDescent="0.25">
      <c r="C24" s="1"/>
    </row>
    <row r="25" spans="3:8" x14ac:dyDescent="0.25">
      <c r="C25" s="1"/>
    </row>
    <row r="26" spans="3:8" x14ac:dyDescent="0.25">
      <c r="C26" s="1"/>
    </row>
    <row r="27" spans="3:8" x14ac:dyDescent="0.25">
      <c r="C27" s="1"/>
    </row>
    <row r="28" spans="3:8" x14ac:dyDescent="0.25">
      <c r="C28" s="1"/>
    </row>
    <row r="29" spans="3:8" x14ac:dyDescent="0.25">
      <c r="C29" s="1"/>
    </row>
    <row r="30" spans="3:8" x14ac:dyDescent="0.25">
      <c r="C30" s="1"/>
    </row>
  </sheetData>
  <mergeCells count="9">
    <mergeCell ref="B9:C9"/>
    <mergeCell ref="B7:C8"/>
    <mergeCell ref="B5:C5"/>
    <mergeCell ref="B10:C12"/>
    <mergeCell ref="A2:G2"/>
    <mergeCell ref="E4:F4"/>
    <mergeCell ref="B4:C4"/>
    <mergeCell ref="B6:C6"/>
    <mergeCell ref="G4:H4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9F4E-5AAD-4EB3-84B4-47F0642DFB98}">
  <dimension ref="B1:R38"/>
  <sheetViews>
    <sheetView zoomScaleNormal="100" workbookViewId="0">
      <selection activeCell="J24" sqref="J24"/>
    </sheetView>
  </sheetViews>
  <sheetFormatPr defaultRowHeight="15" x14ac:dyDescent="0.25"/>
  <cols>
    <col min="7" max="7" width="17.42578125" customWidth="1"/>
    <col min="8" max="8" width="14" customWidth="1"/>
    <col min="9" max="9" width="13.7109375" bestFit="1" customWidth="1"/>
    <col min="13" max="13" width="9.85546875" customWidth="1"/>
    <col min="15" max="15" width="10.5703125" bestFit="1" customWidth="1"/>
    <col min="16" max="16" width="36.7109375" bestFit="1" customWidth="1"/>
    <col min="17" max="17" width="8.7109375" bestFit="1" customWidth="1"/>
    <col min="18" max="18" width="23.5703125" bestFit="1" customWidth="1"/>
  </cols>
  <sheetData>
    <row r="1" spans="2:18" ht="15.75" thickBot="1" x14ac:dyDescent="0.3"/>
    <row r="2" spans="2:18" ht="25.5" customHeight="1" thickBot="1" x14ac:dyDescent="0.3">
      <c r="L2" s="66" t="s">
        <v>46</v>
      </c>
      <c r="M2" s="67"/>
      <c r="N2" s="67"/>
      <c r="O2" s="67"/>
      <c r="P2" s="67"/>
      <c r="Q2" s="67"/>
      <c r="R2" s="68"/>
    </row>
    <row r="3" spans="2:18" ht="15.75" thickBot="1" x14ac:dyDescent="0.3">
      <c r="B3" s="40" t="s">
        <v>36</v>
      </c>
      <c r="G3" s="71" t="s">
        <v>35</v>
      </c>
      <c r="H3" s="71"/>
      <c r="L3" s="44" t="s">
        <v>52</v>
      </c>
      <c r="M3" s="45"/>
      <c r="N3" s="45"/>
      <c r="O3" s="45"/>
      <c r="P3" s="45"/>
      <c r="Q3" s="45"/>
      <c r="R3" s="46"/>
    </row>
    <row r="4" spans="2:18" ht="15.75" thickBot="1" x14ac:dyDescent="0.3">
      <c r="C4" s="10" t="s">
        <v>25</v>
      </c>
      <c r="D4" s="10" t="s">
        <v>26</v>
      </c>
      <c r="E4" s="10" t="s">
        <v>27</v>
      </c>
      <c r="G4" s="69" t="str">
        <f>Measurements!E4</f>
        <v>Measurements</v>
      </c>
      <c r="H4" s="70"/>
      <c r="L4" s="47" t="s">
        <v>38</v>
      </c>
      <c r="M4" s="41" t="s">
        <v>40</v>
      </c>
      <c r="N4" s="8"/>
      <c r="O4" s="8"/>
      <c r="P4" s="8"/>
      <c r="Q4" s="8"/>
      <c r="R4" s="48"/>
    </row>
    <row r="5" spans="2:18" ht="15.75" thickBot="1" x14ac:dyDescent="0.3">
      <c r="B5" s="10" t="s">
        <v>18</v>
      </c>
      <c r="C5" s="9">
        <v>0</v>
      </c>
      <c r="D5" s="9">
        <v>0</v>
      </c>
      <c r="E5" s="9">
        <v>0</v>
      </c>
      <c r="G5" s="37" t="str">
        <f>Measurements!E5</f>
        <v>Hydrophone pair</v>
      </c>
      <c r="H5" s="38" t="str">
        <f>Measurements!F5</f>
        <v>Distance (cm)</v>
      </c>
      <c r="L5" s="49" t="s">
        <v>6</v>
      </c>
      <c r="M5" s="32">
        <f>H10</f>
        <v>123</v>
      </c>
      <c r="N5" s="8"/>
      <c r="O5" s="32" t="s">
        <v>24</v>
      </c>
      <c r="P5" s="32" t="s">
        <v>39</v>
      </c>
      <c r="Q5" s="32" t="s">
        <v>28</v>
      </c>
      <c r="R5" s="48"/>
    </row>
    <row r="6" spans="2:18" x14ac:dyDescent="0.25">
      <c r="B6" s="10" t="s">
        <v>19</v>
      </c>
      <c r="C6" s="9">
        <v>0</v>
      </c>
      <c r="D6" s="9">
        <v>0</v>
      </c>
      <c r="E6" s="9">
        <f>H6</f>
        <v>80</v>
      </c>
      <c r="G6" s="33" t="str">
        <f>Measurements!E6</f>
        <v>1-2</v>
      </c>
      <c r="H6" s="34">
        <f>Measurements!F6</f>
        <v>80</v>
      </c>
      <c r="L6" s="49" t="s">
        <v>5</v>
      </c>
      <c r="M6" s="32">
        <f>H9</f>
        <v>172.5</v>
      </c>
      <c r="N6" s="8"/>
      <c r="O6" s="42" t="s">
        <v>49</v>
      </c>
      <c r="P6" s="32">
        <f>ACOS((M6^2+M5^2-M7^2)/(2*M6*M5))</f>
        <v>0.86044687880774262</v>
      </c>
      <c r="Q6" s="32">
        <f>DEGREES(P6)</f>
        <v>49.299974650888288</v>
      </c>
      <c r="R6" s="48" t="s">
        <v>42</v>
      </c>
    </row>
    <row r="7" spans="2:18" x14ac:dyDescent="0.25">
      <c r="B7" s="10" t="s">
        <v>20</v>
      </c>
      <c r="C7" s="9">
        <f>H7</f>
        <v>172</v>
      </c>
      <c r="D7" s="9">
        <v>0</v>
      </c>
      <c r="E7" s="9">
        <f>E5</f>
        <v>0</v>
      </c>
      <c r="G7" s="35" t="str">
        <f>Measurements!E7</f>
        <v>1-3</v>
      </c>
      <c r="H7" s="35">
        <f>Measurements!F7</f>
        <v>172</v>
      </c>
      <c r="L7" s="49" t="s">
        <v>14</v>
      </c>
      <c r="M7" s="32">
        <f>H18</f>
        <v>131.19999999999999</v>
      </c>
      <c r="N7" s="8"/>
      <c r="O7" s="42" t="s">
        <v>54</v>
      </c>
      <c r="P7" s="32">
        <f>RADIANS(Q7)</f>
        <v>0.71034944798715394</v>
      </c>
      <c r="Q7" s="32">
        <f>180-90-Q6</f>
        <v>40.700025349111712</v>
      </c>
      <c r="R7" s="48" t="s">
        <v>44</v>
      </c>
    </row>
    <row r="8" spans="2:18" x14ac:dyDescent="0.25">
      <c r="B8" s="10" t="s">
        <v>21</v>
      </c>
      <c r="C8" s="9">
        <f>P20</f>
        <v>72.186046511627907</v>
      </c>
      <c r="D8" s="9">
        <f>P10</f>
        <v>80.208144927536239</v>
      </c>
      <c r="E8" s="9">
        <f>P30</f>
        <v>60.979687500000004</v>
      </c>
      <c r="G8" s="35" t="str">
        <f>Measurements!E8</f>
        <v>2-3</v>
      </c>
      <c r="H8" s="35">
        <f>Measurements!F8</f>
        <v>188.3</v>
      </c>
      <c r="L8" s="50"/>
      <c r="M8" s="8"/>
      <c r="N8" s="8"/>
      <c r="O8" s="8"/>
      <c r="P8" s="8"/>
      <c r="Q8" s="8"/>
      <c r="R8" s="48"/>
    </row>
    <row r="9" spans="2:18" x14ac:dyDescent="0.25">
      <c r="B9" s="10" t="s">
        <v>22</v>
      </c>
      <c r="C9" s="9">
        <v>0</v>
      </c>
      <c r="D9" s="9">
        <f>H9</f>
        <v>172.5</v>
      </c>
      <c r="E9" s="9">
        <f>E5</f>
        <v>0</v>
      </c>
      <c r="G9" s="35" t="str">
        <f>Measurements!E9</f>
        <v>1-5</v>
      </c>
      <c r="H9" s="35">
        <f>Measurements!F9</f>
        <v>172.5</v>
      </c>
      <c r="L9" s="50"/>
      <c r="M9" s="8"/>
      <c r="N9" s="8"/>
      <c r="O9" s="8"/>
      <c r="P9" s="32" t="s">
        <v>40</v>
      </c>
      <c r="Q9" s="8"/>
      <c r="R9" s="48"/>
    </row>
    <row r="10" spans="2:18" x14ac:dyDescent="0.25">
      <c r="B10" s="10" t="s">
        <v>23</v>
      </c>
      <c r="C10" s="9">
        <f>H7</f>
        <v>172</v>
      </c>
      <c r="D10" s="9">
        <f>H9</f>
        <v>172.5</v>
      </c>
      <c r="E10" s="9">
        <f>SUM(SQRT(H20^2-H7^2),SQRT(H17^2-H9^2))/2</f>
        <v>135.1629850919976</v>
      </c>
      <c r="G10" s="35" t="str">
        <f>Measurements!E10</f>
        <v>1-4</v>
      </c>
      <c r="H10" s="35">
        <f>Measurements!F10</f>
        <v>123</v>
      </c>
      <c r="L10" s="50"/>
      <c r="M10" s="8"/>
      <c r="N10" s="8"/>
      <c r="O10" s="43" t="s">
        <v>47</v>
      </c>
      <c r="P10" s="54">
        <f xml:space="preserve"> M5*SIN(RADIANS(Q7))/SIN(RADIANS(90))</f>
        <v>80.208144927536239</v>
      </c>
      <c r="Q10" s="8"/>
      <c r="R10" s="48" t="s">
        <v>45</v>
      </c>
    </row>
    <row r="11" spans="2:18" ht="15.75" thickBot="1" x14ac:dyDescent="0.3">
      <c r="G11" s="35" t="str">
        <f>Measurements!E11</f>
        <v>1-6</v>
      </c>
      <c r="H11" s="35">
        <f>Measurements!F11</f>
        <v>279.39999999999998</v>
      </c>
      <c r="L11" s="51"/>
      <c r="M11" s="52"/>
      <c r="N11" s="52"/>
      <c r="O11" s="52"/>
      <c r="P11" s="52"/>
      <c r="Q11" s="52"/>
      <c r="R11" s="53"/>
    </row>
    <row r="12" spans="2:18" ht="15.75" thickBot="1" x14ac:dyDescent="0.3">
      <c r="C12" s="10" t="s">
        <v>25</v>
      </c>
      <c r="D12" s="10" t="s">
        <v>26</v>
      </c>
      <c r="E12" s="10" t="s">
        <v>27</v>
      </c>
      <c r="G12" s="35" t="str">
        <f>Measurements!E12</f>
        <v>2-4</v>
      </c>
      <c r="H12" s="35">
        <f>Measurements!F12</f>
        <v>108.5</v>
      </c>
    </row>
    <row r="13" spans="2:18" x14ac:dyDescent="0.25">
      <c r="B13" s="10" t="s">
        <v>57</v>
      </c>
      <c r="C13" s="32">
        <f>C7/2</f>
        <v>86</v>
      </c>
      <c r="D13" s="32">
        <f>D9/2</f>
        <v>86.25</v>
      </c>
      <c r="E13" s="32">
        <f>E10/2</f>
        <v>67.581492545998799</v>
      </c>
      <c r="G13" s="35" t="str">
        <f>Measurements!E13</f>
        <v>2-5</v>
      </c>
      <c r="H13" s="35">
        <f>Measurements!F13</f>
        <v>189.6</v>
      </c>
      <c r="L13" s="44" t="s">
        <v>53</v>
      </c>
      <c r="M13" s="45"/>
      <c r="N13" s="45"/>
      <c r="O13" s="45"/>
      <c r="P13" s="45"/>
      <c r="Q13" s="45"/>
      <c r="R13" s="46"/>
    </row>
    <row r="14" spans="2:18" x14ac:dyDescent="0.25">
      <c r="G14" s="35" t="str">
        <f>Measurements!E14</f>
        <v>2-6</v>
      </c>
      <c r="H14" s="35">
        <f>Measurements!F14</f>
        <v>249.9</v>
      </c>
      <c r="L14" s="47" t="s">
        <v>38</v>
      </c>
      <c r="M14" s="41" t="s">
        <v>40</v>
      </c>
      <c r="N14" s="8"/>
      <c r="O14" s="8"/>
      <c r="P14" s="8"/>
      <c r="Q14" s="8"/>
      <c r="R14" s="48"/>
    </row>
    <row r="15" spans="2:18" x14ac:dyDescent="0.25">
      <c r="B15" s="40" t="s">
        <v>37</v>
      </c>
      <c r="G15" s="35" t="str">
        <f>Measurements!E15</f>
        <v>3-4</v>
      </c>
      <c r="H15" s="35">
        <f>Measurements!F15</f>
        <v>141</v>
      </c>
      <c r="L15" s="49" t="s">
        <v>11</v>
      </c>
      <c r="M15" s="32">
        <f>H15</f>
        <v>141</v>
      </c>
      <c r="N15" s="8"/>
      <c r="O15" s="32" t="s">
        <v>24</v>
      </c>
      <c r="P15" s="32" t="s">
        <v>39</v>
      </c>
      <c r="Q15" s="32" t="s">
        <v>28</v>
      </c>
      <c r="R15" s="48"/>
    </row>
    <row r="16" spans="2:18" x14ac:dyDescent="0.25">
      <c r="C16" s="10" t="s">
        <v>25</v>
      </c>
      <c r="D16" s="10" t="s">
        <v>26</v>
      </c>
      <c r="E16" s="10" t="s">
        <v>27</v>
      </c>
      <c r="G16" s="35" t="str">
        <f>Measurements!E16</f>
        <v>3-5</v>
      </c>
      <c r="H16" s="35">
        <f>Measurements!F16</f>
        <v>244</v>
      </c>
      <c r="L16" s="49" t="s">
        <v>3</v>
      </c>
      <c r="M16" s="32">
        <f>H7</f>
        <v>172</v>
      </c>
      <c r="N16" s="8"/>
      <c r="O16" s="42" t="s">
        <v>48</v>
      </c>
      <c r="P16" s="32">
        <f>ACOS((M17^2+M16^2-M15^2)/(2*M17*M16))</f>
        <v>0.94359823806361254</v>
      </c>
      <c r="Q16" s="32">
        <f>DEGREES(P16)</f>
        <v>54.064196597025706</v>
      </c>
      <c r="R16" s="48" t="s">
        <v>42</v>
      </c>
    </row>
    <row r="17" spans="2:18" x14ac:dyDescent="0.25">
      <c r="B17" s="10" t="s">
        <v>18</v>
      </c>
      <c r="C17" s="55">
        <f>C5-C13</f>
        <v>-86</v>
      </c>
      <c r="D17" s="55">
        <f>D5-$D$13</f>
        <v>-86.25</v>
      </c>
      <c r="E17" s="55">
        <f>E5-$E$13</f>
        <v>-67.581492545998799</v>
      </c>
      <c r="G17" s="35" t="str">
        <f>Measurements!E17</f>
        <v>3-6</v>
      </c>
      <c r="H17" s="35">
        <f>Measurements!F17</f>
        <v>219.2</v>
      </c>
      <c r="L17" s="49" t="s">
        <v>6</v>
      </c>
      <c r="M17" s="32">
        <f>H10</f>
        <v>123</v>
      </c>
      <c r="N17" s="8"/>
      <c r="O17" s="42" t="s">
        <v>43</v>
      </c>
      <c r="P17" s="32">
        <f>RADIANS(Q17)</f>
        <v>0.62719808873128402</v>
      </c>
      <c r="Q17" s="32">
        <f>180-90-Q16</f>
        <v>35.935803402974294</v>
      </c>
      <c r="R17" s="48" t="s">
        <v>44</v>
      </c>
    </row>
    <row r="18" spans="2:18" x14ac:dyDescent="0.25">
      <c r="B18" s="10" t="s">
        <v>19</v>
      </c>
      <c r="C18" s="55">
        <f>C6-$C$13</f>
        <v>-86</v>
      </c>
      <c r="D18" s="55">
        <f t="shared" ref="D18:D22" si="0">D6-$D$13</f>
        <v>-86.25</v>
      </c>
      <c r="E18" s="55">
        <f t="shared" ref="E18:E22" si="1">E6-$E$13</f>
        <v>12.418507454001201</v>
      </c>
      <c r="G18" s="35" t="str">
        <f>Measurements!E18</f>
        <v>4-5</v>
      </c>
      <c r="H18" s="35">
        <f>Measurements!F18</f>
        <v>131.19999999999999</v>
      </c>
      <c r="L18" s="50"/>
      <c r="M18" s="8"/>
      <c r="N18" s="8"/>
      <c r="O18" s="8"/>
      <c r="P18" s="8"/>
      <c r="Q18" s="8"/>
      <c r="R18" s="48"/>
    </row>
    <row r="19" spans="2:18" x14ac:dyDescent="0.25">
      <c r="B19" s="10" t="s">
        <v>20</v>
      </c>
      <c r="C19" s="55">
        <f t="shared" ref="C19:C22" si="2">C7-$C$13</f>
        <v>86</v>
      </c>
      <c r="D19" s="55">
        <f t="shared" si="0"/>
        <v>-86.25</v>
      </c>
      <c r="E19" s="55">
        <f t="shared" si="1"/>
        <v>-67.581492545998799</v>
      </c>
      <c r="G19" s="35" t="str">
        <f>Measurements!E19</f>
        <v>4-6</v>
      </c>
      <c r="H19" s="35">
        <f>Measurements!F19</f>
        <v>157</v>
      </c>
      <c r="L19" s="50"/>
      <c r="M19" s="8"/>
      <c r="N19" s="8"/>
      <c r="O19" s="8"/>
      <c r="P19" s="32" t="s">
        <v>40</v>
      </c>
      <c r="Q19" s="8"/>
      <c r="R19" s="48"/>
    </row>
    <row r="20" spans="2:18" ht="15.75" thickBot="1" x14ac:dyDescent="0.3">
      <c r="B20" s="10" t="s">
        <v>21</v>
      </c>
      <c r="C20" s="55">
        <f t="shared" si="2"/>
        <v>-13.813953488372093</v>
      </c>
      <c r="D20" s="55">
        <f t="shared" si="0"/>
        <v>-6.0418550724637612</v>
      </c>
      <c r="E20" s="55">
        <f t="shared" si="1"/>
        <v>-6.6018050459987947</v>
      </c>
      <c r="G20" s="36" t="str">
        <f>Measurements!E20</f>
        <v>5-6</v>
      </c>
      <c r="H20" s="36">
        <f>Measurements!F20</f>
        <v>218.7</v>
      </c>
      <c r="L20" s="50"/>
      <c r="M20" s="8"/>
      <c r="N20" s="8"/>
      <c r="O20" s="43" t="s">
        <v>41</v>
      </c>
      <c r="P20" s="54">
        <f xml:space="preserve"> M17*SIN(RADIANS(Q17))/SIN(RADIANS(90))</f>
        <v>72.186046511627907</v>
      </c>
      <c r="Q20" s="8"/>
      <c r="R20" s="48" t="s">
        <v>45</v>
      </c>
    </row>
    <row r="21" spans="2:18" ht="15.75" thickBot="1" x14ac:dyDescent="0.3">
      <c r="B21" s="10" t="s">
        <v>22</v>
      </c>
      <c r="C21" s="55">
        <f t="shared" si="2"/>
        <v>-86</v>
      </c>
      <c r="D21" s="55">
        <f t="shared" si="0"/>
        <v>86.25</v>
      </c>
      <c r="E21" s="55">
        <f t="shared" si="1"/>
        <v>-67.581492545998799</v>
      </c>
      <c r="L21" s="51"/>
      <c r="M21" s="52"/>
      <c r="N21" s="52"/>
      <c r="O21" s="52"/>
      <c r="P21" s="52"/>
      <c r="Q21" s="52"/>
      <c r="R21" s="53"/>
    </row>
    <row r="22" spans="2:18" ht="15.75" thickBot="1" x14ac:dyDescent="0.3">
      <c r="B22" s="10" t="s">
        <v>23</v>
      </c>
      <c r="C22" s="55">
        <f t="shared" si="2"/>
        <v>86</v>
      </c>
      <c r="D22" s="55">
        <f t="shared" si="0"/>
        <v>86.25</v>
      </c>
      <c r="E22" s="55">
        <f t="shared" si="1"/>
        <v>67.581492545998799</v>
      </c>
    </row>
    <row r="23" spans="2:18" x14ac:dyDescent="0.25">
      <c r="L23" s="44" t="s">
        <v>50</v>
      </c>
      <c r="M23" s="45"/>
      <c r="N23" s="45"/>
      <c r="O23" s="45"/>
      <c r="P23" s="45"/>
      <c r="Q23" s="45"/>
      <c r="R23" s="46"/>
    </row>
    <row r="24" spans="2:18" x14ac:dyDescent="0.25">
      <c r="L24" s="47" t="s">
        <v>38</v>
      </c>
      <c r="M24" s="41" t="s">
        <v>40</v>
      </c>
      <c r="N24" s="8"/>
      <c r="O24" s="8"/>
      <c r="P24" s="8"/>
      <c r="Q24" s="8"/>
      <c r="R24" s="48"/>
    </row>
    <row r="25" spans="2:18" x14ac:dyDescent="0.25">
      <c r="L25" s="49" t="s">
        <v>6</v>
      </c>
      <c r="M25" s="32">
        <f>H10</f>
        <v>123</v>
      </c>
      <c r="N25" s="8"/>
      <c r="O25" s="32" t="s">
        <v>24</v>
      </c>
      <c r="P25" s="32" t="s">
        <v>39</v>
      </c>
      <c r="Q25" s="32" t="s">
        <v>28</v>
      </c>
      <c r="R25" s="48"/>
    </row>
    <row r="26" spans="2:18" x14ac:dyDescent="0.25">
      <c r="L26" s="49" t="s">
        <v>2</v>
      </c>
      <c r="M26" s="32">
        <f>H6</f>
        <v>80</v>
      </c>
      <c r="N26" s="8"/>
      <c r="O26" s="42" t="s">
        <v>49</v>
      </c>
      <c r="P26" s="32">
        <f>ACOS((M26^2+M25^2-M27^2)/(2*M26*M25))</f>
        <v>1.0520752967806142</v>
      </c>
      <c r="Q26" s="32">
        <f>DEGREES(P26)</f>
        <v>60.279474235502718</v>
      </c>
      <c r="R26" s="48" t="s">
        <v>42</v>
      </c>
    </row>
    <row r="27" spans="2:18" x14ac:dyDescent="0.25">
      <c r="L27" s="49" t="s">
        <v>51</v>
      </c>
      <c r="M27" s="32">
        <f>H12</f>
        <v>108.5</v>
      </c>
      <c r="N27" s="8"/>
      <c r="O27" s="42" t="s">
        <v>55</v>
      </c>
      <c r="P27" s="32">
        <f>RADIANS(Q27)</f>
        <v>0.51872103001428238</v>
      </c>
      <c r="Q27" s="32">
        <f>180-90-Q26</f>
        <v>29.720525764497282</v>
      </c>
      <c r="R27" s="48" t="s">
        <v>44</v>
      </c>
    </row>
    <row r="28" spans="2:18" x14ac:dyDescent="0.25">
      <c r="L28" s="50"/>
      <c r="M28" s="8"/>
      <c r="N28" s="8"/>
      <c r="O28" s="8"/>
      <c r="P28" s="8"/>
      <c r="Q28" s="8"/>
      <c r="R28" s="48"/>
    </row>
    <row r="29" spans="2:18" x14ac:dyDescent="0.25">
      <c r="L29" s="50"/>
      <c r="M29" s="8"/>
      <c r="N29" s="8"/>
      <c r="O29" s="8"/>
      <c r="P29" s="32" t="s">
        <v>40</v>
      </c>
      <c r="Q29" s="8"/>
      <c r="R29" s="48"/>
    </row>
    <row r="30" spans="2:18" x14ac:dyDescent="0.25">
      <c r="L30" s="50"/>
      <c r="M30" s="8"/>
      <c r="N30" s="8"/>
      <c r="O30" s="43" t="s">
        <v>56</v>
      </c>
      <c r="P30" s="54">
        <f xml:space="preserve"> M25*SIN(RADIANS(Q27))/SIN(RADIANS(90))</f>
        <v>60.979687500000004</v>
      </c>
      <c r="Q30" s="8"/>
      <c r="R30" s="48" t="s">
        <v>45</v>
      </c>
    </row>
    <row r="31" spans="2:18" ht="16.5" thickBot="1" x14ac:dyDescent="0.3">
      <c r="B31" s="39"/>
      <c r="C31" s="17"/>
      <c r="D31" s="8"/>
      <c r="L31" s="51"/>
      <c r="M31" s="52"/>
      <c r="N31" s="52"/>
      <c r="O31" s="52"/>
      <c r="P31" s="52"/>
      <c r="Q31" s="52"/>
      <c r="R31" s="53"/>
    </row>
    <row r="32" spans="2:18" ht="15.75" x14ac:dyDescent="0.25">
      <c r="B32" s="39"/>
      <c r="C32" s="17"/>
      <c r="D32" s="8"/>
    </row>
    <row r="33" spans="2:4" ht="15.75" x14ac:dyDescent="0.25">
      <c r="B33" s="39"/>
      <c r="C33" s="17"/>
      <c r="D33" s="8"/>
    </row>
    <row r="34" spans="2:4" ht="15.75" x14ac:dyDescent="0.25">
      <c r="B34" s="39"/>
      <c r="C34" s="17"/>
      <c r="D34" s="8"/>
    </row>
    <row r="35" spans="2:4" ht="15.75" x14ac:dyDescent="0.25">
      <c r="B35" s="39"/>
      <c r="C35" s="17"/>
      <c r="D35" s="8"/>
    </row>
    <row r="36" spans="2:4" ht="15.75" x14ac:dyDescent="0.25">
      <c r="B36" s="39"/>
      <c r="C36" s="17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mergeCells count="3">
    <mergeCell ref="L2:R2"/>
    <mergeCell ref="G4:H4"/>
    <mergeCell ref="G3:H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203C-9263-480A-994A-E0D8B4BDB1A9}">
  <dimension ref="A2:J30"/>
  <sheetViews>
    <sheetView tabSelected="1" view="pageLayout" zoomScale="70" zoomScaleNormal="55" zoomScalePageLayoutView="70" workbookViewId="0">
      <selection activeCell="G21" sqref="G21"/>
    </sheetView>
  </sheetViews>
  <sheetFormatPr defaultRowHeight="15" x14ac:dyDescent="0.25"/>
  <cols>
    <col min="1" max="1" width="4.7109375" customWidth="1"/>
    <col min="3" max="3" width="24" customWidth="1"/>
    <col min="4" max="4" width="5.28515625" customWidth="1"/>
    <col min="5" max="5" width="21.140625" customWidth="1"/>
    <col min="6" max="6" width="18.7109375" customWidth="1"/>
    <col min="7" max="7" width="6.28515625" customWidth="1"/>
  </cols>
  <sheetData>
    <row r="2" spans="1:10" ht="26.25" x14ac:dyDescent="0.4">
      <c r="A2" s="61" t="s">
        <v>34</v>
      </c>
      <c r="B2" s="61"/>
      <c r="C2" s="61"/>
      <c r="D2" s="61"/>
      <c r="E2" s="61"/>
      <c r="F2" s="61"/>
      <c r="G2" s="61"/>
      <c r="H2" s="15"/>
      <c r="I2" s="16"/>
      <c r="J2" s="16"/>
    </row>
    <row r="3" spans="1:10" ht="27" thickBot="1" x14ac:dyDescent="0.45">
      <c r="B3" s="13"/>
      <c r="C3" s="14"/>
      <c r="D3" s="14"/>
      <c r="E3" s="14"/>
      <c r="F3" s="14"/>
      <c r="G3" s="14"/>
      <c r="H3" s="14"/>
      <c r="I3" s="14"/>
      <c r="J3" s="14"/>
    </row>
    <row r="4" spans="1:10" ht="15.75" thickBot="1" x14ac:dyDescent="0.3">
      <c r="B4" s="56" t="s">
        <v>29</v>
      </c>
      <c r="C4" s="56"/>
      <c r="E4" s="72" t="s">
        <v>17</v>
      </c>
      <c r="F4" s="73"/>
      <c r="G4" s="18"/>
    </row>
    <row r="5" spans="1:10" ht="16.5" thickBot="1" x14ac:dyDescent="0.3">
      <c r="B5" s="59"/>
      <c r="C5" s="59"/>
      <c r="E5" s="7" t="s">
        <v>0</v>
      </c>
      <c r="F5" s="7" t="s">
        <v>1</v>
      </c>
      <c r="G5" s="19"/>
    </row>
    <row r="6" spans="1:10" ht="15.75" x14ac:dyDescent="0.25">
      <c r="B6" s="56" t="s">
        <v>33</v>
      </c>
      <c r="C6" s="56"/>
      <c r="E6" s="2" t="s">
        <v>2</v>
      </c>
      <c r="F6" s="3"/>
      <c r="G6" s="17"/>
    </row>
    <row r="7" spans="1:10" ht="15.75" x14ac:dyDescent="0.25">
      <c r="B7" s="57"/>
      <c r="C7" s="57"/>
      <c r="E7" s="4" t="s">
        <v>3</v>
      </c>
      <c r="F7" s="5"/>
      <c r="G7" s="17"/>
    </row>
    <row r="8" spans="1:10" ht="15.75" x14ac:dyDescent="0.25">
      <c r="B8" s="57"/>
      <c r="C8" s="57"/>
      <c r="E8" s="4" t="s">
        <v>4</v>
      </c>
      <c r="F8" s="5"/>
      <c r="G8" s="17"/>
    </row>
    <row r="9" spans="1:10" ht="15.75" x14ac:dyDescent="0.25">
      <c r="B9" s="56" t="s">
        <v>30</v>
      </c>
      <c r="C9" s="56"/>
      <c r="E9" s="4" t="s">
        <v>5</v>
      </c>
      <c r="F9" s="5"/>
      <c r="G9" s="17"/>
    </row>
    <row r="10" spans="1:10" ht="15.75" x14ac:dyDescent="0.25">
      <c r="B10" s="60"/>
      <c r="C10" s="60"/>
      <c r="E10" s="4" t="s">
        <v>6</v>
      </c>
      <c r="F10" s="5"/>
      <c r="G10" s="17"/>
    </row>
    <row r="11" spans="1:10" ht="15.75" x14ac:dyDescent="0.25">
      <c r="B11" s="60"/>
      <c r="C11" s="60"/>
      <c r="E11" s="4" t="s">
        <v>7</v>
      </c>
      <c r="F11" s="5"/>
      <c r="G11" s="17"/>
    </row>
    <row r="12" spans="1:10" ht="15.75" x14ac:dyDescent="0.25">
      <c r="B12" s="60"/>
      <c r="C12" s="60"/>
      <c r="E12" s="4" t="s">
        <v>8</v>
      </c>
      <c r="F12" s="5"/>
      <c r="G12" s="17"/>
    </row>
    <row r="13" spans="1:10" ht="15.75" x14ac:dyDescent="0.25">
      <c r="E13" s="4" t="s">
        <v>9</v>
      </c>
      <c r="F13" s="5"/>
      <c r="G13" s="17"/>
    </row>
    <row r="14" spans="1:10" ht="15.75" x14ac:dyDescent="0.25">
      <c r="E14" s="4" t="s">
        <v>10</v>
      </c>
      <c r="F14" s="5"/>
      <c r="G14" s="17"/>
    </row>
    <row r="15" spans="1:10" ht="15.75" x14ac:dyDescent="0.25">
      <c r="E15" s="4" t="s">
        <v>11</v>
      </c>
      <c r="F15" s="5"/>
      <c r="G15" s="17"/>
    </row>
    <row r="16" spans="1:10" ht="15.75" x14ac:dyDescent="0.25">
      <c r="E16" s="4" t="s">
        <v>12</v>
      </c>
      <c r="F16" s="5"/>
      <c r="G16" s="17"/>
    </row>
    <row r="17" spans="3:7" ht="15.75" x14ac:dyDescent="0.25">
      <c r="E17" s="4" t="s">
        <v>13</v>
      </c>
      <c r="F17" s="5"/>
      <c r="G17" s="17"/>
    </row>
    <row r="18" spans="3:7" ht="15.75" x14ac:dyDescent="0.25">
      <c r="E18" s="4" t="s">
        <v>14</v>
      </c>
      <c r="F18" s="5"/>
      <c r="G18" s="17"/>
    </row>
    <row r="19" spans="3:7" ht="15.75" x14ac:dyDescent="0.25">
      <c r="E19" s="4" t="s">
        <v>15</v>
      </c>
      <c r="F19" s="5"/>
      <c r="G19" s="17"/>
    </row>
    <row r="20" spans="3:7" ht="16.5" thickBot="1" x14ac:dyDescent="0.3">
      <c r="E20" s="74" t="s">
        <v>16</v>
      </c>
      <c r="F20" s="75"/>
      <c r="G20" s="17"/>
    </row>
    <row r="21" spans="3:7" ht="15.75" x14ac:dyDescent="0.25">
      <c r="E21" s="76" t="s">
        <v>59</v>
      </c>
      <c r="F21" s="77"/>
    </row>
    <row r="22" spans="3:7" ht="16.5" thickBot="1" x14ac:dyDescent="0.3">
      <c r="C22" s="1"/>
      <c r="E22" s="78" t="s">
        <v>58</v>
      </c>
      <c r="F22" s="79"/>
    </row>
    <row r="23" spans="3:7" x14ac:dyDescent="0.25">
      <c r="C23" s="1"/>
    </row>
    <row r="24" spans="3:7" x14ac:dyDescent="0.25">
      <c r="C24" s="1"/>
    </row>
    <row r="25" spans="3:7" x14ac:dyDescent="0.25">
      <c r="C25" s="1"/>
    </row>
    <row r="26" spans="3:7" x14ac:dyDescent="0.25">
      <c r="C26" s="1"/>
    </row>
    <row r="27" spans="3:7" x14ac:dyDescent="0.25">
      <c r="C27" s="1"/>
    </row>
    <row r="28" spans="3:7" x14ac:dyDescent="0.25">
      <c r="C28" s="1"/>
    </row>
    <row r="29" spans="3:7" x14ac:dyDescent="0.25">
      <c r="C29" s="1"/>
    </row>
    <row r="30" spans="3:7" x14ac:dyDescent="0.25">
      <c r="C30" s="1"/>
    </row>
  </sheetData>
  <mergeCells count="8">
    <mergeCell ref="B9:C9"/>
    <mergeCell ref="B10:C12"/>
    <mergeCell ref="A2:G2"/>
    <mergeCell ref="B4:C4"/>
    <mergeCell ref="E4:F4"/>
    <mergeCell ref="B5:C5"/>
    <mergeCell ref="B6:C6"/>
    <mergeCell ref="B7:C8"/>
  </mergeCells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Coordinates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2019-08-17T22:16:58Z</dcterms:modified>
</cp:coreProperties>
</file>