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netpdm\Tablero_PDM\"/>
    </mc:Choice>
  </mc:AlternateContent>
  <bookViews>
    <workbookView xWindow="-120" yWindow="-120" windowWidth="20730" windowHeight="11160" activeTab="5"/>
  </bookViews>
  <sheets>
    <sheet name="A. FORMATO" sheetId="3" r:id="rId1"/>
    <sheet name="B. DINÁMICA" sheetId="9" r:id="rId2"/>
    <sheet name="1. Ejes" sheetId="10" r:id="rId3"/>
    <sheet name="2. Sectores" sheetId="13" r:id="rId4"/>
    <sheet name="3. Programas" sheetId="14" r:id="rId5"/>
    <sheet name="4. Metas" sheetId="12" r:id="rId6"/>
    <sheet name="BD" sheetId="4" r:id="rId7"/>
  </sheets>
  <definedNames>
    <definedName name="_xlnm._FilterDatabase" localSheetId="0" hidden="1">'A. FORMATO'!$A$2:$X$18</definedName>
    <definedName name="ejes">BD!$A$2:$B$6</definedName>
  </definedNames>
  <calcPr calcId="152511"/>
  <pivotCaches>
    <pivotCache cacheId="7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9" l="1"/>
  <c r="F21" i="9"/>
  <c r="E21" i="9"/>
  <c r="G20" i="9"/>
  <c r="F20" i="9"/>
  <c r="E20" i="9"/>
  <c r="G19" i="9"/>
  <c r="F19" i="9"/>
  <c r="E19" i="9"/>
  <c r="G18" i="9"/>
  <c r="F18" i="9"/>
  <c r="E18" i="9"/>
  <c r="G14" i="9" l="1"/>
  <c r="F14" i="9"/>
  <c r="E14" i="9"/>
  <c r="G13" i="9"/>
  <c r="F13" i="9"/>
  <c r="E13" i="9"/>
  <c r="G12" i="9"/>
  <c r="F12" i="9"/>
  <c r="E12" i="9"/>
  <c r="G11" i="9"/>
  <c r="F11" i="9"/>
  <c r="E11" i="9"/>
  <c r="B7" i="3"/>
  <c r="B8" i="3"/>
  <c r="B9" i="3"/>
  <c r="B10" i="3"/>
  <c r="B11" i="3"/>
  <c r="E4" i="10" l="1"/>
  <c r="D4" i="10"/>
  <c r="C4" i="10"/>
  <c r="E3" i="10"/>
  <c r="D3" i="10"/>
  <c r="C3" i="10"/>
  <c r="E2" i="10"/>
  <c r="D2" i="10"/>
  <c r="C2" i="10"/>
  <c r="E1" i="10"/>
  <c r="D1" i="10"/>
  <c r="C1" i="10"/>
  <c r="E5" i="9"/>
  <c r="F5" i="9"/>
  <c r="G5" i="9"/>
  <c r="E6" i="9"/>
  <c r="F6" i="9"/>
  <c r="G6" i="9"/>
  <c r="E7" i="9"/>
  <c r="F7" i="9"/>
  <c r="G7" i="9"/>
  <c r="G4" i="9"/>
  <c r="F4" i="9"/>
  <c r="E4" i="9"/>
  <c r="X18" i="3"/>
  <c r="AA18" i="3" s="1"/>
  <c r="L18" i="3"/>
  <c r="K18" i="3"/>
  <c r="B18" i="3"/>
  <c r="X17" i="3"/>
  <c r="Z17" i="3" s="1"/>
  <c r="L17" i="3"/>
  <c r="K17" i="3"/>
  <c r="B17" i="3"/>
  <c r="X16" i="3"/>
  <c r="AA16" i="3" s="1"/>
  <c r="L16" i="3"/>
  <c r="K16" i="3"/>
  <c r="B16" i="3"/>
  <c r="Q15" i="3"/>
  <c r="L15" i="3"/>
  <c r="K15" i="3"/>
  <c r="B15" i="3"/>
  <c r="X14" i="3"/>
  <c r="Z14" i="3" s="1"/>
  <c r="L14" i="3"/>
  <c r="K14" i="3"/>
  <c r="B14" i="3"/>
  <c r="X13" i="3"/>
  <c r="AA13" i="3" s="1"/>
  <c r="L13" i="3"/>
  <c r="K13" i="3"/>
  <c r="B13" i="3"/>
  <c r="X12" i="3"/>
  <c r="Z12" i="3" s="1"/>
  <c r="L12" i="3"/>
  <c r="K12" i="3"/>
  <c r="B12" i="3"/>
  <c r="Q11" i="3"/>
  <c r="L11" i="3"/>
  <c r="K11" i="3"/>
  <c r="Y14" i="3" l="1"/>
  <c r="AA12" i="3"/>
  <c r="Y12" i="3"/>
  <c r="AA14" i="3"/>
  <c r="Y17" i="3"/>
  <c r="AA17" i="3"/>
  <c r="Z16" i="3"/>
  <c r="Z18" i="3"/>
  <c r="Y16" i="3"/>
  <c r="Y18" i="3"/>
  <c r="Z13" i="3"/>
  <c r="Y13" i="3"/>
  <c r="X10" i="3"/>
  <c r="AA10" i="3" s="1"/>
  <c r="L10" i="3"/>
  <c r="K10" i="3"/>
  <c r="X9" i="3"/>
  <c r="Z9" i="3" s="1"/>
  <c r="L9" i="3"/>
  <c r="K9" i="3"/>
  <c r="X8" i="3"/>
  <c r="AA8" i="3" s="1"/>
  <c r="L8" i="3"/>
  <c r="K8" i="3"/>
  <c r="Q7" i="3"/>
  <c r="L7" i="3"/>
  <c r="K7" i="3"/>
  <c r="Y9" i="3" l="1"/>
  <c r="AA9" i="3"/>
  <c r="Z8" i="3"/>
  <c r="Z10" i="3"/>
  <c r="Y8" i="3"/>
  <c r="Y10" i="3"/>
  <c r="L5" i="3"/>
  <c r="L6" i="3"/>
  <c r="L4" i="3"/>
  <c r="L3" i="3"/>
  <c r="X5" i="3"/>
  <c r="AA5" i="3" s="1"/>
  <c r="X6" i="3"/>
  <c r="Z6" i="3" s="1"/>
  <c r="X4" i="3"/>
  <c r="AA4" i="3" s="1"/>
  <c r="Q3" i="3"/>
  <c r="V18" i="3" l="1"/>
  <c r="W18" i="3" s="1"/>
  <c r="V16" i="3"/>
  <c r="V14" i="3"/>
  <c r="W14" i="3" s="1"/>
  <c r="V17" i="3"/>
  <c r="W17" i="3" s="1"/>
  <c r="V13" i="3"/>
  <c r="W13" i="3" s="1"/>
  <c r="V12" i="3"/>
  <c r="V10" i="3"/>
  <c r="W10" i="3" s="1"/>
  <c r="V9" i="3"/>
  <c r="W9" i="3" s="1"/>
  <c r="V8" i="3"/>
  <c r="V4" i="3"/>
  <c r="W4" i="3" s="1"/>
  <c r="AA6" i="3"/>
  <c r="Z5" i="3"/>
  <c r="Y4" i="3"/>
  <c r="Z4" i="3"/>
  <c r="Y6" i="3"/>
  <c r="Y5" i="3"/>
  <c r="V5" i="3"/>
  <c r="W5" i="3" s="1"/>
  <c r="V6" i="3"/>
  <c r="W6" i="3" s="1"/>
  <c r="B4" i="3"/>
  <c r="K4" i="3"/>
  <c r="B5" i="3"/>
  <c r="K5" i="3"/>
  <c r="B6" i="3"/>
  <c r="K6" i="3"/>
  <c r="K3" i="3"/>
  <c r="B3" i="3"/>
  <c r="W8" i="3" l="1"/>
  <c r="W7" i="3" s="1"/>
  <c r="X7" i="3" s="1"/>
  <c r="V7" i="3"/>
  <c r="W12" i="3"/>
  <c r="W11" i="3" s="1"/>
  <c r="X11" i="3" s="1"/>
  <c r="V11" i="3"/>
  <c r="W16" i="3"/>
  <c r="W15" i="3" s="1"/>
  <c r="X15" i="3" s="1"/>
  <c r="V15" i="3"/>
  <c r="V3" i="3"/>
  <c r="W3" i="3"/>
  <c r="X3" i="3" s="1"/>
  <c r="U3" i="3" s="1"/>
  <c r="Z15" i="3" l="1"/>
  <c r="Y15" i="3"/>
  <c r="AA15" i="3"/>
  <c r="Y11" i="3"/>
  <c r="Z11" i="3"/>
  <c r="AA11" i="3"/>
  <c r="U11" i="3"/>
  <c r="Z7" i="3"/>
  <c r="Y7" i="3"/>
  <c r="AA7" i="3"/>
  <c r="Y3" i="3"/>
  <c r="Z3" i="3"/>
  <c r="AA3" i="3"/>
</calcChain>
</file>

<file path=xl/sharedStrings.xml><?xml version="1.0" encoding="utf-8"?>
<sst xmlns="http://schemas.openxmlformats.org/spreadsheetml/2006/main" count="323" uniqueCount="105">
  <si>
    <t xml:space="preserve">Aumentar en un 75% la capacidad de tratamiento de las aguas residuales </t>
  </si>
  <si>
    <t>Construir dos (2) lagunas anaeróbicas</t>
  </si>
  <si>
    <t>Construir zona de tratamiento de lodos</t>
  </si>
  <si>
    <t>Rehabilitar tramos de colectores del distrito Caimán y Colomuto.</t>
  </si>
  <si>
    <t>N°</t>
  </si>
  <si>
    <t>META DE RESULTADOS</t>
  </si>
  <si>
    <t>EJE</t>
  </si>
  <si>
    <t>SECTOR</t>
  </si>
  <si>
    <t>PROGRAMA</t>
  </si>
  <si>
    <t>TOTAL</t>
  </si>
  <si>
    <t>COD_PROGRAMA</t>
  </si>
  <si>
    <t>EJES</t>
  </si>
  <si>
    <t>PROGRAMAS</t>
  </si>
  <si>
    <t>CIUDAD CON SERVICIOS PÚBLICOS EFICIENTES Y DE CALIDAD</t>
  </si>
  <si>
    <t>EMPLEO, EMPRENDIMIENTO Y PRODUCTIVIDAD</t>
  </si>
  <si>
    <t>POSICIONAMIENTO Y FORTALECIMIENTO TURÍSTICO</t>
  </si>
  <si>
    <t>CIENCIA, TECNOLOGÍA E INNOVACIÓN PARA LA COMPETITIVIDAD</t>
  </si>
  <si>
    <t>ECONOMÍA SOLIDARIA</t>
  </si>
  <si>
    <t>MOVILIDAD SOSTENIBLE</t>
  </si>
  <si>
    <t>CIUDAD EQUIPADA OPERATIVA Y SEGURA</t>
  </si>
  <si>
    <t>SISTEMA VIAL MUNICIPAL PARA CONTINUAR CON LA TRANSFORMACIÓN</t>
  </si>
  <si>
    <t>PLANEACIÓN Y ORDENAMIENTO TERRITORIAL (POT)</t>
  </si>
  <si>
    <t>HABITAT</t>
  </si>
  <si>
    <t>SINCELEJO CONVIVE</t>
  </si>
  <si>
    <t>SOSTENIBILIDAD Y GESTIÓN AMBIENTAL</t>
  </si>
  <si>
    <t>DESARROLLO RURAL INTEGRAL</t>
  </si>
  <si>
    <t>GESTION DEL RIESGO</t>
  </si>
  <si>
    <t>CIUDAD Y REGIÓN</t>
  </si>
  <si>
    <t>DEFENSA Y PROTECCIÓN ANIMAL</t>
  </si>
  <si>
    <t>CULTURA, PATRIMONIO, TRADICIÓN E IDENTIDAD SINCELEJANA</t>
  </si>
  <si>
    <t>UNIDOS POR UNA MEJOR EDUCACIÓN</t>
  </si>
  <si>
    <t>SALUD OPORTUNA Y DE CALIDAD PARA TODOS</t>
  </si>
  <si>
    <t>ADULTOS MAYORES ATENDIDOS Y PROTEGIDOS</t>
  </si>
  <si>
    <t>POBREZA EXTREMA</t>
  </si>
  <si>
    <t xml:space="preserve"> REINSERCIÓN Y POS CONFLICTO - SINCELEJO AVANZA HACIA LA PAZ Y LA RECONCILIACIÓN</t>
  </si>
  <si>
    <t>DIRECCIÓN GESTIÓN SOCIAL Y MINORÍAS ÉTNICAS</t>
  </si>
  <si>
    <t>MUJERES Y EQUIDAD DE GÉNERO</t>
  </si>
  <si>
    <t xml:space="preserve"> DEPORTE Y RECREACIÓN PARA LA VIDA</t>
  </si>
  <si>
    <t>JUVENTUD</t>
  </si>
  <si>
    <t>LGBTI</t>
  </si>
  <si>
    <t>BANCO DE ALIMENTOS</t>
  </si>
  <si>
    <t>FAMILIAS EN ACCIÓN</t>
  </si>
  <si>
    <t>JÓVENES EN ACCIÓN</t>
  </si>
  <si>
    <t>CULTIVARTE</t>
  </si>
  <si>
    <t>PACTO PARA LA INCLUSIÓN Y LA ATENCION INTEGRAL DE LAS PERSONAS CON DISCAPACIDAD</t>
  </si>
  <si>
    <t>DESARROLLO INSTITUCIONAL</t>
  </si>
  <si>
    <t>GOBIERNO DIGITAL Y TRANSPARENTE</t>
  </si>
  <si>
    <t>CULTURA CIUDADANA Y SENTIDO DE PERTENENCIA POR SINCELEJO</t>
  </si>
  <si>
    <t>COMPROMISO</t>
  </si>
  <si>
    <t>CUMPLIMIENTO</t>
  </si>
  <si>
    <t>LOGRADO</t>
  </si>
  <si>
    <t>AVANCE</t>
  </si>
  <si>
    <t>META_RESULTADO</t>
  </si>
  <si>
    <t>META_CUATRIENIO</t>
  </si>
  <si>
    <t xml:space="preserve">40 Vivienda, Ciudad y Territorio </t>
  </si>
  <si>
    <t>LINEA_BASE</t>
  </si>
  <si>
    <t>COD_SECTOR</t>
  </si>
  <si>
    <t>DIAGNOSTICO INICIAL</t>
  </si>
  <si>
    <t>AVANCE_A</t>
  </si>
  <si>
    <t>AVANCE_V</t>
  </si>
  <si>
    <t>AVANCE_R</t>
  </si>
  <si>
    <t>PROGRESO</t>
  </si>
  <si>
    <t>COD_META</t>
  </si>
  <si>
    <t>INDI_RESULTADO</t>
  </si>
  <si>
    <t>NUM_META</t>
  </si>
  <si>
    <t>META_PRODUCTO</t>
  </si>
  <si>
    <t>INDI_PRODUCTO</t>
  </si>
  <si>
    <t>VALOR_META</t>
  </si>
  <si>
    <t>EJE 1_  PROMOVER LA DINÁMICA ECONÓMICA DE NUESTRA CIUDAD</t>
  </si>
  <si>
    <t>EJE 2_ CIUDAD ORDENADA Y SEGURA PARA EL DISFRUTE DE TODOS</t>
  </si>
  <si>
    <t>EJE 3_CIUDAD SOSTENIBLE Y AMIGABLE CON EL MEDIO AMBIENTE</t>
  </si>
  <si>
    <t>EJE 4_CIUDAD SOLIDARIA, INCLUYENTE Y EQUITATIVA</t>
  </si>
  <si>
    <t>EJE 5_SINCELEJO FORTALECIDA EN SUS INSTITUCIONES, PARTICIPATIVA Y CON SENTIDO DE PERTENENCIA</t>
  </si>
  <si>
    <t>Porcentaje tratamiento aguas residuales en la zona urbana del municipio.</t>
  </si>
  <si>
    <t>Número de agunas anaerobicas construidas</t>
  </si>
  <si>
    <t>Número Tratamiento de Lodos</t>
  </si>
  <si>
    <t>Número de Tramos a rehabilitar Caiman y Colomuto</t>
  </si>
  <si>
    <t>N°_EJE</t>
  </si>
  <si>
    <t>Aumentar en un 20% la conectividad a internet</t>
  </si>
  <si>
    <t>19 Salud para todos</t>
  </si>
  <si>
    <t>22 Educación de calidad</t>
  </si>
  <si>
    <t>Etiquetas de fila</t>
  </si>
  <si>
    <t>Promedio de AVANCE</t>
  </si>
  <si>
    <t>avance_r</t>
  </si>
  <si>
    <t>avance_a</t>
  </si>
  <si>
    <t>avance_v</t>
  </si>
  <si>
    <t>DINAMICA DE EJES</t>
  </si>
  <si>
    <t>17 Agricultura para todos</t>
  </si>
  <si>
    <t>DINAMICA DE SECTORES</t>
  </si>
  <si>
    <t>id_sector</t>
  </si>
  <si>
    <t>eje_2</t>
  </si>
  <si>
    <t>DINAMICA DE PROGRAMAS</t>
  </si>
  <si>
    <t>id_programa</t>
  </si>
  <si>
    <t xml:space="preserve">4001 Acceso de la población a los servicios de agua potable y saneamiento básico </t>
  </si>
  <si>
    <t>1701 Acceso a programas rurales de siembra</t>
  </si>
  <si>
    <t>1901 Salud para la atencion inicial de madres gestantes</t>
  </si>
  <si>
    <t>2201 Educación de calidad y cobertura eficiente</t>
  </si>
  <si>
    <t>17-2</t>
  </si>
  <si>
    <t>17-1</t>
  </si>
  <si>
    <t>40-1</t>
  </si>
  <si>
    <t>40-2</t>
  </si>
  <si>
    <t>19-1</t>
  </si>
  <si>
    <t>19-2</t>
  </si>
  <si>
    <t>22-1</t>
  </si>
  <si>
    <t>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</si>
</sst>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7" borderId="1" xfId="0" applyFont="1" applyFill="1" applyBorder="1"/>
    <xf numFmtId="0" fontId="1" fillId="7" borderId="1" xfId="0" applyFont="1" applyFill="1" applyBorder="1" applyAlignment="1"/>
    <xf numFmtId="0" fontId="1" fillId="0" borderId="1" xfId="0" applyFont="1" applyBorder="1"/>
    <xf numFmtId="0" fontId="0" fillId="8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2" fillId="0" borderId="0" xfId="0" applyNumberFormat="1" applyFont="1" applyAlignment="1" applyProtection="1">
      <alignment horizontal="justify" vertical="top"/>
      <protection locked="0"/>
    </xf>
    <xf numFmtId="0" fontId="6" fillId="4" borderId="1" xfId="0" applyNumberFormat="1" applyFont="1" applyFill="1" applyBorder="1" applyAlignment="1" applyProtection="1">
      <alignment horizontal="center" vertical="top"/>
      <protection locked="0"/>
    </xf>
    <xf numFmtId="0" fontId="6" fillId="4" borderId="1" xfId="1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Alignment="1" applyProtection="1">
      <alignment horizontal="center" vertical="top"/>
      <protection locked="0"/>
    </xf>
    <xf numFmtId="0" fontId="5" fillId="2" borderId="1" xfId="0" applyNumberFormat="1" applyFont="1" applyFill="1" applyBorder="1" applyAlignment="1" applyProtection="1">
      <alignment horizontal="center" vertical="top"/>
      <protection locked="0"/>
    </xf>
    <xf numFmtId="0" fontId="5" fillId="5" borderId="1" xfId="0" applyNumberFormat="1" applyFont="1" applyFill="1" applyBorder="1" applyAlignment="1" applyProtection="1">
      <alignment horizontal="justify" vertical="top"/>
    </xf>
    <xf numFmtId="0" fontId="5" fillId="2" borderId="1" xfId="0" applyNumberFormat="1" applyFont="1" applyFill="1" applyBorder="1" applyAlignment="1" applyProtection="1">
      <alignment horizontal="justify" vertical="top"/>
      <protection locked="0"/>
    </xf>
    <xf numFmtId="0" fontId="5" fillId="2" borderId="1" xfId="1" applyNumberFormat="1" applyFont="1" applyFill="1" applyBorder="1" applyAlignment="1" applyProtection="1">
      <alignment horizontal="center" vertical="top"/>
      <protection locked="0"/>
    </xf>
    <xf numFmtId="0" fontId="5" fillId="5" borderId="1" xfId="0" applyNumberFormat="1" applyFont="1" applyFill="1" applyBorder="1" applyAlignment="1" applyProtection="1">
      <alignment horizontal="center" vertical="top"/>
    </xf>
    <xf numFmtId="0" fontId="5" fillId="5" borderId="1" xfId="1" applyNumberFormat="1" applyFont="1" applyFill="1" applyBorder="1" applyAlignment="1" applyProtection="1">
      <alignment horizontal="center" vertical="top"/>
    </xf>
    <xf numFmtId="0" fontId="1" fillId="0" borderId="0" xfId="0" applyNumberFormat="1" applyFont="1" applyAlignment="1" applyProtection="1">
      <alignment horizontal="justify" vertical="top"/>
      <protection locked="0"/>
    </xf>
    <xf numFmtId="0" fontId="1" fillId="2" borderId="1" xfId="0" applyNumberFormat="1" applyFont="1" applyFill="1" applyBorder="1" applyAlignment="1" applyProtection="1">
      <alignment horizontal="center" vertical="top"/>
      <protection locked="0"/>
    </xf>
    <xf numFmtId="0" fontId="1" fillId="5" borderId="1" xfId="0" applyNumberFormat="1" applyFont="1" applyFill="1" applyBorder="1" applyAlignment="1" applyProtection="1">
      <alignment horizontal="justify" vertical="top"/>
    </xf>
    <xf numFmtId="0" fontId="1" fillId="2" borderId="1" xfId="0" applyNumberFormat="1" applyFont="1" applyFill="1" applyBorder="1" applyAlignment="1" applyProtection="1">
      <alignment horizontal="justify" vertical="top"/>
      <protection locked="0"/>
    </xf>
    <xf numFmtId="0" fontId="1" fillId="2" borderId="1" xfId="1" applyNumberFormat="1" applyFont="1" applyFill="1" applyBorder="1" applyAlignment="1" applyProtection="1">
      <alignment horizontal="center" vertical="top"/>
      <protection locked="0"/>
    </xf>
    <xf numFmtId="0" fontId="1" fillId="0" borderId="0" xfId="1" applyNumberFormat="1" applyFont="1" applyAlignment="1" applyProtection="1">
      <alignment horizontal="center" vertical="top"/>
      <protection locked="0"/>
    </xf>
    <xf numFmtId="0" fontId="8" fillId="0" borderId="0" xfId="0" applyNumberFormat="1" applyFont="1" applyAlignment="1" applyProtection="1">
      <alignment horizontal="center" vertical="top"/>
      <protection locked="0"/>
    </xf>
    <xf numFmtId="0" fontId="7" fillId="0" borderId="0" xfId="0" applyNumberFormat="1" applyFont="1" applyAlignment="1" applyProtection="1">
      <alignment horizontal="center" vertical="top"/>
      <protection locked="0"/>
    </xf>
    <xf numFmtId="0" fontId="0" fillId="0" borderId="0" xfId="0" applyNumberFormat="1" applyBorder="1"/>
    <xf numFmtId="0" fontId="3" fillId="3" borderId="1" xfId="0" applyNumberFormat="1" applyFont="1" applyFill="1" applyBorder="1" applyAlignment="1" applyProtection="1">
      <alignment horizontal="center" vertical="top"/>
      <protection locked="0"/>
    </xf>
    <xf numFmtId="0" fontId="6" fillId="7" borderId="1" xfId="0" applyNumberFormat="1" applyFont="1" applyFill="1" applyBorder="1" applyAlignment="1" applyProtection="1">
      <alignment horizontal="center" vertical="top"/>
      <protection locked="0"/>
    </xf>
    <xf numFmtId="0" fontId="6" fillId="7" borderId="1" xfId="1" applyNumberFormat="1" applyFont="1" applyFill="1" applyBorder="1" applyAlignment="1" applyProtection="1">
      <alignment horizontal="center" vertical="top"/>
      <protection locked="0"/>
    </xf>
    <xf numFmtId="0" fontId="3" fillId="6" borderId="1" xfId="0" applyNumberFormat="1" applyFont="1" applyFill="1" applyBorder="1" applyAlignment="1" applyProtection="1">
      <alignment horizontal="center" vertical="top"/>
      <protection locked="0"/>
    </xf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10" xfId="0" pivotButton="1" applyBorder="1"/>
    <xf numFmtId="0" fontId="0" fillId="8" borderId="11" xfId="0" applyFill="1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0" fontId="0" fillId="0" borderId="10" xfId="0" applyBorder="1"/>
  </cellXfs>
  <cellStyles count="2">
    <cellStyle name="Millares" xfId="1" builtinId="3"/>
    <cellStyle name="Normal" xfId="0" builtinId="0"/>
  </cellStyles>
  <dxfs count="187"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font>
        <sz val="36"/>
      </font>
      <fill>
        <patternFill patternType="solid">
          <fgColor indexed="64"/>
          <bgColor theme="7" tint="0.79998168889431442"/>
        </patternFill>
      </fill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numFmt numFmtId="2" formatCode="0.0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numFmt numFmtId="2" formatCode="0.0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numFmt numFmtId="2" formatCode="0.0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avier Quintero" refreshedDate="44284.649945254627" createdVersion="5" refreshedVersion="5" minRefreshableVersion="3" recordCount="16">
  <cacheSource type="worksheet">
    <worksheetSource ref="A2:AA18" sheet="A. FORMATO"/>
  </cacheSource>
  <cacheFields count="27">
    <cacheField name="N°_EJE" numFmtId="0">
      <sharedItems containsSemiMixedTypes="0" containsString="0" containsNumber="1" containsInteger="1" minValue="1" maxValue="4"/>
    </cacheField>
    <cacheField name="EJE" numFmtId="0">
      <sharedItems count="4">
        <s v="EJE 1_  PROMOVER LA DINÁMICA ECONÓMICA DE NUESTRA CIUDAD"/>
        <s v="EJE 2_ CIUDAD ORDENADA Y SEGURA PARA EL DISFRUTE DE TODOS"/>
        <s v="EJE 3_CIUDAD SOSTENIBLE Y AMIGABLE CON EL MEDIO AMBIENTE"/>
        <s v="EJE 4_CIUDAD SOLIDARIA, INCLUYENTE Y EQUITATIVA"/>
      </sharedItems>
    </cacheField>
    <cacheField name="COD_SECTOR" numFmtId="0">
      <sharedItems containsSemiMixedTypes="0" containsString="0" containsNumber="1" containsInteger="1" minValue="17" maxValue="40"/>
    </cacheField>
    <cacheField name="SECTOR" numFmtId="0">
      <sharedItems count="10">
        <s v="40 Vivienda, Ciudad y Territorio "/>
        <s v="17 Agricultura para todos"/>
        <s v="19 Salud para todos"/>
        <s v="22 Educación de calidad"/>
        <s v="Educación de calidad" u="1"/>
        <s v="42 Vivienda, Ciudad y Territorio " u="1"/>
        <s v="Salud para todos" u="1"/>
        <s v="Agricultura" u="1"/>
        <s v="41 Vivienda, Ciudad y Territorio " u="1"/>
        <s v="43 Vivienda, Ciudad y Territorio " u="1"/>
      </sharedItems>
    </cacheField>
    <cacheField name="COD_PROGRAMA" numFmtId="0">
      <sharedItems containsSemiMixedTypes="0" containsString="0" containsNumber="1" containsInteger="1" minValue="1701" maxValue="4001"/>
    </cacheField>
    <cacheField name="PROGRAMA" numFmtId="0">
      <sharedItems count="8">
        <s v="4001 Acceso de la población a los servicios de agua potable y saneamiento básico "/>
        <s v="1701 Acceso a programas rurales de siembra"/>
        <s v="1901 Salud para la atencion inicial de madres gestantes"/>
        <s v="2201 Educación de calidad y cobertura eficiente"/>
        <s v="Educación de calidad y cobertura eficiente" u="1"/>
        <s v="Salud para la atencion inicial de madres gestantes" u="1"/>
        <s v="Acceso de la población a los servicios de agua potable y saneamiento básico " u="1"/>
        <s v="Acceso a programas rurales de siembra" u="1"/>
      </sharedItems>
    </cacheField>
    <cacheField name="2020" numFmtId="0">
      <sharedItems containsSemiMixedTypes="0" containsString="0" containsNumber="1" containsInteger="1" minValue="43250858387" maxValue="43250858387"/>
    </cacheField>
    <cacheField name="2021" numFmtId="0">
      <sharedItems containsSemiMixedTypes="0" containsString="0" containsNumber="1" containsInteger="1" minValue="24500000000" maxValue="24500000000"/>
    </cacheField>
    <cacheField name="2022" numFmtId="0">
      <sharedItems containsSemiMixedTypes="0" containsString="0" containsNumber="1" containsInteger="1" minValue="18623075327" maxValue="18623075327"/>
    </cacheField>
    <cacheField name="2023" numFmtId="0">
      <sharedItems containsSemiMixedTypes="0" containsString="0" containsNumber="1" containsInteger="1" minValue="25458435182" maxValue="25458435182"/>
    </cacheField>
    <cacheField name="TOTAL" numFmtId="0">
      <sharedItems containsSemiMixedTypes="0" containsString="0" containsNumber="1" containsInteger="1" minValue="111832368896" maxValue="111832368896"/>
    </cacheField>
    <cacheField name="COD_META" numFmtId="0">
      <sharedItems/>
    </cacheField>
    <cacheField name="LINEA_BASE" numFmtId="0">
      <sharedItems containsSemiMixedTypes="0" containsString="0" containsNumber="1" containsInteger="1" minValue="15" maxValue="80"/>
    </cacheField>
    <cacheField name="META_RESULTADO" numFmtId="0">
      <sharedItems/>
    </cacheField>
    <cacheField name="INDI_RESULTADO" numFmtId="0">
      <sharedItems/>
    </cacheField>
    <cacheField name="META_CUATRIENIO" numFmtId="0">
      <sharedItems containsSemiMixedTypes="0" containsString="0" containsNumber="1" containsInteger="1" minValue="50" maxValue="100"/>
    </cacheField>
    <cacheField name="NUM_META" numFmtId="0">
      <sharedItems containsSemiMixedTypes="0" containsString="0" containsNumber="1" containsInteger="1" minValue="1" maxValue="3"/>
    </cacheField>
    <cacheField name="META_PRODUCTO" numFmtId="0">
      <sharedItems containsMixedTypes="1" containsNumber="1" containsInteger="1" minValue="0" maxValue="0"/>
    </cacheField>
    <cacheField name="INDI_PRODUCTO" numFmtId="0">
      <sharedItems containsMixedTypes="1" containsNumber="1" containsInteger="1" minValue="0" maxValue="0"/>
    </cacheField>
    <cacheField name="COMPROMISO" numFmtId="0">
      <sharedItems containsSemiMixedTypes="0" containsString="0" containsNumber="1" containsInteger="1" minValue="4" maxValue="75"/>
    </cacheField>
    <cacheField name="CUMPLIMIENTO" numFmtId="0">
      <sharedItems containsSemiMixedTypes="0" containsString="0" containsNumber="1" minValue="1" maxValue="53.333333333333336"/>
    </cacheField>
    <cacheField name="VALOR_META" numFmtId="0">
      <sharedItems containsSemiMixedTypes="0" containsString="0" containsNumber="1" containsInteger="1" minValue="25" maxValue="75"/>
    </cacheField>
    <cacheField name="LOGRADO" numFmtId="0">
      <sharedItems containsSemiMixedTypes="0" containsString="0" containsNumber="1" minValue="4.166666666666667" maxValue="65.833333333333329"/>
    </cacheField>
    <cacheField name="AVANCE" numFmtId="0">
      <sharedItems containsSemiMixedTypes="0" containsString="0" containsNumber="1" minValue="16.666666666666668" maxValue="100"/>
    </cacheField>
    <cacheField name="AVANCE_R" numFmtId="0">
      <sharedItems containsSemiMixedTypes="0" containsString="0" containsNumber="1" minValue="0" maxValue="27.222222222222225"/>
    </cacheField>
    <cacheField name="AVANCE_A" numFmtId="0">
      <sharedItems containsSemiMixedTypes="0" containsString="0" containsNumber="1" minValue="0" maxValue="60"/>
    </cacheField>
    <cacheField name="AVANCE_V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n v="40"/>
    <x v="0"/>
    <n v="4001"/>
    <x v="0"/>
    <n v="43250858387"/>
    <n v="24500000000"/>
    <n v="18623075327"/>
    <n v="25458435182"/>
    <n v="111832368896"/>
    <s v="40-1"/>
    <n v="15"/>
    <s v="Aumentar en un 75% la capacidad de tratamiento de las aguas residuales "/>
    <s v="Porcentaje tratamiento aguas residuales en la zona urbana del municipio."/>
    <n v="90"/>
    <n v="3"/>
    <n v="0"/>
    <n v="0"/>
    <n v="75"/>
    <n v="41.111111111111114"/>
    <n v="75"/>
    <n v="30.833333333333336"/>
    <n v="41.111111111111114"/>
    <n v="0"/>
    <n v="41.111111111111114"/>
    <n v="0"/>
  </r>
  <r>
    <n v="1"/>
    <x v="0"/>
    <n v="40"/>
    <x v="0"/>
    <n v="4001"/>
    <x v="0"/>
    <n v="43250858387"/>
    <n v="24500000000"/>
    <n v="18623075327"/>
    <n v="25458435182"/>
    <n v="111832368896"/>
    <s v="40-2"/>
    <n v="15"/>
    <s v="Aumentar en un 75% la capacidad de tratamiento de las aguas residuales "/>
    <s v="Porcentaje tratamiento aguas residuales en la zona urbana del municipio."/>
    <n v="90"/>
    <n v="1"/>
    <s v="Construir dos (2) lagunas anaeróbicas"/>
    <s v="Número de agunas anaerobicas construidas"/>
    <n v="6"/>
    <n v="2"/>
    <n v="25"/>
    <n v="8.3333333333333339"/>
    <n v="33.333333333333336"/>
    <n v="0"/>
    <n v="33.333333333333336"/>
    <n v="0"/>
  </r>
  <r>
    <n v="1"/>
    <x v="0"/>
    <n v="40"/>
    <x v="0"/>
    <n v="4001"/>
    <x v="0"/>
    <n v="43250858387"/>
    <n v="24500000000"/>
    <n v="18623075327"/>
    <n v="25458435182"/>
    <n v="111832368896"/>
    <s v="40-2"/>
    <n v="15"/>
    <s v="Aumentar en un 75% la capacidad de tratamiento de las aguas residuales "/>
    <s v="Porcentaje tratamiento aguas residuales en la zona urbana del municipio."/>
    <n v="90"/>
    <n v="2"/>
    <s v="Construir zona de tratamiento de lodos"/>
    <s v="Número Tratamiento de Lodos"/>
    <n v="5"/>
    <n v="2"/>
    <n v="25"/>
    <n v="10"/>
    <n v="40"/>
    <n v="0"/>
    <n v="40"/>
    <n v="0"/>
  </r>
  <r>
    <n v="1"/>
    <x v="0"/>
    <n v="40"/>
    <x v="0"/>
    <n v="4001"/>
    <x v="0"/>
    <n v="43250858387"/>
    <n v="24500000000"/>
    <n v="18623075327"/>
    <n v="25458435182"/>
    <n v="111832368896"/>
    <s v="40-2"/>
    <n v="15"/>
    <s v="Aumentar en un 75% la capacidad de tratamiento de las aguas residuales "/>
    <s v="Porcentaje tratamiento aguas residuales en la zona urbana del municipio."/>
    <n v="90"/>
    <n v="3"/>
    <s v="Rehabilitar tramos de colectores del distrito Caimán y Colomuto."/>
    <s v="Número de Tramos a rehabilitar Caiman y Colomuto"/>
    <n v="4"/>
    <n v="2"/>
    <n v="25"/>
    <n v="12.5"/>
    <n v="50"/>
    <n v="0"/>
    <n v="50"/>
    <n v="0"/>
  </r>
  <r>
    <n v="2"/>
    <x v="1"/>
    <n v="17"/>
    <x v="1"/>
    <n v="1701"/>
    <x v="1"/>
    <n v="43250858387"/>
    <n v="24500000000"/>
    <n v="18623075327"/>
    <n v="25458435182"/>
    <n v="111832368896"/>
    <s v="17-1"/>
    <n v="30"/>
    <s v="Aumentar en un 20% la conectividad a internet"/>
    <s v="Porcentaje tratamiento aguas residuales en la zona urbana del municipio."/>
    <n v="50"/>
    <n v="3"/>
    <n v="0"/>
    <n v="0"/>
    <n v="75"/>
    <n v="10"/>
    <n v="75"/>
    <n v="65.833333333333329"/>
    <n v="87.777777777777771"/>
    <n v="0"/>
    <n v="0"/>
    <n v="87.777777777777771"/>
  </r>
  <r>
    <n v="2"/>
    <x v="1"/>
    <n v="17"/>
    <x v="1"/>
    <n v="1701"/>
    <x v="1"/>
    <n v="43250858387"/>
    <n v="24500000000"/>
    <n v="18623075327"/>
    <n v="25458435182"/>
    <n v="111832368896"/>
    <s v="17-2"/>
    <n v="30"/>
    <s v="Aumentar en un 20% la conectividad a internet"/>
    <s v="Porcentaje tratamiento aguas residuales en la zona urbana del municipio."/>
    <n v="50"/>
    <n v="1"/>
    <s v="Construir dos (2) lagunas anaeróbicas"/>
    <s v="Número de agunas anaerobicas construidas"/>
    <n v="6"/>
    <n v="5"/>
    <n v="25"/>
    <n v="20.833333333333329"/>
    <n v="83.333333333333329"/>
    <n v="0"/>
    <n v="0"/>
    <n v="83.333333333333329"/>
  </r>
  <r>
    <n v="2"/>
    <x v="1"/>
    <n v="17"/>
    <x v="1"/>
    <n v="1701"/>
    <x v="1"/>
    <n v="43250858387"/>
    <n v="24500000000"/>
    <n v="18623075327"/>
    <n v="25458435182"/>
    <n v="111832368896"/>
    <s v="17-2"/>
    <n v="30"/>
    <s v="Aumentar en un 20% la conectividad a internet"/>
    <s v="Porcentaje tratamiento aguas residuales en la zona urbana del municipio."/>
    <n v="50"/>
    <n v="2"/>
    <s v="Construir zona de tratamiento de lodos"/>
    <s v="Número Tratamiento de Lodos"/>
    <n v="5"/>
    <n v="4"/>
    <n v="25"/>
    <n v="20"/>
    <n v="80"/>
    <n v="0"/>
    <n v="0"/>
    <n v="80"/>
  </r>
  <r>
    <n v="2"/>
    <x v="1"/>
    <n v="17"/>
    <x v="1"/>
    <n v="1701"/>
    <x v="1"/>
    <n v="43250858387"/>
    <n v="24500000000"/>
    <n v="18623075327"/>
    <n v="25458435182"/>
    <n v="111832368896"/>
    <s v="17-2"/>
    <n v="30"/>
    <s v="Aumentar en un 20% la conectividad a internet"/>
    <s v="Porcentaje tratamiento aguas residuales en la zona urbana del municipio."/>
    <n v="50"/>
    <n v="3"/>
    <s v="Rehabilitar tramos de colectores del distrito Caimán y Colomuto."/>
    <s v="Número de Tramos a rehabilitar Caiman y Colomuto"/>
    <n v="4"/>
    <n v="4"/>
    <n v="25"/>
    <n v="25"/>
    <n v="100"/>
    <n v="0"/>
    <n v="0"/>
    <n v="100"/>
  </r>
  <r>
    <n v="3"/>
    <x v="2"/>
    <n v="19"/>
    <x v="2"/>
    <n v="1901"/>
    <x v="2"/>
    <n v="43250858387"/>
    <n v="24500000000"/>
    <n v="18623075327"/>
    <n v="25458435182"/>
    <n v="111832368896"/>
    <s v="19-1"/>
    <n v="60"/>
    <s v="Aumentar en un 20% la conectividad a internet"/>
    <s v="Porcentaje tratamiento aguas residuales en la zona urbana del municipio."/>
    <n v="80"/>
    <n v="3"/>
    <n v="0"/>
    <n v="0"/>
    <n v="75"/>
    <n v="53.333333333333336"/>
    <n v="75"/>
    <n v="40"/>
    <n v="53.333333333333336"/>
    <n v="0"/>
    <n v="53.333333333333336"/>
    <n v="0"/>
  </r>
  <r>
    <n v="3"/>
    <x v="2"/>
    <n v="19"/>
    <x v="2"/>
    <n v="1901"/>
    <x v="2"/>
    <n v="43250858387"/>
    <n v="24500000000"/>
    <n v="18623075327"/>
    <n v="25458435182"/>
    <n v="111832368896"/>
    <s v="19-2"/>
    <n v="60"/>
    <s v="Aumentar en un 20% la conectividad a internet"/>
    <s v="Porcentaje tratamiento aguas residuales en la zona urbana del municipio."/>
    <n v="80"/>
    <n v="1"/>
    <s v="Construir dos (2) lagunas anaeróbicas"/>
    <s v="Número de agunas anaerobicas construidas"/>
    <n v="6"/>
    <n v="3"/>
    <n v="25"/>
    <n v="12.5"/>
    <n v="50"/>
    <n v="0"/>
    <n v="50"/>
    <n v="0"/>
  </r>
  <r>
    <n v="3"/>
    <x v="2"/>
    <n v="19"/>
    <x v="2"/>
    <n v="1901"/>
    <x v="2"/>
    <n v="43250858387"/>
    <n v="24500000000"/>
    <n v="18623075327"/>
    <n v="25458435182"/>
    <n v="111832368896"/>
    <s v="19-2"/>
    <n v="60"/>
    <s v="Aumentar en un 20% la conectividad a internet"/>
    <s v="Porcentaje tratamiento aguas residuales en la zona urbana del municipio."/>
    <n v="80"/>
    <n v="2"/>
    <s v="Construir zona de tratamiento de lodos"/>
    <s v="Número Tratamiento de Lodos"/>
    <n v="5"/>
    <n v="3"/>
    <n v="25"/>
    <n v="15"/>
    <n v="60"/>
    <n v="0"/>
    <n v="60"/>
    <n v="0"/>
  </r>
  <r>
    <n v="3"/>
    <x v="2"/>
    <n v="19"/>
    <x v="2"/>
    <n v="1901"/>
    <x v="2"/>
    <n v="43250858387"/>
    <n v="24500000000"/>
    <n v="18623075327"/>
    <n v="25458435182"/>
    <n v="111832368896"/>
    <s v="19-2"/>
    <n v="60"/>
    <s v="Aumentar en un 20% la conectividad a internet"/>
    <s v="Porcentaje tratamiento aguas residuales en la zona urbana del municipio."/>
    <n v="80"/>
    <n v="3"/>
    <s v="Rehabilitar tramos de colectores del distrito Caimán y Colomuto."/>
    <s v="Número de Tramos a rehabilitar Caiman y Colomuto"/>
    <n v="4"/>
    <n v="2"/>
    <n v="25"/>
    <n v="12.5"/>
    <n v="50"/>
    <n v="0"/>
    <n v="50"/>
    <n v="0"/>
  </r>
  <r>
    <n v="4"/>
    <x v="3"/>
    <n v="22"/>
    <x v="3"/>
    <n v="2201"/>
    <x v="3"/>
    <n v="43250858387"/>
    <n v="24500000000"/>
    <n v="18623075327"/>
    <n v="25458435182"/>
    <n v="111832368896"/>
    <s v="22-1"/>
    <n v="80"/>
    <s v="Aumentar en un 20% la conectividad a internet"/>
    <s v="Porcentaje tratamiento aguas residuales en la zona urbana del municipio."/>
    <n v="100"/>
    <n v="3"/>
    <n v="0"/>
    <n v="0"/>
    <n v="75"/>
    <n v="20"/>
    <n v="75"/>
    <n v="20.416666666666668"/>
    <n v="27.222222222222225"/>
    <n v="27.222222222222225"/>
    <n v="0"/>
    <n v="0"/>
  </r>
  <r>
    <n v="4"/>
    <x v="3"/>
    <n v="22"/>
    <x v="3"/>
    <n v="2201"/>
    <x v="3"/>
    <n v="43250858387"/>
    <n v="24500000000"/>
    <n v="18623075327"/>
    <n v="25458435182"/>
    <n v="111832368896"/>
    <s v="22-2"/>
    <n v="80"/>
    <s v="Aumentar en un 20% la conectividad a internet"/>
    <s v="Porcentaje tratamiento aguas residuales en la zona urbana del municipio."/>
    <n v="100"/>
    <n v="1"/>
    <s v="Construir dos (2) lagunas anaeróbicas"/>
    <s v="Número de agunas anaerobicas construidas"/>
    <n v="6"/>
    <n v="1"/>
    <n v="25"/>
    <n v="4.166666666666667"/>
    <n v="16.666666666666668"/>
    <n v="16.666666666666668"/>
    <n v="0"/>
    <n v="0"/>
  </r>
  <r>
    <n v="4"/>
    <x v="3"/>
    <n v="22"/>
    <x v="3"/>
    <n v="2201"/>
    <x v="3"/>
    <n v="43250858387"/>
    <n v="24500000000"/>
    <n v="18623075327"/>
    <n v="25458435182"/>
    <n v="111832368896"/>
    <s v="22-2"/>
    <n v="80"/>
    <s v="Aumentar en un 20% la conectividad a internet"/>
    <s v="Porcentaje tratamiento aguas residuales en la zona urbana del municipio."/>
    <n v="100"/>
    <n v="2"/>
    <s v="Construir zona de tratamiento de lodos"/>
    <s v="Número Tratamiento de Lodos"/>
    <n v="5"/>
    <n v="2"/>
    <n v="25"/>
    <n v="10"/>
    <n v="40"/>
    <n v="0"/>
    <n v="40"/>
    <n v="0"/>
  </r>
  <r>
    <n v="4"/>
    <x v="3"/>
    <n v="22"/>
    <x v="3"/>
    <n v="2201"/>
    <x v="3"/>
    <n v="43250858387"/>
    <n v="24500000000"/>
    <n v="18623075327"/>
    <n v="25458435182"/>
    <n v="111832368896"/>
    <s v="22-2"/>
    <n v="80"/>
    <s v="Aumentar en un 20% la conectividad a internet"/>
    <s v="Porcentaje tratamiento aguas residuales en la zona urbana del municipio."/>
    <n v="100"/>
    <n v="3"/>
    <s v="Rehabilitar tramos de colectores del distrito Caimán y Colomuto."/>
    <s v="Número de Tramos a rehabilitar Caiman y Colomuto"/>
    <n v="4"/>
    <n v="1"/>
    <n v="25"/>
    <n v="6.25"/>
    <n v="25"/>
    <n v="2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7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C17:D21" firstHeaderRow="1" firstDataRow="1" firstDataCol="1"/>
  <pivotFields count="27">
    <pivotField showAll="0"/>
    <pivotField showAll="0"/>
    <pivotField showAll="0"/>
    <pivotField showAll="0"/>
    <pivotField showAll="0"/>
    <pivotField axis="axisRow" showAll="0">
      <items count="9">
        <item m="1" x="7"/>
        <item m="1" x="6"/>
        <item m="1" x="4"/>
        <item m="1"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4">
    <i>
      <x v="4"/>
    </i>
    <i>
      <x v="5"/>
    </i>
    <i>
      <x v="6"/>
    </i>
    <i>
      <x v="7"/>
    </i>
  </rowItems>
  <colItems count="1">
    <i/>
  </colItems>
  <dataFields count="1">
    <dataField name="Promedio de AVANCE" fld="23" subtotal="average" baseField="5" baseItem="0" numFmtId="2"/>
  </dataFields>
  <formats count="18">
    <format dxfId="172">
      <pivotArea outline="0" collapsedLevelsAreSubtotals="1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5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5" count="0"/>
        </references>
      </pivotArea>
    </format>
    <format dxfId="166">
      <pivotArea dataOnly="0" labelOnly="1" grandRow="1" outline="0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5" type="button" dataOnly="0" labelOnly="1" outline="0" axis="axisRow" fieldPosition="0"/>
    </format>
    <format dxfId="157">
      <pivotArea dataOnly="0" labelOnly="1" outline="0" axis="axisValues" fieldPosition="0"/>
    </format>
    <format dxfId="156">
      <pivotArea dataOnly="0" labelOnly="1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77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C10:D14" firstHeaderRow="1" firstDataRow="1" firstDataCol="1"/>
  <pivotFields count="27">
    <pivotField showAll="0"/>
    <pivotField showAll="0"/>
    <pivotField showAll="0"/>
    <pivotField axis="axisRow" showAll="0">
      <items count="11">
        <item x="0"/>
        <item m="1" x="8"/>
        <item m="1" x="5"/>
        <item m="1" x="9"/>
        <item m="1" x="7"/>
        <item m="1" x="4"/>
        <item m="1" x="6"/>
        <item x="1"/>
        <item x="2"/>
        <item x="3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/>
    <pivotField showAll="0"/>
    <pivotField showAll="0"/>
    <pivotField numFmtId="37" showAll="0"/>
    <pivotField showAll="0"/>
    <pivotField showAll="0"/>
    <pivotField showAll="0"/>
    <pivotField numFmtId="37" showAll="0"/>
    <pivotField numFmtId="37" showAll="0"/>
    <pivotField numFmtId="37" showAll="0"/>
    <pivotField numFmtId="39" showAll="0"/>
    <pivotField dataField="1" numFmtId="39" showAll="0"/>
    <pivotField numFmtId="49" showAll="0"/>
    <pivotField numFmtId="49" showAll="0"/>
    <pivotField numFmtId="49" showAll="0"/>
  </pivotFields>
  <rowFields count="1">
    <field x="3"/>
  </rowFields>
  <rowItems count="4">
    <i>
      <x/>
    </i>
    <i>
      <x v="7"/>
    </i>
    <i>
      <x v="8"/>
    </i>
    <i>
      <x v="9"/>
    </i>
  </rowItems>
  <colItems count="1">
    <i/>
  </colItems>
  <dataFields count="1">
    <dataField name="Promedio de AVANCE" fld="23" subtotal="average" baseField="3" baseItem="0" numFmtId="2"/>
  </dataFields>
  <formats count="19">
    <format dxfId="1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3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3" count="0"/>
        </references>
      </pivotArea>
    </format>
    <format dxfId="173">
      <pivotArea dataOnly="0" labelOnly="1" grandRow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3" type="button" dataOnly="0" labelOnly="1" outline="0" axis="axisRow" fieldPosition="0"/>
    </format>
    <format dxfId="162">
      <pivotArea dataOnly="0" labelOnly="1" outline="0" axis="axisValues" fieldPosition="0"/>
    </format>
    <format dxfId="161">
      <pivotArea dataOnly="0" labelOnly="1" grandRow="1" outline="0" fieldPosition="0"/>
    </format>
    <format dxfId="154">
      <pivotArea collapsedLevelsAreSubtotals="1" fieldPosition="0">
        <references count="1">
          <reference field="3" count="0"/>
        </references>
      </pivotArea>
    </format>
    <format dxfId="153">
      <pivotArea dataOnly="0" labelOnly="1" fieldPosition="0">
        <references count="1">
          <reference field="3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77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C3:D7" firstHeaderRow="1" firstDataRow="1" firstDataCol="1"/>
  <pivotFields count="27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/>
    <pivotField showAll="0"/>
    <pivotField showAll="0"/>
    <pivotField numFmtId="37" showAll="0"/>
    <pivotField showAll="0"/>
    <pivotField showAll="0"/>
    <pivotField showAll="0"/>
    <pivotField numFmtId="37" showAll="0"/>
    <pivotField numFmtId="37" showAll="0"/>
    <pivotField numFmtId="37" showAll="0"/>
    <pivotField numFmtId="39" showAll="0"/>
    <pivotField dataField="1" numFmtId="39" showAll="0"/>
    <pivotField numFmtId="49" showAll="0"/>
    <pivotField numFmtId="49" showAll="0"/>
    <pivotField numFmtId="49"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Promedio de AVANCE" fld="23" subtotal="average" baseField="1" baseItem="0"/>
  </dataFields>
  <formats count="12"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" type="button" dataOnly="0" labelOnly="1" outline="0" axis="axisRow" fieldPosition="0"/>
    </format>
    <format dxfId="183">
      <pivotArea dataOnly="0" labelOnly="1" outline="0" axis="axisValues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collapsedLevelsAreSubtotals="1" fieldPosition="0">
        <references count="1">
          <reference field="1" count="0"/>
        </references>
      </pivotArea>
    </format>
    <format dxfId="23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85" zoomScaleNormal="85" workbookViewId="0">
      <pane ySplit="2" topLeftCell="A3" activePane="bottomLeft" state="frozen"/>
      <selection pane="bottomLeft" activeCell="B6" sqref="B6"/>
    </sheetView>
  </sheetViews>
  <sheetFormatPr baseColWidth="10" defaultRowHeight="40.5" customHeight="1" x14ac:dyDescent="0.25"/>
  <cols>
    <col min="1" max="1" width="6.5703125" style="13" customWidth="1"/>
    <col min="2" max="2" width="54.7109375" style="20" customWidth="1"/>
    <col min="3" max="3" width="14.140625" style="20" bestFit="1" customWidth="1"/>
    <col min="4" max="4" width="15.5703125" style="20" bestFit="1" customWidth="1"/>
    <col min="5" max="5" width="17.85546875" style="13" bestFit="1" customWidth="1"/>
    <col min="6" max="6" width="15.28515625" style="20" bestFit="1" customWidth="1"/>
    <col min="7" max="10" width="15.85546875" style="25" bestFit="1" customWidth="1"/>
    <col min="11" max="11" width="16.85546875" style="25" bestFit="1" customWidth="1"/>
    <col min="12" max="12" width="17.28515625" style="13" bestFit="1" customWidth="1"/>
    <col min="13" max="13" width="12.85546875" style="13" bestFit="1" customWidth="1"/>
    <col min="14" max="14" width="19.140625" style="20" bestFit="1" customWidth="1"/>
    <col min="15" max="15" width="22.85546875" style="20" bestFit="1" customWidth="1"/>
    <col min="16" max="16" width="19.28515625" style="13" bestFit="1" customWidth="1"/>
    <col min="17" max="17" width="11.42578125" style="13"/>
    <col min="18" max="18" width="23.85546875" style="20" bestFit="1" customWidth="1"/>
    <col min="19" max="19" width="22.140625" style="20" bestFit="1" customWidth="1"/>
    <col min="20" max="20" width="14.5703125" style="13" bestFit="1" customWidth="1"/>
    <col min="21" max="21" width="15.7109375" style="13" bestFit="1" customWidth="1"/>
    <col min="22" max="22" width="13.5703125" style="13" bestFit="1" customWidth="1"/>
    <col min="23" max="23" width="10.5703125" style="13" bestFit="1" customWidth="1"/>
    <col min="24" max="24" width="14.42578125" style="27" bestFit="1" customWidth="1"/>
    <col min="25" max="16384" width="11.42578125" style="20"/>
  </cols>
  <sheetData>
    <row r="1" spans="1:27" s="10" customFormat="1" ht="11.25" x14ac:dyDescent="0.25">
      <c r="A1" s="30" t="s">
        <v>57</v>
      </c>
      <c r="B1" s="30"/>
      <c r="C1" s="30"/>
      <c r="D1" s="30"/>
      <c r="E1" s="30"/>
      <c r="F1" s="30"/>
      <c r="G1" s="31"/>
      <c r="H1" s="31"/>
      <c r="I1" s="31"/>
      <c r="J1" s="31"/>
      <c r="K1" s="31"/>
      <c r="L1" s="29" t="s">
        <v>5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2" t="s">
        <v>61</v>
      </c>
      <c r="Z1" s="32"/>
      <c r="AA1" s="32"/>
    </row>
    <row r="2" spans="1:27" s="13" customFormat="1" ht="14.25" customHeight="1" x14ac:dyDescent="0.25">
      <c r="A2" s="11" t="s">
        <v>77</v>
      </c>
      <c r="B2" s="11" t="s">
        <v>6</v>
      </c>
      <c r="C2" s="11" t="s">
        <v>56</v>
      </c>
      <c r="D2" s="11" t="s">
        <v>7</v>
      </c>
      <c r="E2" s="11" t="s">
        <v>10</v>
      </c>
      <c r="F2" s="11" t="s">
        <v>8</v>
      </c>
      <c r="G2" s="12">
        <v>2020</v>
      </c>
      <c r="H2" s="12">
        <v>2021</v>
      </c>
      <c r="I2" s="12">
        <v>2022</v>
      </c>
      <c r="J2" s="12">
        <v>2023</v>
      </c>
      <c r="K2" s="12" t="s">
        <v>9</v>
      </c>
      <c r="L2" s="11" t="s">
        <v>62</v>
      </c>
      <c r="M2" s="11" t="s">
        <v>55</v>
      </c>
      <c r="N2" s="11" t="s">
        <v>52</v>
      </c>
      <c r="O2" s="11" t="s">
        <v>63</v>
      </c>
      <c r="P2" s="11" t="s">
        <v>53</v>
      </c>
      <c r="Q2" s="11" t="s">
        <v>64</v>
      </c>
      <c r="R2" s="11" t="s">
        <v>65</v>
      </c>
      <c r="S2" s="11" t="s">
        <v>66</v>
      </c>
      <c r="T2" s="11" t="s">
        <v>48</v>
      </c>
      <c r="U2" s="11" t="s">
        <v>49</v>
      </c>
      <c r="V2" s="11" t="s">
        <v>67</v>
      </c>
      <c r="W2" s="11" t="s">
        <v>50</v>
      </c>
      <c r="X2" s="11" t="s">
        <v>51</v>
      </c>
      <c r="Y2" s="11" t="s">
        <v>60</v>
      </c>
      <c r="Z2" s="11" t="s">
        <v>58</v>
      </c>
      <c r="AA2" s="11" t="s">
        <v>59</v>
      </c>
    </row>
    <row r="3" spans="1:27" ht="46.5" customHeight="1" x14ac:dyDescent="0.25">
      <c r="A3" s="14">
        <v>1</v>
      </c>
      <c r="B3" s="15" t="str">
        <f t="shared" ref="B3:B10" si="0">VLOOKUP(A3,ejes,2)</f>
        <v>EJE 1_  PROMOVER LA DINÁMICA ECONÓMICA DE NUESTRA CIUDAD</v>
      </c>
      <c r="C3" s="14">
        <v>40</v>
      </c>
      <c r="D3" s="16" t="s">
        <v>54</v>
      </c>
      <c r="E3" s="14">
        <v>4001</v>
      </c>
      <c r="F3" s="16" t="s">
        <v>93</v>
      </c>
      <c r="G3" s="17">
        <v>43250858387</v>
      </c>
      <c r="H3" s="17">
        <v>24500000000</v>
      </c>
      <c r="I3" s="17">
        <v>18623075327</v>
      </c>
      <c r="J3" s="17">
        <v>25458435182</v>
      </c>
      <c r="K3" s="17">
        <f t="shared" ref="K3" si="1">SUM(G3:J3)</f>
        <v>111832368896</v>
      </c>
      <c r="L3" s="18" t="str">
        <f>CONCATENATE(C3,"-",1)</f>
        <v>40-1</v>
      </c>
      <c r="M3" s="14">
        <v>15</v>
      </c>
      <c r="N3" s="16" t="s">
        <v>0</v>
      </c>
      <c r="O3" s="16" t="s">
        <v>73</v>
      </c>
      <c r="P3" s="17">
        <v>90</v>
      </c>
      <c r="Q3" s="18">
        <f>COUNT(Q4:Q6)</f>
        <v>3</v>
      </c>
      <c r="R3" s="14">
        <v>0</v>
      </c>
      <c r="S3" s="14">
        <v>0</v>
      </c>
      <c r="T3" s="17">
        <v>75</v>
      </c>
      <c r="U3" s="19">
        <f>(X3)</f>
        <v>41.111111111111114</v>
      </c>
      <c r="V3" s="19">
        <f>SUM(V4:V6)</f>
        <v>75</v>
      </c>
      <c r="W3" s="19">
        <f>SUM(W4:W6)</f>
        <v>30.833333333333336</v>
      </c>
      <c r="X3" s="19">
        <f>(W3*100)/T3</f>
        <v>41.111111111111114</v>
      </c>
      <c r="Y3" s="19">
        <f>IF($X3&lt;=30,$X3,0)</f>
        <v>0</v>
      </c>
      <c r="Z3" s="19">
        <f>IF(AND($X3&gt;=31,$X3&lt;=70),$X3,0)</f>
        <v>41.111111111111114</v>
      </c>
      <c r="AA3" s="19">
        <f>IF($X3&gt;70,$X3,0)</f>
        <v>0</v>
      </c>
    </row>
    <row r="4" spans="1:27" ht="46.5" customHeight="1" x14ac:dyDescent="0.25">
      <c r="A4" s="21">
        <v>1</v>
      </c>
      <c r="B4" s="22" t="str">
        <f t="shared" si="0"/>
        <v>EJE 1_  PROMOVER LA DINÁMICA ECONÓMICA DE NUESTRA CIUDAD</v>
      </c>
      <c r="C4" s="21">
        <v>40</v>
      </c>
      <c r="D4" s="16" t="s">
        <v>54</v>
      </c>
      <c r="E4" s="14">
        <v>4001</v>
      </c>
      <c r="F4" s="16" t="s">
        <v>93</v>
      </c>
      <c r="G4" s="24">
        <v>43250858387</v>
      </c>
      <c r="H4" s="24">
        <v>24500000000</v>
      </c>
      <c r="I4" s="24">
        <v>18623075327</v>
      </c>
      <c r="J4" s="24">
        <v>25458435182</v>
      </c>
      <c r="K4" s="24">
        <f t="shared" ref="K4:K6" si="2">SUM(G4:J4)</f>
        <v>111832368896</v>
      </c>
      <c r="L4" s="18" t="str">
        <f>CONCATENATE(C4,"-",2)</f>
        <v>40-2</v>
      </c>
      <c r="M4" s="21">
        <v>15</v>
      </c>
      <c r="N4" s="23" t="s">
        <v>0</v>
      </c>
      <c r="O4" s="23" t="s">
        <v>73</v>
      </c>
      <c r="P4" s="17">
        <v>90</v>
      </c>
      <c r="Q4" s="21">
        <v>1</v>
      </c>
      <c r="R4" s="23" t="s">
        <v>1</v>
      </c>
      <c r="S4" s="23" t="s">
        <v>74</v>
      </c>
      <c r="T4" s="17">
        <v>6</v>
      </c>
      <c r="U4" s="17">
        <v>2</v>
      </c>
      <c r="V4" s="19">
        <f>(T$3)/Q$3</f>
        <v>25</v>
      </c>
      <c r="W4" s="19">
        <f>(V4*X4)/100</f>
        <v>8.3333333333333339</v>
      </c>
      <c r="X4" s="19">
        <f>(U4*100)/T4</f>
        <v>33.333333333333336</v>
      </c>
      <c r="Y4" s="19">
        <f t="shared" ref="Y4:Y6" si="3">IF($X4&lt;=30,$X4,0)</f>
        <v>0</v>
      </c>
      <c r="Z4" s="19">
        <f t="shared" ref="Z4:Z6" si="4">IF(AND($X4&gt;=31,$X4&lt;=70),$X4,0)</f>
        <v>33.333333333333336</v>
      </c>
      <c r="AA4" s="19">
        <f t="shared" ref="AA4:AA6" si="5">IF($X4&gt;70,$X4,0)</f>
        <v>0</v>
      </c>
    </row>
    <row r="5" spans="1:27" ht="46.5" customHeight="1" x14ac:dyDescent="0.25">
      <c r="A5" s="21">
        <v>1</v>
      </c>
      <c r="B5" s="22" t="str">
        <f t="shared" si="0"/>
        <v>EJE 1_  PROMOVER LA DINÁMICA ECONÓMICA DE NUESTRA CIUDAD</v>
      </c>
      <c r="C5" s="21">
        <v>40</v>
      </c>
      <c r="D5" s="16" t="s">
        <v>54</v>
      </c>
      <c r="E5" s="14">
        <v>4001</v>
      </c>
      <c r="F5" s="16" t="s">
        <v>93</v>
      </c>
      <c r="G5" s="24">
        <v>43250858387</v>
      </c>
      <c r="H5" s="24">
        <v>24500000000</v>
      </c>
      <c r="I5" s="24">
        <v>18623075327</v>
      </c>
      <c r="J5" s="24">
        <v>25458435182</v>
      </c>
      <c r="K5" s="24">
        <f t="shared" si="2"/>
        <v>111832368896</v>
      </c>
      <c r="L5" s="18" t="str">
        <f t="shared" ref="L5:L6" si="6">CONCATENATE(C5,"-",2)</f>
        <v>40-2</v>
      </c>
      <c r="M5" s="21">
        <v>15</v>
      </c>
      <c r="N5" s="23" t="s">
        <v>0</v>
      </c>
      <c r="O5" s="23" t="s">
        <v>73</v>
      </c>
      <c r="P5" s="17">
        <v>90</v>
      </c>
      <c r="Q5" s="21">
        <v>2</v>
      </c>
      <c r="R5" s="23" t="s">
        <v>2</v>
      </c>
      <c r="S5" s="23" t="s">
        <v>75</v>
      </c>
      <c r="T5" s="17">
        <v>5</v>
      </c>
      <c r="U5" s="17">
        <v>2</v>
      </c>
      <c r="V5" s="19">
        <f t="shared" ref="V5:V6" si="7">(T$3)/Q$3</f>
        <v>25</v>
      </c>
      <c r="W5" s="19">
        <f t="shared" ref="W5:W6" si="8">(V5*X5)/100</f>
        <v>10</v>
      </c>
      <c r="X5" s="19">
        <f t="shared" ref="X5:X6" si="9">(U5*100)/T5</f>
        <v>40</v>
      </c>
      <c r="Y5" s="19">
        <f t="shared" si="3"/>
        <v>0</v>
      </c>
      <c r="Z5" s="19">
        <f t="shared" si="4"/>
        <v>40</v>
      </c>
      <c r="AA5" s="19">
        <f t="shared" si="5"/>
        <v>0</v>
      </c>
    </row>
    <row r="6" spans="1:27" ht="46.5" customHeight="1" x14ac:dyDescent="0.25">
      <c r="A6" s="21">
        <v>1</v>
      </c>
      <c r="B6" s="22" t="str">
        <f t="shared" si="0"/>
        <v>EJE 1_  PROMOVER LA DINÁMICA ECONÓMICA DE NUESTRA CIUDAD</v>
      </c>
      <c r="C6" s="21">
        <v>40</v>
      </c>
      <c r="D6" s="16" t="s">
        <v>54</v>
      </c>
      <c r="E6" s="14">
        <v>4001</v>
      </c>
      <c r="F6" s="16" t="s">
        <v>93</v>
      </c>
      <c r="G6" s="24">
        <v>43250858387</v>
      </c>
      <c r="H6" s="24">
        <v>24500000000</v>
      </c>
      <c r="I6" s="24">
        <v>18623075327</v>
      </c>
      <c r="J6" s="24">
        <v>25458435182</v>
      </c>
      <c r="K6" s="24">
        <f t="shared" si="2"/>
        <v>111832368896</v>
      </c>
      <c r="L6" s="18" t="str">
        <f t="shared" si="6"/>
        <v>40-2</v>
      </c>
      <c r="M6" s="21">
        <v>15</v>
      </c>
      <c r="N6" s="23" t="s">
        <v>0</v>
      </c>
      <c r="O6" s="23" t="s">
        <v>73</v>
      </c>
      <c r="P6" s="17">
        <v>90</v>
      </c>
      <c r="Q6" s="21">
        <v>3</v>
      </c>
      <c r="R6" s="23" t="s">
        <v>3</v>
      </c>
      <c r="S6" s="23" t="s">
        <v>76</v>
      </c>
      <c r="T6" s="17">
        <v>4</v>
      </c>
      <c r="U6" s="17">
        <v>2</v>
      </c>
      <c r="V6" s="19">
        <f t="shared" si="7"/>
        <v>25</v>
      </c>
      <c r="W6" s="19">
        <f t="shared" si="8"/>
        <v>12.5</v>
      </c>
      <c r="X6" s="19">
        <f t="shared" si="9"/>
        <v>50</v>
      </c>
      <c r="Y6" s="19">
        <f t="shared" si="3"/>
        <v>0</v>
      </c>
      <c r="Z6" s="19">
        <f t="shared" si="4"/>
        <v>50</v>
      </c>
      <c r="AA6" s="19">
        <f t="shared" si="5"/>
        <v>0</v>
      </c>
    </row>
    <row r="7" spans="1:27" ht="40.5" customHeight="1" x14ac:dyDescent="0.25">
      <c r="A7" s="14">
        <v>2</v>
      </c>
      <c r="B7" s="15" t="str">
        <f t="shared" si="0"/>
        <v>EJE 2_ CIUDAD ORDENADA Y SEGURA PARA EL DISFRUTE DE TODOS</v>
      </c>
      <c r="C7" s="21">
        <v>17</v>
      </c>
      <c r="D7" s="16" t="s">
        <v>87</v>
      </c>
      <c r="E7" s="14">
        <v>1701</v>
      </c>
      <c r="F7" s="16" t="s">
        <v>94</v>
      </c>
      <c r="G7" s="17">
        <v>43250858387</v>
      </c>
      <c r="H7" s="17">
        <v>24500000000</v>
      </c>
      <c r="I7" s="17">
        <v>18623075327</v>
      </c>
      <c r="J7" s="17">
        <v>25458435182</v>
      </c>
      <c r="K7" s="17">
        <f t="shared" ref="K7:K10" si="10">SUM(G7:J7)</f>
        <v>111832368896</v>
      </c>
      <c r="L7" s="18" t="str">
        <f>CONCATENATE(C7,"-",1)</f>
        <v>17-1</v>
      </c>
      <c r="M7" s="14">
        <v>30</v>
      </c>
      <c r="N7" s="16" t="s">
        <v>78</v>
      </c>
      <c r="O7" s="16" t="s">
        <v>73</v>
      </c>
      <c r="P7" s="17">
        <v>50</v>
      </c>
      <c r="Q7" s="18">
        <f>COUNT(Q8:Q10)</f>
        <v>3</v>
      </c>
      <c r="R7" s="14">
        <v>0</v>
      </c>
      <c r="S7" s="14">
        <v>0</v>
      </c>
      <c r="T7" s="17">
        <v>75</v>
      </c>
      <c r="U7" s="19">
        <v>10</v>
      </c>
      <c r="V7" s="19">
        <f>SUM(V8:V10)</f>
        <v>75</v>
      </c>
      <c r="W7" s="19">
        <f>SUM(W8:W10)</f>
        <v>65.833333333333329</v>
      </c>
      <c r="X7" s="19">
        <f>(W7*100)/T7</f>
        <v>87.777777777777771</v>
      </c>
      <c r="Y7" s="19">
        <f>IF($X7&lt;=30,$X7,0)</f>
        <v>0</v>
      </c>
      <c r="Z7" s="19">
        <f>IF(AND($X7&gt;=31,$X7&lt;=70),$X7,0)</f>
        <v>0</v>
      </c>
      <c r="AA7" s="19">
        <f>IF($X7&gt;70,$X7,0)</f>
        <v>87.777777777777771</v>
      </c>
    </row>
    <row r="8" spans="1:27" ht="40.5" customHeight="1" x14ac:dyDescent="0.25">
      <c r="A8" s="21">
        <v>2</v>
      </c>
      <c r="B8" s="22" t="str">
        <f t="shared" si="0"/>
        <v>EJE 2_ CIUDAD ORDENADA Y SEGURA PARA EL DISFRUTE DE TODOS</v>
      </c>
      <c r="C8" s="21">
        <v>17</v>
      </c>
      <c r="D8" s="16" t="s">
        <v>87</v>
      </c>
      <c r="E8" s="14">
        <v>1701</v>
      </c>
      <c r="F8" s="16" t="s">
        <v>94</v>
      </c>
      <c r="G8" s="24">
        <v>43250858387</v>
      </c>
      <c r="H8" s="24">
        <v>24500000000</v>
      </c>
      <c r="I8" s="24">
        <v>18623075327</v>
      </c>
      <c r="J8" s="24">
        <v>25458435182</v>
      </c>
      <c r="K8" s="24">
        <f t="shared" si="10"/>
        <v>111832368896</v>
      </c>
      <c r="L8" s="18" t="str">
        <f>CONCATENATE(C8,"-",2)</f>
        <v>17-2</v>
      </c>
      <c r="M8" s="14">
        <v>30</v>
      </c>
      <c r="N8" s="16" t="s">
        <v>78</v>
      </c>
      <c r="O8" s="23" t="s">
        <v>73</v>
      </c>
      <c r="P8" s="17">
        <v>50</v>
      </c>
      <c r="Q8" s="21">
        <v>1</v>
      </c>
      <c r="R8" s="23" t="s">
        <v>1</v>
      </c>
      <c r="S8" s="23" t="s">
        <v>74</v>
      </c>
      <c r="T8" s="17">
        <v>6</v>
      </c>
      <c r="U8" s="17">
        <v>5</v>
      </c>
      <c r="V8" s="19">
        <f>(T$3)/Q$3</f>
        <v>25</v>
      </c>
      <c r="W8" s="19">
        <f>(V8*X8)/100</f>
        <v>20.833333333333329</v>
      </c>
      <c r="X8" s="19">
        <f>(U8*100)/T8</f>
        <v>83.333333333333329</v>
      </c>
      <c r="Y8" s="19">
        <f t="shared" ref="Y8:Y10" si="11">IF($X8&lt;=30,$X8,0)</f>
        <v>0</v>
      </c>
      <c r="Z8" s="19">
        <f t="shared" ref="Z8:Z10" si="12">IF(AND($X8&gt;=31,$X8&lt;=70),$X8,0)</f>
        <v>0</v>
      </c>
      <c r="AA8" s="19">
        <f t="shared" ref="AA8:AA10" si="13">IF($X8&gt;70,$X8,0)</f>
        <v>83.333333333333329</v>
      </c>
    </row>
    <row r="9" spans="1:27" ht="40.5" customHeight="1" x14ac:dyDescent="0.25">
      <c r="A9" s="21">
        <v>2</v>
      </c>
      <c r="B9" s="22" t="str">
        <f t="shared" si="0"/>
        <v>EJE 2_ CIUDAD ORDENADA Y SEGURA PARA EL DISFRUTE DE TODOS</v>
      </c>
      <c r="C9" s="21">
        <v>17</v>
      </c>
      <c r="D9" s="16" t="s">
        <v>87</v>
      </c>
      <c r="E9" s="14">
        <v>1701</v>
      </c>
      <c r="F9" s="16" t="s">
        <v>94</v>
      </c>
      <c r="G9" s="24">
        <v>43250858387</v>
      </c>
      <c r="H9" s="24">
        <v>24500000000</v>
      </c>
      <c r="I9" s="24">
        <v>18623075327</v>
      </c>
      <c r="J9" s="24">
        <v>25458435182</v>
      </c>
      <c r="K9" s="24">
        <f t="shared" si="10"/>
        <v>111832368896</v>
      </c>
      <c r="L9" s="18" t="str">
        <f t="shared" ref="L9:L10" si="14">CONCATENATE(C9,"-",2)</f>
        <v>17-2</v>
      </c>
      <c r="M9" s="14">
        <v>30</v>
      </c>
      <c r="N9" s="16" t="s">
        <v>78</v>
      </c>
      <c r="O9" s="23" t="s">
        <v>73</v>
      </c>
      <c r="P9" s="17">
        <v>50</v>
      </c>
      <c r="Q9" s="21">
        <v>2</v>
      </c>
      <c r="R9" s="23" t="s">
        <v>2</v>
      </c>
      <c r="S9" s="23" t="s">
        <v>75</v>
      </c>
      <c r="T9" s="17">
        <v>5</v>
      </c>
      <c r="U9" s="17">
        <v>4</v>
      </c>
      <c r="V9" s="19">
        <f t="shared" ref="V9:V10" si="15">(T$3)/Q$3</f>
        <v>25</v>
      </c>
      <c r="W9" s="19">
        <f t="shared" ref="W9:W10" si="16">(V9*X9)/100</f>
        <v>20</v>
      </c>
      <c r="X9" s="19">
        <f t="shared" ref="X9:X10" si="17">(U9*100)/T9</f>
        <v>80</v>
      </c>
      <c r="Y9" s="19">
        <f t="shared" si="11"/>
        <v>0</v>
      </c>
      <c r="Z9" s="19">
        <f t="shared" si="12"/>
        <v>0</v>
      </c>
      <c r="AA9" s="19">
        <f t="shared" si="13"/>
        <v>80</v>
      </c>
    </row>
    <row r="10" spans="1:27" ht="40.5" customHeight="1" x14ac:dyDescent="0.25">
      <c r="A10" s="21">
        <v>2</v>
      </c>
      <c r="B10" s="22" t="str">
        <f t="shared" si="0"/>
        <v>EJE 2_ CIUDAD ORDENADA Y SEGURA PARA EL DISFRUTE DE TODOS</v>
      </c>
      <c r="C10" s="21">
        <v>17</v>
      </c>
      <c r="D10" s="16" t="s">
        <v>87</v>
      </c>
      <c r="E10" s="14">
        <v>1701</v>
      </c>
      <c r="F10" s="16" t="s">
        <v>94</v>
      </c>
      <c r="G10" s="24">
        <v>43250858387</v>
      </c>
      <c r="H10" s="24">
        <v>24500000000</v>
      </c>
      <c r="I10" s="24">
        <v>18623075327</v>
      </c>
      <c r="J10" s="24">
        <v>25458435182</v>
      </c>
      <c r="K10" s="24">
        <f t="shared" si="10"/>
        <v>111832368896</v>
      </c>
      <c r="L10" s="18" t="str">
        <f t="shared" si="14"/>
        <v>17-2</v>
      </c>
      <c r="M10" s="14">
        <v>30</v>
      </c>
      <c r="N10" s="16" t="s">
        <v>78</v>
      </c>
      <c r="O10" s="23" t="s">
        <v>73</v>
      </c>
      <c r="P10" s="17">
        <v>50</v>
      </c>
      <c r="Q10" s="21">
        <v>3</v>
      </c>
      <c r="R10" s="23" t="s">
        <v>3</v>
      </c>
      <c r="S10" s="23" t="s">
        <v>76</v>
      </c>
      <c r="T10" s="17">
        <v>4</v>
      </c>
      <c r="U10" s="17">
        <v>4</v>
      </c>
      <c r="V10" s="19">
        <f t="shared" si="15"/>
        <v>25</v>
      </c>
      <c r="W10" s="19">
        <f t="shared" si="16"/>
        <v>25</v>
      </c>
      <c r="X10" s="19">
        <f t="shared" si="17"/>
        <v>100</v>
      </c>
      <c r="Y10" s="19">
        <f t="shared" si="11"/>
        <v>0</v>
      </c>
      <c r="Z10" s="19">
        <f t="shared" si="12"/>
        <v>0</v>
      </c>
      <c r="AA10" s="19">
        <f t="shared" si="13"/>
        <v>100</v>
      </c>
    </row>
    <row r="11" spans="1:27" ht="40.5" customHeight="1" x14ac:dyDescent="0.25">
      <c r="A11" s="14">
        <v>3</v>
      </c>
      <c r="B11" s="15" t="str">
        <f t="shared" ref="B11:B14" si="18">VLOOKUP(A11,ejes,2)</f>
        <v>EJE 3_CIUDAD SOSTENIBLE Y AMIGABLE CON EL MEDIO AMBIENTE</v>
      </c>
      <c r="C11" s="21">
        <v>19</v>
      </c>
      <c r="D11" s="16" t="s">
        <v>79</v>
      </c>
      <c r="E11" s="14">
        <v>1901</v>
      </c>
      <c r="F11" s="16" t="s">
        <v>95</v>
      </c>
      <c r="G11" s="17">
        <v>43250858387</v>
      </c>
      <c r="H11" s="17">
        <v>24500000000</v>
      </c>
      <c r="I11" s="17">
        <v>18623075327</v>
      </c>
      <c r="J11" s="17">
        <v>25458435182</v>
      </c>
      <c r="K11" s="17">
        <f t="shared" ref="K11:K14" si="19">SUM(G11:J11)</f>
        <v>111832368896</v>
      </c>
      <c r="L11" s="18" t="str">
        <f>CONCATENATE(C11,"-",1)</f>
        <v>19-1</v>
      </c>
      <c r="M11" s="14">
        <v>60</v>
      </c>
      <c r="N11" s="16" t="s">
        <v>78</v>
      </c>
      <c r="O11" s="16" t="s">
        <v>73</v>
      </c>
      <c r="P11" s="17">
        <v>80</v>
      </c>
      <c r="Q11" s="18">
        <f>COUNT(Q12:Q14)</f>
        <v>3</v>
      </c>
      <c r="R11" s="14">
        <v>0</v>
      </c>
      <c r="S11" s="14">
        <v>0</v>
      </c>
      <c r="T11" s="17">
        <v>75</v>
      </c>
      <c r="U11" s="19">
        <f>(X11)</f>
        <v>53.333333333333336</v>
      </c>
      <c r="V11" s="19">
        <f>SUM(V12:V14)</f>
        <v>75</v>
      </c>
      <c r="W11" s="19">
        <f>SUM(W12:W14)</f>
        <v>40</v>
      </c>
      <c r="X11" s="19">
        <f>(W11*100)/T11</f>
        <v>53.333333333333336</v>
      </c>
      <c r="Y11" s="19">
        <f>IF($X11&lt;=30,$X11,0)</f>
        <v>0</v>
      </c>
      <c r="Z11" s="19">
        <f>IF(AND($X11&gt;=31,$X11&lt;=70),$X11,0)</f>
        <v>53.333333333333336</v>
      </c>
      <c r="AA11" s="19">
        <f>IF($X11&gt;70,$X11,0)</f>
        <v>0</v>
      </c>
    </row>
    <row r="12" spans="1:27" ht="40.5" customHeight="1" x14ac:dyDescent="0.25">
      <c r="A12" s="21">
        <v>3</v>
      </c>
      <c r="B12" s="22" t="str">
        <f t="shared" si="18"/>
        <v>EJE 3_CIUDAD SOSTENIBLE Y AMIGABLE CON EL MEDIO AMBIENTE</v>
      </c>
      <c r="C12" s="21">
        <v>19</v>
      </c>
      <c r="D12" s="16" t="s">
        <v>79</v>
      </c>
      <c r="E12" s="14">
        <v>1901</v>
      </c>
      <c r="F12" s="16" t="s">
        <v>95</v>
      </c>
      <c r="G12" s="24">
        <v>43250858387</v>
      </c>
      <c r="H12" s="24">
        <v>24500000000</v>
      </c>
      <c r="I12" s="24">
        <v>18623075327</v>
      </c>
      <c r="J12" s="24">
        <v>25458435182</v>
      </c>
      <c r="K12" s="24">
        <f t="shared" si="19"/>
        <v>111832368896</v>
      </c>
      <c r="L12" s="18" t="str">
        <f>CONCATENATE(C12,"-",2)</f>
        <v>19-2</v>
      </c>
      <c r="M12" s="14">
        <v>60</v>
      </c>
      <c r="N12" s="16" t="s">
        <v>78</v>
      </c>
      <c r="O12" s="23" t="s">
        <v>73</v>
      </c>
      <c r="P12" s="17">
        <v>80</v>
      </c>
      <c r="Q12" s="21">
        <v>1</v>
      </c>
      <c r="R12" s="23" t="s">
        <v>1</v>
      </c>
      <c r="S12" s="23" t="s">
        <v>74</v>
      </c>
      <c r="T12" s="17">
        <v>6</v>
      </c>
      <c r="U12" s="17">
        <v>3</v>
      </c>
      <c r="V12" s="19">
        <f>(T$3)/Q$3</f>
        <v>25</v>
      </c>
      <c r="W12" s="19">
        <f>(V12*X12)/100</f>
        <v>12.5</v>
      </c>
      <c r="X12" s="19">
        <f>(U12*100)/T12</f>
        <v>50</v>
      </c>
      <c r="Y12" s="19">
        <f t="shared" ref="Y12:Y14" si="20">IF($X12&lt;=30,$X12,0)</f>
        <v>0</v>
      </c>
      <c r="Z12" s="19">
        <f t="shared" ref="Z12:Z14" si="21">IF(AND($X12&gt;=31,$X12&lt;=70),$X12,0)</f>
        <v>50</v>
      </c>
      <c r="AA12" s="19">
        <f t="shared" ref="AA12:AA14" si="22">IF($X12&gt;70,$X12,0)</f>
        <v>0</v>
      </c>
    </row>
    <row r="13" spans="1:27" ht="40.5" customHeight="1" x14ac:dyDescent="0.25">
      <c r="A13" s="21">
        <v>3</v>
      </c>
      <c r="B13" s="22" t="str">
        <f t="shared" si="18"/>
        <v>EJE 3_CIUDAD SOSTENIBLE Y AMIGABLE CON EL MEDIO AMBIENTE</v>
      </c>
      <c r="C13" s="21">
        <v>19</v>
      </c>
      <c r="D13" s="16" t="s">
        <v>79</v>
      </c>
      <c r="E13" s="14">
        <v>1901</v>
      </c>
      <c r="F13" s="16" t="s">
        <v>95</v>
      </c>
      <c r="G13" s="24">
        <v>43250858387</v>
      </c>
      <c r="H13" s="24">
        <v>24500000000</v>
      </c>
      <c r="I13" s="24">
        <v>18623075327</v>
      </c>
      <c r="J13" s="24">
        <v>25458435182</v>
      </c>
      <c r="K13" s="24">
        <f t="shared" si="19"/>
        <v>111832368896</v>
      </c>
      <c r="L13" s="18" t="str">
        <f t="shared" ref="L13:L14" si="23">CONCATENATE(C13,"-",2)</f>
        <v>19-2</v>
      </c>
      <c r="M13" s="14">
        <v>60</v>
      </c>
      <c r="N13" s="16" t="s">
        <v>78</v>
      </c>
      <c r="O13" s="23" t="s">
        <v>73</v>
      </c>
      <c r="P13" s="17">
        <v>80</v>
      </c>
      <c r="Q13" s="21">
        <v>2</v>
      </c>
      <c r="R13" s="23" t="s">
        <v>2</v>
      </c>
      <c r="S13" s="23" t="s">
        <v>75</v>
      </c>
      <c r="T13" s="17">
        <v>5</v>
      </c>
      <c r="U13" s="17">
        <v>3</v>
      </c>
      <c r="V13" s="19">
        <f t="shared" ref="V13:V14" si="24">(T$3)/Q$3</f>
        <v>25</v>
      </c>
      <c r="W13" s="19">
        <f t="shared" ref="W13:W14" si="25">(V13*X13)/100</f>
        <v>15</v>
      </c>
      <c r="X13" s="19">
        <f t="shared" ref="X13:X14" si="26">(U13*100)/T13</f>
        <v>60</v>
      </c>
      <c r="Y13" s="19">
        <f t="shared" si="20"/>
        <v>0</v>
      </c>
      <c r="Z13" s="19">
        <f t="shared" si="21"/>
        <v>60</v>
      </c>
      <c r="AA13" s="19">
        <f t="shared" si="22"/>
        <v>0</v>
      </c>
    </row>
    <row r="14" spans="1:27" ht="40.5" customHeight="1" x14ac:dyDescent="0.25">
      <c r="A14" s="21">
        <v>3</v>
      </c>
      <c r="B14" s="22" t="str">
        <f t="shared" si="18"/>
        <v>EJE 3_CIUDAD SOSTENIBLE Y AMIGABLE CON EL MEDIO AMBIENTE</v>
      </c>
      <c r="C14" s="21">
        <v>19</v>
      </c>
      <c r="D14" s="16" t="s">
        <v>79</v>
      </c>
      <c r="E14" s="14">
        <v>1901</v>
      </c>
      <c r="F14" s="16" t="s">
        <v>95</v>
      </c>
      <c r="G14" s="24">
        <v>43250858387</v>
      </c>
      <c r="H14" s="24">
        <v>24500000000</v>
      </c>
      <c r="I14" s="24">
        <v>18623075327</v>
      </c>
      <c r="J14" s="24">
        <v>25458435182</v>
      </c>
      <c r="K14" s="24">
        <f t="shared" si="19"/>
        <v>111832368896</v>
      </c>
      <c r="L14" s="18" t="str">
        <f t="shared" si="23"/>
        <v>19-2</v>
      </c>
      <c r="M14" s="14">
        <v>60</v>
      </c>
      <c r="N14" s="16" t="s">
        <v>78</v>
      </c>
      <c r="O14" s="23" t="s">
        <v>73</v>
      </c>
      <c r="P14" s="17">
        <v>80</v>
      </c>
      <c r="Q14" s="21">
        <v>3</v>
      </c>
      <c r="R14" s="23" t="s">
        <v>3</v>
      </c>
      <c r="S14" s="23" t="s">
        <v>76</v>
      </c>
      <c r="T14" s="17">
        <v>4</v>
      </c>
      <c r="U14" s="17">
        <v>2</v>
      </c>
      <c r="V14" s="19">
        <f t="shared" si="24"/>
        <v>25</v>
      </c>
      <c r="W14" s="19">
        <f t="shared" si="25"/>
        <v>12.5</v>
      </c>
      <c r="X14" s="19">
        <f t="shared" si="26"/>
        <v>50</v>
      </c>
      <c r="Y14" s="19">
        <f t="shared" si="20"/>
        <v>0</v>
      </c>
      <c r="Z14" s="19">
        <f t="shared" si="21"/>
        <v>50</v>
      </c>
      <c r="AA14" s="19">
        <f t="shared" si="22"/>
        <v>0</v>
      </c>
    </row>
    <row r="15" spans="1:27" ht="40.5" customHeight="1" x14ac:dyDescent="0.25">
      <c r="A15" s="14">
        <v>4</v>
      </c>
      <c r="B15" s="15" t="str">
        <f t="shared" ref="B15:B18" si="27">VLOOKUP(A15,ejes,2)</f>
        <v>EJE 4_CIUDAD SOLIDARIA, INCLUYENTE Y EQUITATIVA</v>
      </c>
      <c r="C15" s="21">
        <v>22</v>
      </c>
      <c r="D15" s="16" t="s">
        <v>80</v>
      </c>
      <c r="E15" s="14">
        <v>2201</v>
      </c>
      <c r="F15" s="16" t="s">
        <v>96</v>
      </c>
      <c r="G15" s="17">
        <v>43250858387</v>
      </c>
      <c r="H15" s="17">
        <v>24500000000</v>
      </c>
      <c r="I15" s="17">
        <v>18623075327</v>
      </c>
      <c r="J15" s="17">
        <v>25458435182</v>
      </c>
      <c r="K15" s="17">
        <f t="shared" ref="K15:K18" si="28">SUM(G15:J15)</f>
        <v>111832368896</v>
      </c>
      <c r="L15" s="18" t="str">
        <f>CONCATENATE(C15,"-",1)</f>
        <v>22-1</v>
      </c>
      <c r="M15" s="14">
        <v>80</v>
      </c>
      <c r="N15" s="16" t="s">
        <v>78</v>
      </c>
      <c r="O15" s="16" t="s">
        <v>73</v>
      </c>
      <c r="P15" s="17">
        <v>100</v>
      </c>
      <c r="Q15" s="18">
        <f>COUNT(Q16:Q18)</f>
        <v>3</v>
      </c>
      <c r="R15" s="14">
        <v>0</v>
      </c>
      <c r="S15" s="14">
        <v>0</v>
      </c>
      <c r="T15" s="17">
        <v>75</v>
      </c>
      <c r="U15" s="19">
        <v>20</v>
      </c>
      <c r="V15" s="19">
        <f>SUM(V16:V18)</f>
        <v>75</v>
      </c>
      <c r="W15" s="19">
        <f>SUM(W16:W18)</f>
        <v>20.416666666666668</v>
      </c>
      <c r="X15" s="19">
        <f>(W15*100)/T15</f>
        <v>27.222222222222225</v>
      </c>
      <c r="Y15" s="19">
        <f>IF($X15&lt;=30,$X15,0)</f>
        <v>27.222222222222225</v>
      </c>
      <c r="Z15" s="19">
        <f>IF(AND($X15&gt;=31,$X15&lt;=70),$X15,0)</f>
        <v>0</v>
      </c>
      <c r="AA15" s="19">
        <f>IF($X15&gt;70,$X15,0)</f>
        <v>0</v>
      </c>
    </row>
    <row r="16" spans="1:27" ht="40.5" customHeight="1" x14ac:dyDescent="0.25">
      <c r="A16" s="21">
        <v>4</v>
      </c>
      <c r="B16" s="22" t="str">
        <f t="shared" si="27"/>
        <v>EJE 4_CIUDAD SOLIDARIA, INCLUYENTE Y EQUITATIVA</v>
      </c>
      <c r="C16" s="21">
        <v>22</v>
      </c>
      <c r="D16" s="16" t="s">
        <v>80</v>
      </c>
      <c r="E16" s="14">
        <v>2201</v>
      </c>
      <c r="F16" s="16" t="s">
        <v>96</v>
      </c>
      <c r="G16" s="24">
        <v>43250858387</v>
      </c>
      <c r="H16" s="24">
        <v>24500000000</v>
      </c>
      <c r="I16" s="24">
        <v>18623075327</v>
      </c>
      <c r="J16" s="24">
        <v>25458435182</v>
      </c>
      <c r="K16" s="24">
        <f t="shared" si="28"/>
        <v>111832368896</v>
      </c>
      <c r="L16" s="18" t="str">
        <f>CONCATENATE(C16,"-",2)</f>
        <v>22-2</v>
      </c>
      <c r="M16" s="14">
        <v>80</v>
      </c>
      <c r="N16" s="16" t="s">
        <v>78</v>
      </c>
      <c r="O16" s="23" t="s">
        <v>73</v>
      </c>
      <c r="P16" s="17">
        <v>100</v>
      </c>
      <c r="Q16" s="21">
        <v>1</v>
      </c>
      <c r="R16" s="23" t="s">
        <v>1</v>
      </c>
      <c r="S16" s="23" t="s">
        <v>74</v>
      </c>
      <c r="T16" s="17">
        <v>6</v>
      </c>
      <c r="U16" s="17">
        <v>1</v>
      </c>
      <c r="V16" s="19">
        <f>(T$3)/Q$3</f>
        <v>25</v>
      </c>
      <c r="W16" s="19">
        <f>(V16*X16)/100</f>
        <v>4.166666666666667</v>
      </c>
      <c r="X16" s="19">
        <f>(U16*100)/T16</f>
        <v>16.666666666666668</v>
      </c>
      <c r="Y16" s="19">
        <f t="shared" ref="Y16:Y18" si="29">IF($X16&lt;=30,$X16,0)</f>
        <v>16.666666666666668</v>
      </c>
      <c r="Z16" s="19">
        <f t="shared" ref="Z16:Z18" si="30">IF(AND($X16&gt;=31,$X16&lt;=70),$X16,0)</f>
        <v>0</v>
      </c>
      <c r="AA16" s="19">
        <f t="shared" ref="AA16:AA18" si="31">IF($X16&gt;70,$X16,0)</f>
        <v>0</v>
      </c>
    </row>
    <row r="17" spans="1:27" ht="40.5" customHeight="1" x14ac:dyDescent="0.25">
      <c r="A17" s="21">
        <v>4</v>
      </c>
      <c r="B17" s="22" t="str">
        <f t="shared" si="27"/>
        <v>EJE 4_CIUDAD SOLIDARIA, INCLUYENTE Y EQUITATIVA</v>
      </c>
      <c r="C17" s="21">
        <v>22</v>
      </c>
      <c r="D17" s="16" t="s">
        <v>80</v>
      </c>
      <c r="E17" s="14">
        <v>2201</v>
      </c>
      <c r="F17" s="16" t="s">
        <v>96</v>
      </c>
      <c r="G17" s="24">
        <v>43250858387</v>
      </c>
      <c r="H17" s="24">
        <v>24500000000</v>
      </c>
      <c r="I17" s="24">
        <v>18623075327</v>
      </c>
      <c r="J17" s="24">
        <v>25458435182</v>
      </c>
      <c r="K17" s="24">
        <f t="shared" si="28"/>
        <v>111832368896</v>
      </c>
      <c r="L17" s="18" t="str">
        <f t="shared" ref="L17:L18" si="32">CONCATENATE(C17,"-",2)</f>
        <v>22-2</v>
      </c>
      <c r="M17" s="14">
        <v>80</v>
      </c>
      <c r="N17" s="16" t="s">
        <v>78</v>
      </c>
      <c r="O17" s="23" t="s">
        <v>73</v>
      </c>
      <c r="P17" s="17">
        <v>100</v>
      </c>
      <c r="Q17" s="21">
        <v>2</v>
      </c>
      <c r="R17" s="23" t="s">
        <v>2</v>
      </c>
      <c r="S17" s="23" t="s">
        <v>75</v>
      </c>
      <c r="T17" s="17">
        <v>5</v>
      </c>
      <c r="U17" s="17">
        <v>2</v>
      </c>
      <c r="V17" s="19">
        <f t="shared" ref="V17:V18" si="33">(T$3)/Q$3</f>
        <v>25</v>
      </c>
      <c r="W17" s="19">
        <f t="shared" ref="W17:W18" si="34">(V17*X17)/100</f>
        <v>10</v>
      </c>
      <c r="X17" s="19">
        <f t="shared" ref="X17:X18" si="35">(U17*100)/T17</f>
        <v>40</v>
      </c>
      <c r="Y17" s="19">
        <f t="shared" si="29"/>
        <v>0</v>
      </c>
      <c r="Z17" s="19">
        <f t="shared" si="30"/>
        <v>40</v>
      </c>
      <c r="AA17" s="19">
        <f t="shared" si="31"/>
        <v>0</v>
      </c>
    </row>
    <row r="18" spans="1:27" ht="40.5" customHeight="1" x14ac:dyDescent="0.25">
      <c r="A18" s="21">
        <v>4</v>
      </c>
      <c r="B18" s="22" t="str">
        <f t="shared" si="27"/>
        <v>EJE 4_CIUDAD SOLIDARIA, INCLUYENTE Y EQUITATIVA</v>
      </c>
      <c r="C18" s="21">
        <v>22</v>
      </c>
      <c r="D18" s="16" t="s">
        <v>80</v>
      </c>
      <c r="E18" s="14">
        <v>2201</v>
      </c>
      <c r="F18" s="16" t="s">
        <v>96</v>
      </c>
      <c r="G18" s="24">
        <v>43250858387</v>
      </c>
      <c r="H18" s="24">
        <v>24500000000</v>
      </c>
      <c r="I18" s="24">
        <v>18623075327</v>
      </c>
      <c r="J18" s="24">
        <v>25458435182</v>
      </c>
      <c r="K18" s="24">
        <f t="shared" si="28"/>
        <v>111832368896</v>
      </c>
      <c r="L18" s="18" t="str">
        <f t="shared" si="32"/>
        <v>22-2</v>
      </c>
      <c r="M18" s="14">
        <v>80</v>
      </c>
      <c r="N18" s="16" t="s">
        <v>78</v>
      </c>
      <c r="O18" s="23" t="s">
        <v>73</v>
      </c>
      <c r="P18" s="17">
        <v>100</v>
      </c>
      <c r="Q18" s="21">
        <v>3</v>
      </c>
      <c r="R18" s="23" t="s">
        <v>3</v>
      </c>
      <c r="S18" s="23" t="s">
        <v>76</v>
      </c>
      <c r="T18" s="17">
        <v>4</v>
      </c>
      <c r="U18" s="17">
        <v>1</v>
      </c>
      <c r="V18" s="19">
        <f t="shared" si="33"/>
        <v>25</v>
      </c>
      <c r="W18" s="19">
        <f t="shared" si="34"/>
        <v>6.25</v>
      </c>
      <c r="X18" s="19">
        <f t="shared" si="35"/>
        <v>25</v>
      </c>
      <c r="Y18" s="19">
        <f t="shared" si="29"/>
        <v>25</v>
      </c>
      <c r="Z18" s="19">
        <f t="shared" si="30"/>
        <v>0</v>
      </c>
      <c r="AA18" s="19">
        <f t="shared" si="31"/>
        <v>0</v>
      </c>
    </row>
    <row r="19" spans="1:27" ht="40.5" customHeight="1" x14ac:dyDescent="0.25">
      <c r="U19" s="26"/>
    </row>
  </sheetData>
  <autoFilter ref="A2:X18"/>
  <dataConsolidate/>
  <mergeCells count="3">
    <mergeCell ref="L1:X1"/>
    <mergeCell ref="A1:K1"/>
    <mergeCell ref="Y1:AA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I16" sqref="I16"/>
    </sheetView>
  </sheetViews>
  <sheetFormatPr baseColWidth="10" defaultRowHeight="15" x14ac:dyDescent="0.25"/>
  <cols>
    <col min="1" max="1" width="2.28515625" customWidth="1"/>
    <col min="2" max="2" width="5.5703125" bestFit="1" customWidth="1"/>
    <col min="3" max="3" width="61" customWidth="1"/>
    <col min="4" max="5" width="20.42578125" customWidth="1"/>
    <col min="8" max="8" width="12.140625" bestFit="1" customWidth="1"/>
  </cols>
  <sheetData>
    <row r="1" spans="2:8" ht="8.25" customHeight="1" thickBot="1" x14ac:dyDescent="0.3"/>
    <row r="2" spans="2:8" x14ac:dyDescent="0.25">
      <c r="B2" s="36">
        <v>1</v>
      </c>
      <c r="C2" s="39" t="s">
        <v>86</v>
      </c>
      <c r="D2" s="40"/>
      <c r="E2" s="40"/>
      <c r="F2" s="40"/>
      <c r="G2" s="40"/>
      <c r="H2" s="41"/>
    </row>
    <row r="3" spans="2:8" x14ac:dyDescent="0.25">
      <c r="B3" s="37"/>
      <c r="C3" s="42" t="s">
        <v>81</v>
      </c>
      <c r="D3" s="9" t="s">
        <v>82</v>
      </c>
      <c r="E3" s="5" t="s">
        <v>83</v>
      </c>
      <c r="F3" s="5" t="s">
        <v>84</v>
      </c>
      <c r="G3" s="5" t="s">
        <v>85</v>
      </c>
      <c r="H3" s="43" t="s">
        <v>90</v>
      </c>
    </row>
    <row r="4" spans="2:8" x14ac:dyDescent="0.25">
      <c r="B4" s="37"/>
      <c r="C4" s="44" t="s">
        <v>68</v>
      </c>
      <c r="D4" s="33">
        <v>41.111111111111114</v>
      </c>
      <c r="E4" s="34">
        <f>IF($D4&lt;=30,$D4,0)</f>
        <v>0</v>
      </c>
      <c r="F4" s="34">
        <f>IF(AND($D4&gt;=31,$D4&lt;=70),$D4,0)</f>
        <v>41.111111111111114</v>
      </c>
      <c r="G4" s="34">
        <f>IF($D4&gt;70,$D4,0)</f>
        <v>0</v>
      </c>
      <c r="H4" s="45">
        <v>1</v>
      </c>
    </row>
    <row r="5" spans="2:8" x14ac:dyDescent="0.25">
      <c r="B5" s="37"/>
      <c r="C5" s="46" t="s">
        <v>69</v>
      </c>
      <c r="D5" s="35">
        <v>87.777777777777771</v>
      </c>
      <c r="E5" s="34">
        <f t="shared" ref="E5:E7" si="0">IF($D5&lt;=30,$D5,0)</f>
        <v>0</v>
      </c>
      <c r="F5" s="34">
        <f t="shared" ref="F5:F7" si="1">IF(AND($D5&gt;=31,$D5&lt;=70),$D5,0)</f>
        <v>0</v>
      </c>
      <c r="G5" s="34">
        <f t="shared" ref="G5:G7" si="2">IF($D5&gt;70,$D5,0)</f>
        <v>87.777777777777771</v>
      </c>
      <c r="H5" s="45">
        <v>2</v>
      </c>
    </row>
    <row r="6" spans="2:8" x14ac:dyDescent="0.25">
      <c r="B6" s="37"/>
      <c r="C6" s="46" t="s">
        <v>70</v>
      </c>
      <c r="D6" s="35">
        <v>53.333333333333336</v>
      </c>
      <c r="E6" s="34">
        <f t="shared" si="0"/>
        <v>0</v>
      </c>
      <c r="F6" s="34">
        <f t="shared" si="1"/>
        <v>53.333333333333336</v>
      </c>
      <c r="G6" s="34">
        <f t="shared" si="2"/>
        <v>0</v>
      </c>
      <c r="H6" s="45">
        <v>3</v>
      </c>
    </row>
    <row r="7" spans="2:8" ht="15.75" thickBot="1" x14ac:dyDescent="0.3">
      <c r="B7" s="38"/>
      <c r="C7" s="47" t="s">
        <v>71</v>
      </c>
      <c r="D7" s="48">
        <v>27.222222222222221</v>
      </c>
      <c r="E7" s="49">
        <f t="shared" si="0"/>
        <v>27.222222222222221</v>
      </c>
      <c r="F7" s="49">
        <f t="shared" si="1"/>
        <v>0</v>
      </c>
      <c r="G7" s="49">
        <f t="shared" si="2"/>
        <v>0</v>
      </c>
      <c r="H7" s="50">
        <v>4</v>
      </c>
    </row>
    <row r="8" spans="2:8" ht="15.75" thickBot="1" x14ac:dyDescent="0.3">
      <c r="C8" s="6"/>
      <c r="D8" s="28"/>
      <c r="E8" s="7"/>
      <c r="F8" s="7"/>
      <c r="G8" s="7"/>
    </row>
    <row r="9" spans="2:8" x14ac:dyDescent="0.25">
      <c r="B9" s="36">
        <v>2</v>
      </c>
      <c r="C9" s="39" t="s">
        <v>88</v>
      </c>
      <c r="D9" s="40"/>
      <c r="E9" s="40"/>
      <c r="F9" s="40"/>
      <c r="G9" s="40"/>
      <c r="H9" s="41"/>
    </row>
    <row r="10" spans="2:8" x14ac:dyDescent="0.25">
      <c r="B10" s="37"/>
      <c r="C10" s="51" t="s">
        <v>81</v>
      </c>
      <c r="D10" s="9" t="s">
        <v>82</v>
      </c>
      <c r="E10" s="5" t="s">
        <v>83</v>
      </c>
      <c r="F10" s="5" t="s">
        <v>84</v>
      </c>
      <c r="G10" s="5" t="s">
        <v>85</v>
      </c>
      <c r="H10" s="43" t="s">
        <v>89</v>
      </c>
    </row>
    <row r="11" spans="2:8" x14ac:dyDescent="0.25">
      <c r="B11" s="37"/>
      <c r="C11" s="44" t="s">
        <v>54</v>
      </c>
      <c r="D11" s="33">
        <v>41.111111111111114</v>
      </c>
      <c r="E11" s="34">
        <f>IF($D11&lt;=30,$D11,0)</f>
        <v>0</v>
      </c>
      <c r="F11" s="34">
        <f>IF(AND($D11&gt;=31,$D11&lt;=70),$D11,0)</f>
        <v>41.111111111111114</v>
      </c>
      <c r="G11" s="34">
        <f>IF($D11&gt;70,$D11,0)</f>
        <v>0</v>
      </c>
      <c r="H11" s="45">
        <v>40</v>
      </c>
    </row>
    <row r="12" spans="2:8" x14ac:dyDescent="0.25">
      <c r="B12" s="37"/>
      <c r="C12" s="46" t="s">
        <v>87</v>
      </c>
      <c r="D12" s="35">
        <v>87.777777777777771</v>
      </c>
      <c r="E12" s="34">
        <f t="shared" ref="E12:E14" si="3">IF($D12&lt;=30,$D12,0)</f>
        <v>0</v>
      </c>
      <c r="F12" s="34">
        <f t="shared" ref="F12:F14" si="4">IF(AND($D12&gt;=31,$D12&lt;=70),$D12,0)</f>
        <v>0</v>
      </c>
      <c r="G12" s="34">
        <f t="shared" ref="G12:G14" si="5">IF($D12&gt;70,$D12,0)</f>
        <v>87.777777777777771</v>
      </c>
      <c r="H12" s="45">
        <v>17</v>
      </c>
    </row>
    <row r="13" spans="2:8" x14ac:dyDescent="0.25">
      <c r="B13" s="37"/>
      <c r="C13" s="46" t="s">
        <v>79</v>
      </c>
      <c r="D13" s="35">
        <v>53.333333333333336</v>
      </c>
      <c r="E13" s="34">
        <f t="shared" si="3"/>
        <v>0</v>
      </c>
      <c r="F13" s="34">
        <f t="shared" si="4"/>
        <v>53.333333333333336</v>
      </c>
      <c r="G13" s="34">
        <f t="shared" si="5"/>
        <v>0</v>
      </c>
      <c r="H13" s="45">
        <v>19</v>
      </c>
    </row>
    <row r="14" spans="2:8" ht="15.75" thickBot="1" x14ac:dyDescent="0.3">
      <c r="B14" s="38"/>
      <c r="C14" s="47" t="s">
        <v>80</v>
      </c>
      <c r="D14" s="48">
        <v>27.222222222222221</v>
      </c>
      <c r="E14" s="49">
        <f t="shared" si="3"/>
        <v>27.222222222222221</v>
      </c>
      <c r="F14" s="49">
        <f t="shared" si="4"/>
        <v>0</v>
      </c>
      <c r="G14" s="49">
        <f t="shared" si="5"/>
        <v>0</v>
      </c>
      <c r="H14" s="50">
        <v>22</v>
      </c>
    </row>
    <row r="15" spans="2:8" ht="15.75" thickBot="1" x14ac:dyDescent="0.3"/>
    <row r="16" spans="2:8" x14ac:dyDescent="0.25">
      <c r="B16" s="36">
        <v>3</v>
      </c>
      <c r="C16" s="39" t="s">
        <v>91</v>
      </c>
      <c r="D16" s="40"/>
      <c r="E16" s="40"/>
      <c r="F16" s="40"/>
      <c r="G16" s="40"/>
      <c r="H16" s="41"/>
    </row>
    <row r="17" spans="2:8" x14ac:dyDescent="0.25">
      <c r="B17" s="37"/>
      <c r="C17" s="51" t="s">
        <v>81</v>
      </c>
      <c r="D17" s="9" t="s">
        <v>82</v>
      </c>
      <c r="E17" s="5" t="s">
        <v>83</v>
      </c>
      <c r="F17" s="5" t="s">
        <v>84</v>
      </c>
      <c r="G17" s="5" t="s">
        <v>85</v>
      </c>
      <c r="H17" s="43" t="s">
        <v>92</v>
      </c>
    </row>
    <row r="18" spans="2:8" x14ac:dyDescent="0.25">
      <c r="B18" s="37"/>
      <c r="C18" s="44" t="s">
        <v>93</v>
      </c>
      <c r="D18" s="33">
        <v>41.111111111111114</v>
      </c>
      <c r="E18" s="34">
        <f>IF($D18&lt;=30,$D18,0)</f>
        <v>0</v>
      </c>
      <c r="F18" s="34">
        <f>IF(AND($D18&gt;=31,$D18&lt;=70),$D18,0)</f>
        <v>41.111111111111114</v>
      </c>
      <c r="G18" s="34">
        <f>IF($D18&gt;70,$D18,0)</f>
        <v>0</v>
      </c>
      <c r="H18" s="45">
        <v>40</v>
      </c>
    </row>
    <row r="19" spans="2:8" x14ac:dyDescent="0.25">
      <c r="B19" s="37"/>
      <c r="C19" s="46" t="s">
        <v>94</v>
      </c>
      <c r="D19" s="35">
        <v>87.777777777777771</v>
      </c>
      <c r="E19" s="34">
        <f t="shared" ref="E19:E21" si="6">IF($D19&lt;=30,$D19,0)</f>
        <v>0</v>
      </c>
      <c r="F19" s="34">
        <f t="shared" ref="F19:F21" si="7">IF(AND($D19&gt;=31,$D19&lt;=70),$D19,0)</f>
        <v>0</v>
      </c>
      <c r="G19" s="34">
        <f t="shared" ref="G19:G21" si="8">IF($D19&gt;70,$D19,0)</f>
        <v>87.777777777777771</v>
      </c>
      <c r="H19" s="45">
        <v>17</v>
      </c>
    </row>
    <row r="20" spans="2:8" x14ac:dyDescent="0.25">
      <c r="B20" s="37"/>
      <c r="C20" s="46" t="s">
        <v>95</v>
      </c>
      <c r="D20" s="35">
        <v>53.333333333333336</v>
      </c>
      <c r="E20" s="34">
        <f t="shared" si="6"/>
        <v>0</v>
      </c>
      <c r="F20" s="34">
        <f t="shared" si="7"/>
        <v>53.333333333333336</v>
      </c>
      <c r="G20" s="34">
        <f t="shared" si="8"/>
        <v>0</v>
      </c>
      <c r="H20" s="45">
        <v>19</v>
      </c>
    </row>
    <row r="21" spans="2:8" ht="15.75" thickBot="1" x14ac:dyDescent="0.3">
      <c r="B21" s="38"/>
      <c r="C21" s="47" t="s">
        <v>96</v>
      </c>
      <c r="D21" s="48">
        <v>27.222222222222221</v>
      </c>
      <c r="E21" s="49">
        <f t="shared" si="6"/>
        <v>27.222222222222221</v>
      </c>
      <c r="F21" s="49">
        <f t="shared" si="7"/>
        <v>0</v>
      </c>
      <c r="G21" s="49">
        <f t="shared" si="8"/>
        <v>0</v>
      </c>
      <c r="H21" s="50">
        <v>22</v>
      </c>
    </row>
  </sheetData>
  <mergeCells count="6">
    <mergeCell ref="C16:H16"/>
    <mergeCell ref="C9:H9"/>
    <mergeCell ref="C2:H2"/>
    <mergeCell ref="B2:B7"/>
    <mergeCell ref="B9:B14"/>
    <mergeCell ref="B16:B21"/>
  </mergeCell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4" sqref="A24"/>
    </sheetView>
  </sheetViews>
  <sheetFormatPr baseColWidth="10" defaultRowHeight="15" x14ac:dyDescent="0.25"/>
  <cols>
    <col min="1" max="1" width="61" bestFit="1" customWidth="1"/>
    <col min="2" max="5" width="12" bestFit="1" customWidth="1"/>
  </cols>
  <sheetData>
    <row r="1" spans="1:5" s="7" customFormat="1" x14ac:dyDescent="0.25">
      <c r="A1" s="6" t="s">
        <v>68</v>
      </c>
      <c r="B1" s="8">
        <v>41.111111111111114</v>
      </c>
      <c r="C1" s="8">
        <f>IF($B1&lt;=30,$B1,0)</f>
        <v>0</v>
      </c>
      <c r="D1" s="8">
        <f>IF(AND($B1&gt;=31,$B1&lt;=70),$B1,0)</f>
        <v>41.111111111111114</v>
      </c>
      <c r="E1" s="8">
        <f>IF($B1&gt;70,$B1,0)</f>
        <v>0</v>
      </c>
    </row>
    <row r="2" spans="1:5" s="7" customFormat="1" x14ac:dyDescent="0.25">
      <c r="A2" s="6" t="s">
        <v>69</v>
      </c>
      <c r="B2" s="8">
        <v>87.777777777777771</v>
      </c>
      <c r="C2" s="8">
        <f t="shared" ref="C2:C4" si="0">IF($B2&lt;=30,$B2,0)</f>
        <v>0</v>
      </c>
      <c r="D2" s="8">
        <f t="shared" ref="D2:D4" si="1">IF(AND($B2&gt;=31,$B2&lt;=70),$B2,0)</f>
        <v>0</v>
      </c>
      <c r="E2" s="8">
        <f t="shared" ref="E2:E4" si="2">IF($B2&gt;70,$B2,0)</f>
        <v>87.777777777777771</v>
      </c>
    </row>
    <row r="3" spans="1:5" s="7" customFormat="1" x14ac:dyDescent="0.25">
      <c r="A3" s="6" t="s">
        <v>70</v>
      </c>
      <c r="B3" s="8">
        <v>53.333333333333336</v>
      </c>
      <c r="C3" s="8">
        <f t="shared" si="0"/>
        <v>0</v>
      </c>
      <c r="D3" s="8">
        <f t="shared" si="1"/>
        <v>53.333333333333336</v>
      </c>
      <c r="E3" s="8">
        <f t="shared" si="2"/>
        <v>0</v>
      </c>
    </row>
    <row r="4" spans="1:5" s="7" customFormat="1" x14ac:dyDescent="0.25">
      <c r="A4" s="6" t="s">
        <v>71</v>
      </c>
      <c r="B4" s="8">
        <v>27.222222222222221</v>
      </c>
      <c r="C4" s="8">
        <f t="shared" si="0"/>
        <v>27.222222222222221</v>
      </c>
      <c r="D4" s="8">
        <f t="shared" si="1"/>
        <v>0</v>
      </c>
      <c r="E4" s="8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0" sqref="F20"/>
    </sheetView>
  </sheetViews>
  <sheetFormatPr baseColWidth="10" defaultRowHeight="15" x14ac:dyDescent="0.25"/>
  <sheetData>
    <row r="1" spans="1:6" x14ac:dyDescent="0.25">
      <c r="A1" t="s">
        <v>54</v>
      </c>
      <c r="B1">
        <v>41.111111111111114</v>
      </c>
      <c r="C1">
        <v>0</v>
      </c>
      <c r="D1">
        <v>41.111111111111114</v>
      </c>
      <c r="E1">
        <v>0</v>
      </c>
      <c r="F1">
        <v>40</v>
      </c>
    </row>
    <row r="2" spans="1:6" x14ac:dyDescent="0.25">
      <c r="A2" t="s">
        <v>87</v>
      </c>
      <c r="B2">
        <v>87.777777777777771</v>
      </c>
      <c r="C2">
        <v>0</v>
      </c>
      <c r="D2">
        <v>0</v>
      </c>
      <c r="E2">
        <v>87.777777777777771</v>
      </c>
      <c r="F2">
        <v>17</v>
      </c>
    </row>
    <row r="3" spans="1:6" x14ac:dyDescent="0.25">
      <c r="A3" t="s">
        <v>79</v>
      </c>
      <c r="B3">
        <v>53.333333333333336</v>
      </c>
      <c r="C3">
        <v>0</v>
      </c>
      <c r="D3">
        <v>53.333333333333336</v>
      </c>
      <c r="E3">
        <v>0</v>
      </c>
      <c r="F3">
        <v>19</v>
      </c>
    </row>
    <row r="4" spans="1:6" x14ac:dyDescent="0.25">
      <c r="A4" t="s">
        <v>80</v>
      </c>
      <c r="B4">
        <v>27.222222222222221</v>
      </c>
      <c r="C4">
        <v>27.222222222222221</v>
      </c>
      <c r="D4">
        <v>0</v>
      </c>
      <c r="E4">
        <v>0</v>
      </c>
      <c r="F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1" sqref="E11"/>
    </sheetView>
  </sheetViews>
  <sheetFormatPr baseColWidth="10" defaultRowHeight="15" x14ac:dyDescent="0.25"/>
  <sheetData>
    <row r="1" spans="1:6" x14ac:dyDescent="0.25">
      <c r="A1" t="s">
        <v>93</v>
      </c>
      <c r="B1">
        <v>41.111111111111114</v>
      </c>
      <c r="C1">
        <v>0</v>
      </c>
      <c r="D1">
        <v>41.111111111111114</v>
      </c>
      <c r="E1">
        <v>0</v>
      </c>
      <c r="F1">
        <v>40</v>
      </c>
    </row>
    <row r="2" spans="1:6" x14ac:dyDescent="0.25">
      <c r="A2" t="s">
        <v>94</v>
      </c>
      <c r="B2">
        <v>87.777777777777771</v>
      </c>
      <c r="C2">
        <v>0</v>
      </c>
      <c r="D2">
        <v>0</v>
      </c>
      <c r="E2">
        <v>87.777777777777771</v>
      </c>
      <c r="F2">
        <v>17</v>
      </c>
    </row>
    <row r="3" spans="1:6" x14ac:dyDescent="0.25">
      <c r="A3" t="s">
        <v>95</v>
      </c>
      <c r="B3">
        <v>53.333333333333336</v>
      </c>
      <c r="C3">
        <v>0</v>
      </c>
      <c r="D3">
        <v>53.333333333333336</v>
      </c>
      <c r="E3">
        <v>0</v>
      </c>
      <c r="F3">
        <v>19</v>
      </c>
    </row>
    <row r="4" spans="1:6" x14ac:dyDescent="0.25">
      <c r="A4" t="s">
        <v>96</v>
      </c>
      <c r="B4">
        <v>27.222222222222221</v>
      </c>
      <c r="C4">
        <v>27.222222222222221</v>
      </c>
      <c r="D4">
        <v>0</v>
      </c>
      <c r="E4">
        <v>0</v>
      </c>
      <c r="F4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C13" sqref="C13"/>
    </sheetView>
  </sheetViews>
  <sheetFormatPr baseColWidth="10" defaultRowHeight="15" x14ac:dyDescent="0.25"/>
  <sheetData>
    <row r="1" spans="1:27" x14ac:dyDescent="0.25">
      <c r="A1">
        <v>1</v>
      </c>
      <c r="B1" t="s">
        <v>68</v>
      </c>
      <c r="C1">
        <v>40</v>
      </c>
      <c r="D1" t="s">
        <v>54</v>
      </c>
      <c r="E1">
        <v>4001</v>
      </c>
      <c r="F1" t="s">
        <v>93</v>
      </c>
      <c r="G1">
        <v>43250858387</v>
      </c>
      <c r="H1">
        <v>24500000000</v>
      </c>
      <c r="I1">
        <v>18623075327</v>
      </c>
      <c r="J1">
        <v>25458435182</v>
      </c>
      <c r="K1">
        <v>111832368896</v>
      </c>
      <c r="L1" t="s">
        <v>99</v>
      </c>
      <c r="M1">
        <v>15</v>
      </c>
      <c r="N1" t="s">
        <v>0</v>
      </c>
      <c r="O1" t="s">
        <v>73</v>
      </c>
      <c r="P1">
        <v>90</v>
      </c>
      <c r="Q1">
        <v>3</v>
      </c>
      <c r="R1">
        <v>0</v>
      </c>
      <c r="S1">
        <v>0</v>
      </c>
      <c r="T1">
        <v>75</v>
      </c>
      <c r="U1">
        <v>41.111111111111114</v>
      </c>
      <c r="V1">
        <v>75</v>
      </c>
      <c r="W1">
        <v>30.833333333333336</v>
      </c>
      <c r="X1">
        <v>41.111111111111114</v>
      </c>
      <c r="Y1">
        <v>0</v>
      </c>
      <c r="Z1">
        <v>41.111111111111114</v>
      </c>
      <c r="AA1">
        <v>0</v>
      </c>
    </row>
    <row r="2" spans="1:27" x14ac:dyDescent="0.25">
      <c r="A2">
        <v>1</v>
      </c>
      <c r="B2" t="s">
        <v>68</v>
      </c>
      <c r="C2">
        <v>40</v>
      </c>
      <c r="D2" t="s">
        <v>54</v>
      </c>
      <c r="E2">
        <v>4001</v>
      </c>
      <c r="F2" t="s">
        <v>93</v>
      </c>
      <c r="G2">
        <v>43250858387</v>
      </c>
      <c r="H2">
        <v>24500000000</v>
      </c>
      <c r="I2">
        <v>18623075327</v>
      </c>
      <c r="J2">
        <v>25458435182</v>
      </c>
      <c r="K2">
        <v>111832368896</v>
      </c>
      <c r="L2" t="s">
        <v>100</v>
      </c>
      <c r="M2">
        <v>15</v>
      </c>
      <c r="N2" t="s">
        <v>0</v>
      </c>
      <c r="O2" t="s">
        <v>73</v>
      </c>
      <c r="P2">
        <v>90</v>
      </c>
      <c r="Q2">
        <v>1</v>
      </c>
      <c r="R2" t="s">
        <v>1</v>
      </c>
      <c r="S2" t="s">
        <v>74</v>
      </c>
      <c r="T2">
        <v>6</v>
      </c>
      <c r="U2">
        <v>2</v>
      </c>
      <c r="V2">
        <v>25</v>
      </c>
      <c r="W2">
        <v>8.3333333333333339</v>
      </c>
      <c r="X2">
        <v>33.333333333333336</v>
      </c>
      <c r="Y2">
        <v>0</v>
      </c>
      <c r="Z2">
        <v>33.333333333333336</v>
      </c>
      <c r="AA2">
        <v>0</v>
      </c>
    </row>
    <row r="3" spans="1:27" x14ac:dyDescent="0.25">
      <c r="A3">
        <v>1</v>
      </c>
      <c r="B3" t="s">
        <v>68</v>
      </c>
      <c r="C3">
        <v>40</v>
      </c>
      <c r="D3" t="s">
        <v>54</v>
      </c>
      <c r="E3">
        <v>4001</v>
      </c>
      <c r="F3" t="s">
        <v>93</v>
      </c>
      <c r="G3">
        <v>43250858387</v>
      </c>
      <c r="H3">
        <v>24500000000</v>
      </c>
      <c r="I3">
        <v>18623075327</v>
      </c>
      <c r="J3">
        <v>25458435182</v>
      </c>
      <c r="K3">
        <v>111832368896</v>
      </c>
      <c r="L3" t="s">
        <v>100</v>
      </c>
      <c r="M3">
        <v>15</v>
      </c>
      <c r="N3" t="s">
        <v>0</v>
      </c>
      <c r="O3" t="s">
        <v>73</v>
      </c>
      <c r="P3">
        <v>90</v>
      </c>
      <c r="Q3">
        <v>2</v>
      </c>
      <c r="R3" t="s">
        <v>2</v>
      </c>
      <c r="S3" t="s">
        <v>75</v>
      </c>
      <c r="T3">
        <v>5</v>
      </c>
      <c r="U3">
        <v>2</v>
      </c>
      <c r="V3">
        <v>25</v>
      </c>
      <c r="W3">
        <v>10</v>
      </c>
      <c r="X3">
        <v>40</v>
      </c>
      <c r="Y3">
        <v>0</v>
      </c>
      <c r="Z3">
        <v>40</v>
      </c>
      <c r="AA3">
        <v>0</v>
      </c>
    </row>
    <row r="4" spans="1:27" x14ac:dyDescent="0.25">
      <c r="A4">
        <v>1</v>
      </c>
      <c r="B4" t="s">
        <v>68</v>
      </c>
      <c r="C4">
        <v>40</v>
      </c>
      <c r="D4" t="s">
        <v>54</v>
      </c>
      <c r="E4">
        <v>4001</v>
      </c>
      <c r="F4" t="s">
        <v>93</v>
      </c>
      <c r="G4">
        <v>43250858387</v>
      </c>
      <c r="H4">
        <v>24500000000</v>
      </c>
      <c r="I4">
        <v>18623075327</v>
      </c>
      <c r="J4">
        <v>25458435182</v>
      </c>
      <c r="K4">
        <v>111832368896</v>
      </c>
      <c r="L4" t="s">
        <v>100</v>
      </c>
      <c r="M4">
        <v>15</v>
      </c>
      <c r="N4" t="s">
        <v>0</v>
      </c>
      <c r="O4" t="s">
        <v>73</v>
      </c>
      <c r="P4">
        <v>90</v>
      </c>
      <c r="Q4">
        <v>3</v>
      </c>
      <c r="R4" t="s">
        <v>3</v>
      </c>
      <c r="S4" t="s">
        <v>76</v>
      </c>
      <c r="T4">
        <v>4</v>
      </c>
      <c r="U4">
        <v>2</v>
      </c>
      <c r="V4">
        <v>25</v>
      </c>
      <c r="W4">
        <v>12.5</v>
      </c>
      <c r="X4">
        <v>50</v>
      </c>
      <c r="Y4">
        <v>0</v>
      </c>
      <c r="Z4">
        <v>50</v>
      </c>
      <c r="AA4">
        <v>0</v>
      </c>
    </row>
    <row r="5" spans="1:27" x14ac:dyDescent="0.25">
      <c r="A5">
        <v>2</v>
      </c>
      <c r="B5" t="s">
        <v>69</v>
      </c>
      <c r="C5">
        <v>17</v>
      </c>
      <c r="D5" t="s">
        <v>87</v>
      </c>
      <c r="E5">
        <v>1701</v>
      </c>
      <c r="F5" t="s">
        <v>94</v>
      </c>
      <c r="G5">
        <v>43250858387</v>
      </c>
      <c r="H5">
        <v>24500000000</v>
      </c>
      <c r="I5">
        <v>18623075327</v>
      </c>
      <c r="J5">
        <v>25458435182</v>
      </c>
      <c r="K5">
        <v>111832368896</v>
      </c>
      <c r="L5" t="s">
        <v>98</v>
      </c>
      <c r="M5">
        <v>30</v>
      </c>
      <c r="N5" t="s">
        <v>78</v>
      </c>
      <c r="O5" t="s">
        <v>73</v>
      </c>
      <c r="P5">
        <v>50</v>
      </c>
      <c r="Q5">
        <v>3</v>
      </c>
      <c r="R5">
        <v>0</v>
      </c>
      <c r="S5">
        <v>0</v>
      </c>
      <c r="T5">
        <v>75</v>
      </c>
      <c r="U5">
        <v>10</v>
      </c>
      <c r="V5">
        <v>75</v>
      </c>
      <c r="W5">
        <v>65.833333333333329</v>
      </c>
      <c r="X5">
        <v>87.777777777777771</v>
      </c>
      <c r="Y5">
        <v>0</v>
      </c>
      <c r="Z5">
        <v>0</v>
      </c>
      <c r="AA5">
        <v>87.777777777777771</v>
      </c>
    </row>
    <row r="6" spans="1:27" x14ac:dyDescent="0.25">
      <c r="A6">
        <v>2</v>
      </c>
      <c r="B6" t="s">
        <v>69</v>
      </c>
      <c r="C6">
        <v>17</v>
      </c>
      <c r="D6" t="s">
        <v>87</v>
      </c>
      <c r="E6">
        <v>1701</v>
      </c>
      <c r="F6" t="s">
        <v>94</v>
      </c>
      <c r="G6">
        <v>43250858387</v>
      </c>
      <c r="H6">
        <v>24500000000</v>
      </c>
      <c r="I6">
        <v>18623075327</v>
      </c>
      <c r="J6">
        <v>25458435182</v>
      </c>
      <c r="K6">
        <v>111832368896</v>
      </c>
      <c r="L6" t="s">
        <v>97</v>
      </c>
      <c r="M6">
        <v>30</v>
      </c>
      <c r="N6" t="s">
        <v>78</v>
      </c>
      <c r="O6" t="s">
        <v>73</v>
      </c>
      <c r="P6">
        <v>50</v>
      </c>
      <c r="Q6">
        <v>1</v>
      </c>
      <c r="R6" t="s">
        <v>1</v>
      </c>
      <c r="S6" t="s">
        <v>74</v>
      </c>
      <c r="T6">
        <v>6</v>
      </c>
      <c r="U6">
        <v>5</v>
      </c>
      <c r="V6">
        <v>25</v>
      </c>
      <c r="W6">
        <v>20.833333333333329</v>
      </c>
      <c r="X6">
        <v>83.333333333333329</v>
      </c>
      <c r="Y6">
        <v>0</v>
      </c>
      <c r="Z6">
        <v>0</v>
      </c>
      <c r="AA6">
        <v>83.333333333333329</v>
      </c>
    </row>
    <row r="7" spans="1:27" x14ac:dyDescent="0.25">
      <c r="A7">
        <v>2</v>
      </c>
      <c r="B7" t="s">
        <v>69</v>
      </c>
      <c r="C7">
        <v>17</v>
      </c>
      <c r="D7" t="s">
        <v>87</v>
      </c>
      <c r="E7">
        <v>1701</v>
      </c>
      <c r="F7" t="s">
        <v>94</v>
      </c>
      <c r="G7">
        <v>43250858387</v>
      </c>
      <c r="H7">
        <v>24500000000</v>
      </c>
      <c r="I7">
        <v>18623075327</v>
      </c>
      <c r="J7">
        <v>25458435182</v>
      </c>
      <c r="K7">
        <v>111832368896</v>
      </c>
      <c r="L7" t="s">
        <v>97</v>
      </c>
      <c r="M7">
        <v>30</v>
      </c>
      <c r="N7" t="s">
        <v>78</v>
      </c>
      <c r="O7" t="s">
        <v>73</v>
      </c>
      <c r="P7">
        <v>50</v>
      </c>
      <c r="Q7">
        <v>2</v>
      </c>
      <c r="R7" t="s">
        <v>2</v>
      </c>
      <c r="S7" t="s">
        <v>75</v>
      </c>
      <c r="T7">
        <v>5</v>
      </c>
      <c r="U7">
        <v>4</v>
      </c>
      <c r="V7">
        <v>25</v>
      </c>
      <c r="W7">
        <v>20</v>
      </c>
      <c r="X7">
        <v>80</v>
      </c>
      <c r="Y7">
        <v>0</v>
      </c>
      <c r="Z7">
        <v>0</v>
      </c>
      <c r="AA7">
        <v>80</v>
      </c>
    </row>
    <row r="8" spans="1:27" x14ac:dyDescent="0.25">
      <c r="A8">
        <v>2</v>
      </c>
      <c r="B8" t="s">
        <v>69</v>
      </c>
      <c r="C8">
        <v>17</v>
      </c>
      <c r="D8" t="s">
        <v>87</v>
      </c>
      <c r="E8">
        <v>1701</v>
      </c>
      <c r="F8" t="s">
        <v>94</v>
      </c>
      <c r="G8">
        <v>43250858387</v>
      </c>
      <c r="H8">
        <v>24500000000</v>
      </c>
      <c r="I8">
        <v>18623075327</v>
      </c>
      <c r="J8">
        <v>25458435182</v>
      </c>
      <c r="K8">
        <v>111832368896</v>
      </c>
      <c r="L8" t="s">
        <v>97</v>
      </c>
      <c r="M8">
        <v>30</v>
      </c>
      <c r="N8" t="s">
        <v>78</v>
      </c>
      <c r="O8" t="s">
        <v>73</v>
      </c>
      <c r="P8">
        <v>50</v>
      </c>
      <c r="Q8">
        <v>3</v>
      </c>
      <c r="R8" t="s">
        <v>3</v>
      </c>
      <c r="S8" t="s">
        <v>76</v>
      </c>
      <c r="T8">
        <v>4</v>
      </c>
      <c r="U8">
        <v>4</v>
      </c>
      <c r="V8">
        <v>25</v>
      </c>
      <c r="W8">
        <v>25</v>
      </c>
      <c r="X8">
        <v>100</v>
      </c>
      <c r="Y8">
        <v>0</v>
      </c>
      <c r="Z8">
        <v>0</v>
      </c>
      <c r="AA8">
        <v>100</v>
      </c>
    </row>
    <row r="9" spans="1:27" x14ac:dyDescent="0.25">
      <c r="A9">
        <v>3</v>
      </c>
      <c r="B9" t="s">
        <v>70</v>
      </c>
      <c r="C9">
        <v>19</v>
      </c>
      <c r="D9" t="s">
        <v>79</v>
      </c>
      <c r="E9">
        <v>1901</v>
      </c>
      <c r="F9" t="s">
        <v>95</v>
      </c>
      <c r="G9">
        <v>43250858387</v>
      </c>
      <c r="H9">
        <v>24500000000</v>
      </c>
      <c r="I9">
        <v>18623075327</v>
      </c>
      <c r="J9">
        <v>25458435182</v>
      </c>
      <c r="K9">
        <v>111832368896</v>
      </c>
      <c r="L9" t="s">
        <v>101</v>
      </c>
      <c r="M9">
        <v>60</v>
      </c>
      <c r="N9" t="s">
        <v>78</v>
      </c>
      <c r="O9" t="s">
        <v>73</v>
      </c>
      <c r="P9">
        <v>80</v>
      </c>
      <c r="Q9">
        <v>3</v>
      </c>
      <c r="R9">
        <v>0</v>
      </c>
      <c r="S9">
        <v>0</v>
      </c>
      <c r="T9">
        <v>75</v>
      </c>
      <c r="U9">
        <v>53.333333333333336</v>
      </c>
      <c r="V9">
        <v>75</v>
      </c>
      <c r="W9">
        <v>40</v>
      </c>
      <c r="X9">
        <v>53.333333333333336</v>
      </c>
      <c r="Y9">
        <v>0</v>
      </c>
      <c r="Z9">
        <v>53.333333333333336</v>
      </c>
      <c r="AA9">
        <v>0</v>
      </c>
    </row>
    <row r="10" spans="1:27" x14ac:dyDescent="0.25">
      <c r="A10">
        <v>3</v>
      </c>
      <c r="B10" t="s">
        <v>70</v>
      </c>
      <c r="C10">
        <v>19</v>
      </c>
      <c r="D10" t="s">
        <v>79</v>
      </c>
      <c r="E10">
        <v>1901</v>
      </c>
      <c r="F10" t="s">
        <v>95</v>
      </c>
      <c r="G10">
        <v>43250858387</v>
      </c>
      <c r="H10">
        <v>24500000000</v>
      </c>
      <c r="I10">
        <v>18623075327</v>
      </c>
      <c r="J10">
        <v>25458435182</v>
      </c>
      <c r="K10">
        <v>111832368896</v>
      </c>
      <c r="L10" t="s">
        <v>102</v>
      </c>
      <c r="M10">
        <v>60</v>
      </c>
      <c r="N10" t="s">
        <v>78</v>
      </c>
      <c r="O10" t="s">
        <v>73</v>
      </c>
      <c r="P10">
        <v>80</v>
      </c>
      <c r="Q10">
        <v>1</v>
      </c>
      <c r="R10" t="s">
        <v>1</v>
      </c>
      <c r="S10" t="s">
        <v>74</v>
      </c>
      <c r="T10">
        <v>6</v>
      </c>
      <c r="U10">
        <v>3</v>
      </c>
      <c r="V10">
        <v>25</v>
      </c>
      <c r="W10">
        <v>12.5</v>
      </c>
      <c r="X10">
        <v>50</v>
      </c>
      <c r="Y10">
        <v>0</v>
      </c>
      <c r="Z10">
        <v>50</v>
      </c>
      <c r="AA10">
        <v>0</v>
      </c>
    </row>
    <row r="11" spans="1:27" x14ac:dyDescent="0.25">
      <c r="A11">
        <v>3</v>
      </c>
      <c r="B11" t="s">
        <v>70</v>
      </c>
      <c r="C11">
        <v>19</v>
      </c>
      <c r="D11" t="s">
        <v>79</v>
      </c>
      <c r="E11">
        <v>1901</v>
      </c>
      <c r="F11" t="s">
        <v>95</v>
      </c>
      <c r="G11">
        <v>43250858387</v>
      </c>
      <c r="H11">
        <v>24500000000</v>
      </c>
      <c r="I11">
        <v>18623075327</v>
      </c>
      <c r="J11">
        <v>25458435182</v>
      </c>
      <c r="K11">
        <v>111832368896</v>
      </c>
      <c r="L11" t="s">
        <v>102</v>
      </c>
      <c r="M11">
        <v>60</v>
      </c>
      <c r="N11" t="s">
        <v>78</v>
      </c>
      <c r="O11" t="s">
        <v>73</v>
      </c>
      <c r="P11">
        <v>80</v>
      </c>
      <c r="Q11">
        <v>2</v>
      </c>
      <c r="R11" t="s">
        <v>2</v>
      </c>
      <c r="S11" t="s">
        <v>75</v>
      </c>
      <c r="T11">
        <v>5</v>
      </c>
      <c r="U11">
        <v>3</v>
      </c>
      <c r="V11">
        <v>25</v>
      </c>
      <c r="W11">
        <v>15</v>
      </c>
      <c r="X11">
        <v>60</v>
      </c>
      <c r="Y11">
        <v>0</v>
      </c>
      <c r="Z11">
        <v>60</v>
      </c>
      <c r="AA11">
        <v>0</v>
      </c>
    </row>
    <row r="12" spans="1:27" x14ac:dyDescent="0.25">
      <c r="A12">
        <v>3</v>
      </c>
      <c r="B12" t="s">
        <v>70</v>
      </c>
      <c r="C12">
        <v>19</v>
      </c>
      <c r="D12" t="s">
        <v>79</v>
      </c>
      <c r="E12">
        <v>1901</v>
      </c>
      <c r="F12" t="s">
        <v>95</v>
      </c>
      <c r="G12">
        <v>43250858387</v>
      </c>
      <c r="H12">
        <v>24500000000</v>
      </c>
      <c r="I12">
        <v>18623075327</v>
      </c>
      <c r="J12">
        <v>25458435182</v>
      </c>
      <c r="K12">
        <v>111832368896</v>
      </c>
      <c r="L12" t="s">
        <v>102</v>
      </c>
      <c r="M12">
        <v>60</v>
      </c>
      <c r="N12" t="s">
        <v>78</v>
      </c>
      <c r="O12" t="s">
        <v>73</v>
      </c>
      <c r="P12">
        <v>80</v>
      </c>
      <c r="Q12">
        <v>3</v>
      </c>
      <c r="R12" t="s">
        <v>3</v>
      </c>
      <c r="S12" t="s">
        <v>76</v>
      </c>
      <c r="T12">
        <v>4</v>
      </c>
      <c r="U12">
        <v>2</v>
      </c>
      <c r="V12">
        <v>25</v>
      </c>
      <c r="W12">
        <v>12.5</v>
      </c>
      <c r="X12">
        <v>50</v>
      </c>
      <c r="Y12">
        <v>0</v>
      </c>
      <c r="Z12">
        <v>50</v>
      </c>
      <c r="AA12">
        <v>0</v>
      </c>
    </row>
    <row r="13" spans="1:27" x14ac:dyDescent="0.25">
      <c r="A13">
        <v>4</v>
      </c>
      <c r="B13" t="s">
        <v>71</v>
      </c>
      <c r="C13">
        <v>22</v>
      </c>
      <c r="D13" t="s">
        <v>80</v>
      </c>
      <c r="E13">
        <v>2201</v>
      </c>
      <c r="F13" t="s">
        <v>96</v>
      </c>
      <c r="G13">
        <v>43250858387</v>
      </c>
      <c r="H13">
        <v>24500000000</v>
      </c>
      <c r="I13">
        <v>18623075327</v>
      </c>
      <c r="J13">
        <v>25458435182</v>
      </c>
      <c r="K13">
        <v>111832368896</v>
      </c>
      <c r="L13" t="s">
        <v>103</v>
      </c>
      <c r="M13">
        <v>80</v>
      </c>
      <c r="N13" t="s">
        <v>78</v>
      </c>
      <c r="O13" t="s">
        <v>73</v>
      </c>
      <c r="P13">
        <v>100</v>
      </c>
      <c r="Q13">
        <v>3</v>
      </c>
      <c r="R13">
        <v>0</v>
      </c>
      <c r="S13">
        <v>0</v>
      </c>
      <c r="T13">
        <v>75</v>
      </c>
      <c r="U13">
        <v>20</v>
      </c>
      <c r="V13">
        <v>75</v>
      </c>
      <c r="W13">
        <v>20.416666666666668</v>
      </c>
      <c r="X13">
        <v>27.222222222222225</v>
      </c>
      <c r="Y13">
        <v>27.222222222222225</v>
      </c>
      <c r="Z13">
        <v>0</v>
      </c>
      <c r="AA13">
        <v>0</v>
      </c>
    </row>
    <row r="14" spans="1:27" x14ac:dyDescent="0.25">
      <c r="A14">
        <v>4</v>
      </c>
      <c r="B14" t="s">
        <v>71</v>
      </c>
      <c r="C14">
        <v>22</v>
      </c>
      <c r="D14" t="s">
        <v>80</v>
      </c>
      <c r="E14">
        <v>2201</v>
      </c>
      <c r="F14" t="s">
        <v>96</v>
      </c>
      <c r="G14">
        <v>43250858387</v>
      </c>
      <c r="H14">
        <v>24500000000</v>
      </c>
      <c r="I14">
        <v>18623075327</v>
      </c>
      <c r="J14">
        <v>25458435182</v>
      </c>
      <c r="K14">
        <v>111832368896</v>
      </c>
      <c r="L14" t="s">
        <v>104</v>
      </c>
      <c r="M14">
        <v>80</v>
      </c>
      <c r="N14" t="s">
        <v>78</v>
      </c>
      <c r="O14" t="s">
        <v>73</v>
      </c>
      <c r="P14">
        <v>100</v>
      </c>
      <c r="Q14">
        <v>1</v>
      </c>
      <c r="R14" t="s">
        <v>1</v>
      </c>
      <c r="S14" t="s">
        <v>74</v>
      </c>
      <c r="T14">
        <v>6</v>
      </c>
      <c r="U14">
        <v>1</v>
      </c>
      <c r="V14">
        <v>25</v>
      </c>
      <c r="W14">
        <v>4.166666666666667</v>
      </c>
      <c r="X14">
        <v>16.666666666666668</v>
      </c>
      <c r="Y14">
        <v>16.666666666666668</v>
      </c>
      <c r="Z14">
        <v>0</v>
      </c>
      <c r="AA14">
        <v>0</v>
      </c>
    </row>
    <row r="15" spans="1:27" x14ac:dyDescent="0.25">
      <c r="A15">
        <v>4</v>
      </c>
      <c r="B15" t="s">
        <v>71</v>
      </c>
      <c r="C15">
        <v>22</v>
      </c>
      <c r="D15" t="s">
        <v>80</v>
      </c>
      <c r="E15">
        <v>2201</v>
      </c>
      <c r="F15" t="s">
        <v>96</v>
      </c>
      <c r="G15">
        <v>43250858387</v>
      </c>
      <c r="H15">
        <v>24500000000</v>
      </c>
      <c r="I15">
        <v>18623075327</v>
      </c>
      <c r="J15">
        <v>25458435182</v>
      </c>
      <c r="K15">
        <v>111832368896</v>
      </c>
      <c r="L15" t="s">
        <v>104</v>
      </c>
      <c r="M15">
        <v>80</v>
      </c>
      <c r="N15" t="s">
        <v>78</v>
      </c>
      <c r="O15" t="s">
        <v>73</v>
      </c>
      <c r="P15">
        <v>100</v>
      </c>
      <c r="Q15">
        <v>2</v>
      </c>
      <c r="R15" t="s">
        <v>2</v>
      </c>
      <c r="S15" t="s">
        <v>75</v>
      </c>
      <c r="T15">
        <v>5</v>
      </c>
      <c r="U15">
        <v>2</v>
      </c>
      <c r="V15">
        <v>25</v>
      </c>
      <c r="W15">
        <v>10</v>
      </c>
      <c r="X15">
        <v>40</v>
      </c>
      <c r="Y15">
        <v>0</v>
      </c>
      <c r="Z15">
        <v>40</v>
      </c>
      <c r="AA15">
        <v>0</v>
      </c>
    </row>
    <row r="16" spans="1:27" x14ac:dyDescent="0.25">
      <c r="A16">
        <v>4</v>
      </c>
      <c r="B16" t="s">
        <v>71</v>
      </c>
      <c r="C16">
        <v>22</v>
      </c>
      <c r="D16" t="s">
        <v>80</v>
      </c>
      <c r="E16">
        <v>2201</v>
      </c>
      <c r="F16" t="s">
        <v>96</v>
      </c>
      <c r="G16">
        <v>43250858387</v>
      </c>
      <c r="H16">
        <v>24500000000</v>
      </c>
      <c r="I16">
        <v>18623075327</v>
      </c>
      <c r="J16">
        <v>25458435182</v>
      </c>
      <c r="K16">
        <v>111832368896</v>
      </c>
      <c r="L16" t="s">
        <v>104</v>
      </c>
      <c r="M16">
        <v>80</v>
      </c>
      <c r="N16" t="s">
        <v>78</v>
      </c>
      <c r="O16" t="s">
        <v>73</v>
      </c>
      <c r="P16">
        <v>100</v>
      </c>
      <c r="Q16">
        <v>3</v>
      </c>
      <c r="R16" t="s">
        <v>3</v>
      </c>
      <c r="S16" t="s">
        <v>76</v>
      </c>
      <c r="T16">
        <v>4</v>
      </c>
      <c r="U16">
        <v>1</v>
      </c>
      <c r="V16">
        <v>25</v>
      </c>
      <c r="W16">
        <v>6.25</v>
      </c>
      <c r="X16">
        <v>25</v>
      </c>
      <c r="Y16">
        <v>25</v>
      </c>
      <c r="Z16">
        <v>0</v>
      </c>
      <c r="AA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5" sqref="C15"/>
    </sheetView>
  </sheetViews>
  <sheetFormatPr baseColWidth="10" defaultRowHeight="11.25" x14ac:dyDescent="0.2"/>
  <cols>
    <col min="1" max="1" width="2.7109375" style="1" bestFit="1" customWidth="1"/>
    <col min="2" max="2" width="68.42578125" style="1" bestFit="1" customWidth="1"/>
    <col min="3" max="4" width="11.42578125" style="1"/>
    <col min="5" max="5" width="60.5703125" style="1" bestFit="1" customWidth="1"/>
    <col min="6" max="16384" width="11.42578125" style="1"/>
  </cols>
  <sheetData>
    <row r="1" spans="1:5" x14ac:dyDescent="0.2">
      <c r="A1" s="2" t="s">
        <v>4</v>
      </c>
      <c r="B1" s="3" t="s">
        <v>11</v>
      </c>
      <c r="D1" s="2" t="s">
        <v>4</v>
      </c>
      <c r="E1" s="3" t="s">
        <v>12</v>
      </c>
    </row>
    <row r="2" spans="1:5" x14ac:dyDescent="0.2">
      <c r="A2" s="4">
        <v>1</v>
      </c>
      <c r="B2" s="4" t="s">
        <v>68</v>
      </c>
      <c r="D2" s="4">
        <v>1</v>
      </c>
      <c r="E2" s="4" t="s">
        <v>13</v>
      </c>
    </row>
    <row r="3" spans="1:5" x14ac:dyDescent="0.2">
      <c r="A3" s="4">
        <v>2</v>
      </c>
      <c r="B3" s="4" t="s">
        <v>69</v>
      </c>
      <c r="D3" s="4">
        <v>2</v>
      </c>
      <c r="E3" s="4" t="s">
        <v>14</v>
      </c>
    </row>
    <row r="4" spans="1:5" x14ac:dyDescent="0.2">
      <c r="A4" s="4">
        <v>3</v>
      </c>
      <c r="B4" s="4" t="s">
        <v>70</v>
      </c>
      <c r="D4" s="4">
        <v>3</v>
      </c>
      <c r="E4" s="4" t="s">
        <v>15</v>
      </c>
    </row>
    <row r="5" spans="1:5" x14ac:dyDescent="0.2">
      <c r="A5" s="4">
        <v>4</v>
      </c>
      <c r="B5" s="4" t="s">
        <v>71</v>
      </c>
      <c r="D5" s="4">
        <v>4</v>
      </c>
      <c r="E5" s="4" t="s">
        <v>16</v>
      </c>
    </row>
    <row r="6" spans="1:5" x14ac:dyDescent="0.2">
      <c r="A6" s="4">
        <v>5</v>
      </c>
      <c r="B6" s="4" t="s">
        <v>72</v>
      </c>
      <c r="D6" s="4">
        <v>5</v>
      </c>
      <c r="E6" s="4" t="s">
        <v>17</v>
      </c>
    </row>
    <row r="7" spans="1:5" x14ac:dyDescent="0.2">
      <c r="D7" s="4">
        <v>6</v>
      </c>
      <c r="E7" s="4" t="s">
        <v>18</v>
      </c>
    </row>
    <row r="8" spans="1:5" x14ac:dyDescent="0.2">
      <c r="D8" s="4">
        <v>7</v>
      </c>
      <c r="E8" s="4" t="s">
        <v>19</v>
      </c>
    </row>
    <row r="9" spans="1:5" x14ac:dyDescent="0.2">
      <c r="D9" s="4">
        <v>8</v>
      </c>
      <c r="E9" s="4" t="s">
        <v>20</v>
      </c>
    </row>
    <row r="10" spans="1:5" x14ac:dyDescent="0.2">
      <c r="D10" s="4">
        <v>9</v>
      </c>
      <c r="E10" s="4" t="s">
        <v>21</v>
      </c>
    </row>
    <row r="11" spans="1:5" x14ac:dyDescent="0.2">
      <c r="D11" s="4">
        <v>10</v>
      </c>
      <c r="E11" s="4" t="s">
        <v>22</v>
      </c>
    </row>
    <row r="12" spans="1:5" x14ac:dyDescent="0.2">
      <c r="D12" s="4">
        <v>11</v>
      </c>
      <c r="E12" s="4" t="s">
        <v>23</v>
      </c>
    </row>
    <row r="13" spans="1:5" x14ac:dyDescent="0.2">
      <c r="D13" s="4">
        <v>12</v>
      </c>
      <c r="E13" s="4" t="s">
        <v>24</v>
      </c>
    </row>
    <row r="14" spans="1:5" x14ac:dyDescent="0.2">
      <c r="D14" s="4">
        <v>13</v>
      </c>
      <c r="E14" s="4" t="s">
        <v>25</v>
      </c>
    </row>
    <row r="15" spans="1:5" x14ac:dyDescent="0.2">
      <c r="D15" s="4">
        <v>14</v>
      </c>
      <c r="E15" s="4" t="s">
        <v>26</v>
      </c>
    </row>
    <row r="16" spans="1:5" x14ac:dyDescent="0.2">
      <c r="D16" s="4">
        <v>15</v>
      </c>
      <c r="E16" s="4" t="s">
        <v>27</v>
      </c>
    </row>
    <row r="17" spans="4:5" x14ac:dyDescent="0.2">
      <c r="D17" s="4">
        <v>16</v>
      </c>
      <c r="E17" s="4" t="s">
        <v>28</v>
      </c>
    </row>
    <row r="18" spans="4:5" x14ac:dyDescent="0.2">
      <c r="D18" s="4">
        <v>17</v>
      </c>
      <c r="E18" s="4" t="s">
        <v>29</v>
      </c>
    </row>
    <row r="19" spans="4:5" x14ac:dyDescent="0.2">
      <c r="D19" s="4">
        <v>18</v>
      </c>
      <c r="E19" s="4" t="s">
        <v>30</v>
      </c>
    </row>
    <row r="20" spans="4:5" x14ac:dyDescent="0.2">
      <c r="D20" s="4">
        <v>19</v>
      </c>
      <c r="E20" s="4" t="s">
        <v>31</v>
      </c>
    </row>
    <row r="21" spans="4:5" x14ac:dyDescent="0.2">
      <c r="D21" s="4">
        <v>20</v>
      </c>
      <c r="E21" s="4" t="s">
        <v>32</v>
      </c>
    </row>
    <row r="22" spans="4:5" x14ac:dyDescent="0.2">
      <c r="D22" s="4">
        <v>21</v>
      </c>
      <c r="E22" s="4" t="s">
        <v>33</v>
      </c>
    </row>
    <row r="23" spans="4:5" x14ac:dyDescent="0.2">
      <c r="D23" s="4">
        <v>22</v>
      </c>
      <c r="E23" s="4" t="s">
        <v>34</v>
      </c>
    </row>
    <row r="24" spans="4:5" x14ac:dyDescent="0.2">
      <c r="D24" s="4">
        <v>23</v>
      </c>
      <c r="E24" s="4" t="s">
        <v>35</v>
      </c>
    </row>
    <row r="25" spans="4:5" x14ac:dyDescent="0.2">
      <c r="D25" s="4">
        <v>24</v>
      </c>
      <c r="E25" s="4" t="s">
        <v>36</v>
      </c>
    </row>
    <row r="26" spans="4:5" x14ac:dyDescent="0.2">
      <c r="D26" s="4">
        <v>25</v>
      </c>
      <c r="E26" s="4" t="s">
        <v>37</v>
      </c>
    </row>
    <row r="27" spans="4:5" x14ac:dyDescent="0.2">
      <c r="D27" s="4">
        <v>26</v>
      </c>
      <c r="E27" s="4" t="s">
        <v>38</v>
      </c>
    </row>
    <row r="28" spans="4:5" x14ac:dyDescent="0.2">
      <c r="D28" s="4">
        <v>27</v>
      </c>
      <c r="E28" s="4" t="s">
        <v>39</v>
      </c>
    </row>
    <row r="29" spans="4:5" x14ac:dyDescent="0.2">
      <c r="D29" s="4">
        <v>28</v>
      </c>
      <c r="E29" s="4" t="s">
        <v>40</v>
      </c>
    </row>
    <row r="30" spans="4:5" x14ac:dyDescent="0.2">
      <c r="D30" s="4">
        <v>29</v>
      </c>
      <c r="E30" s="4" t="s">
        <v>41</v>
      </c>
    </row>
    <row r="31" spans="4:5" x14ac:dyDescent="0.2">
      <c r="D31" s="4">
        <v>30</v>
      </c>
      <c r="E31" s="4" t="s">
        <v>42</v>
      </c>
    </row>
    <row r="32" spans="4:5" x14ac:dyDescent="0.2">
      <c r="D32" s="4">
        <v>31</v>
      </c>
      <c r="E32" s="4" t="s">
        <v>43</v>
      </c>
    </row>
    <row r="33" spans="4:5" x14ac:dyDescent="0.2">
      <c r="D33" s="4">
        <v>32</v>
      </c>
      <c r="E33" s="4" t="s">
        <v>44</v>
      </c>
    </row>
    <row r="34" spans="4:5" x14ac:dyDescent="0.2">
      <c r="D34" s="4">
        <v>33</v>
      </c>
      <c r="E34" s="4" t="s">
        <v>45</v>
      </c>
    </row>
    <row r="35" spans="4:5" x14ac:dyDescent="0.2">
      <c r="D35" s="4">
        <v>34</v>
      </c>
      <c r="E35" s="4" t="s">
        <v>46</v>
      </c>
    </row>
    <row r="36" spans="4:5" x14ac:dyDescent="0.2">
      <c r="D36" s="4">
        <v>35</v>
      </c>
      <c r="E36" s="4" t="s">
        <v>47</v>
      </c>
    </row>
  </sheetData>
  <hyperlinks>
    <hyperlink ref="E33" location="_Toc46480546" display="_Toc46480546"/>
    <hyperlink ref="E32" location="_Toc46480545" display="_Toc46480545"/>
    <hyperlink ref="E31" location="_Toc46480544" display="_Toc46480544"/>
    <hyperlink ref="E30" location="_Toc46480543" display="_Toc46480543"/>
    <hyperlink ref="E29" location="_Toc46480542" display="_Toc46480542"/>
    <hyperlink ref="E28" location="_Toc46480541" display="_Toc46480541"/>
    <hyperlink ref="E27" location="_Toc46480540" display="_Toc46480540"/>
    <hyperlink ref="E26" location="_Toc46480539" display="_Toc46480539"/>
    <hyperlink ref="E25" location="_Toc46480538" display="_Toc46480538"/>
    <hyperlink ref="E23" location="_Toc46480536" display="_Toc46480536"/>
    <hyperlink ref="E21" location="_Toc46480534" display="_Toc46480534"/>
    <hyperlink ref="E20" location="_Toc46480533" display="_Toc46480533"/>
    <hyperlink ref="E19" location="_Toc46480532" display="_Toc464805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A. FORMATO</vt:lpstr>
      <vt:lpstr>B. DINÁMICA</vt:lpstr>
      <vt:lpstr>1. Ejes</vt:lpstr>
      <vt:lpstr>2. Sectores</vt:lpstr>
      <vt:lpstr>3. Programas</vt:lpstr>
      <vt:lpstr>4. Metas</vt:lpstr>
      <vt:lpstr>BD</vt:lpstr>
      <vt:lpstr>ejes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Quintero</dc:creator>
  <cp:lastModifiedBy>Xavier Quintero</cp:lastModifiedBy>
  <dcterms:created xsi:type="dcterms:W3CDTF">2021-03-18T18:40:52Z</dcterms:created>
  <dcterms:modified xsi:type="dcterms:W3CDTF">2021-03-29T21:02:29Z</dcterms:modified>
</cp:coreProperties>
</file>