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\Desktop\"/>
    </mc:Choice>
  </mc:AlternateContent>
  <xr:revisionPtr revIDLastSave="0" documentId="13_ncr:1_{0D654708-EDAF-4045-8925-DE55EF57917D}" xr6:coauthVersionLast="47" xr6:coauthVersionMax="47" xr10:uidLastSave="{00000000-0000-0000-0000-000000000000}"/>
  <bookViews>
    <workbookView xWindow="19090" yWindow="-110" windowWidth="38620" windowHeight="21220" activeTab="1" xr2:uid="{36786B86-4D6B-45DD-8C97-B871B4438D89}"/>
  </bookViews>
  <sheets>
    <sheet name="Rut depth" sheetId="10" r:id="rId1"/>
    <sheet name="CT" sheetId="9" r:id="rId2"/>
    <sheet name="Note" sheetId="14" r:id="rId3"/>
    <sheet name="Raw combined data" sheetId="1" r:id="rId4"/>
  </sheets>
  <definedNames>
    <definedName name="_xlnm._FilterDatabase" localSheetId="1" hidden="1">CT!$A$1:$AA$120</definedName>
    <definedName name="_xlnm._FilterDatabase" localSheetId="3" hidden="1">'Raw combined data'!$C$2:$AG$2</definedName>
    <definedName name="_xlnm._FilterDatabase" localSheetId="0" hidden="1">'Rut depth'!$A$1:$V$102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2" i="10" l="1"/>
  <c r="O101" i="10"/>
  <c r="O100" i="10"/>
  <c r="O99" i="10"/>
  <c r="O98" i="10"/>
  <c r="O95" i="10"/>
  <c r="O94" i="10"/>
  <c r="O93" i="10"/>
  <c r="O92" i="10"/>
  <c r="O86" i="10"/>
  <c r="O85" i="10"/>
  <c r="O82" i="10"/>
  <c r="O81" i="10"/>
  <c r="O76" i="10"/>
  <c r="O72" i="10"/>
  <c r="O70" i="10"/>
  <c r="O68" i="10"/>
  <c r="O60" i="10"/>
  <c r="O59" i="10"/>
  <c r="O56" i="10"/>
  <c r="O55" i="10"/>
  <c r="O54" i="10"/>
  <c r="O53" i="10"/>
  <c r="O52" i="10"/>
  <c r="O51" i="10"/>
  <c r="O100" i="9"/>
  <c r="O87" i="9"/>
  <c r="O86" i="9"/>
  <c r="O82" i="9"/>
  <c r="O80" i="9"/>
  <c r="O76" i="9"/>
  <c r="O75" i="9"/>
  <c r="O68" i="9"/>
  <c r="O63" i="9"/>
  <c r="O61" i="9"/>
  <c r="O59" i="9"/>
  <c r="R51" i="9"/>
  <c r="Q51" i="9"/>
  <c r="O51" i="9"/>
  <c r="O50" i="9"/>
  <c r="O47" i="9"/>
  <c r="T46" i="9"/>
  <c r="S46" i="9"/>
  <c r="R46" i="9"/>
  <c r="Q46" i="9"/>
  <c r="O46" i="9"/>
  <c r="O45" i="9"/>
  <c r="O44" i="9"/>
  <c r="O43" i="9"/>
  <c r="O42" i="9"/>
  <c r="X3" i="9"/>
  <c r="W3" i="9"/>
  <c r="T187" i="1"/>
  <c r="T184" i="1"/>
  <c r="T182" i="1"/>
  <c r="T181" i="1"/>
  <c r="T175" i="1"/>
  <c r="T167" i="1"/>
  <c r="T164" i="1"/>
  <c r="T153" i="1"/>
  <c r="T149" i="1"/>
  <c r="T118" i="1"/>
  <c r="T117" i="1"/>
  <c r="T112" i="1"/>
  <c r="T109" i="1"/>
  <c r="T104" i="1"/>
  <c r="T103" i="1"/>
  <c r="T93" i="1"/>
  <c r="T87" i="1"/>
  <c r="T85" i="1"/>
  <c r="T83" i="1"/>
  <c r="W75" i="1"/>
  <c r="V75" i="1"/>
  <c r="T75" i="1"/>
  <c r="T73" i="1"/>
  <c r="T70" i="1"/>
  <c r="Y68" i="1"/>
  <c r="X68" i="1"/>
  <c r="W68" i="1"/>
  <c r="V68" i="1"/>
  <c r="T68" i="1"/>
  <c r="T65" i="1"/>
  <c r="T64" i="1"/>
  <c r="T63" i="1"/>
  <c r="T62" i="1"/>
  <c r="AD4" i="1" l="1"/>
  <c r="AC4" i="1"/>
</calcChain>
</file>

<file path=xl/sharedStrings.xml><?xml version="1.0" encoding="utf-8"?>
<sst xmlns="http://schemas.openxmlformats.org/spreadsheetml/2006/main" count="2529" uniqueCount="266">
  <si>
    <t>Mix Design, Sample, and Project Information</t>
  </si>
  <si>
    <t>Volumetric Acceptance Test Results</t>
  </si>
  <si>
    <t>HWTT Results</t>
  </si>
  <si>
    <t>IDEAL-CT Results</t>
  </si>
  <si>
    <t>SiteManager Sample ID</t>
  </si>
  <si>
    <t xml:space="preserve">RAP </t>
  </si>
  <si>
    <t>PG binder grade</t>
  </si>
  <si>
    <t>Design Gyration</t>
  </si>
  <si>
    <t>Additives</t>
  </si>
  <si>
    <t>BSG (field)</t>
  </si>
  <si>
    <t>Air Voids (field)</t>
  </si>
  <si>
    <t>VMA (field)</t>
  </si>
  <si>
    <t>Dust/Binder (Field)</t>
  </si>
  <si>
    <t>Ignition Oven AC (%) (Field)</t>
  </si>
  <si>
    <t>Slip AC Content (%) (Field)</t>
  </si>
  <si>
    <t>Avg. Rut Depth</t>
  </si>
  <si>
    <t>Avg. Pass Max</t>
  </si>
  <si>
    <t>SIP Depth</t>
  </si>
  <si>
    <t>Strip Slope</t>
  </si>
  <si>
    <t>Creep Slope</t>
  </si>
  <si>
    <t>Avg. Displacement @ 75% peak load (mm)</t>
  </si>
  <si>
    <t>Avg. Post-Peak Slope @75% peak load (kN/mm)</t>
  </si>
  <si>
    <t>Avg. Failure Energy (J/m^2)</t>
  </si>
  <si>
    <t>Avg. CTindex</t>
  </si>
  <si>
    <t>tcoletta206C115456</t>
  </si>
  <si>
    <t>IVS</t>
  </si>
  <si>
    <t>70-28</t>
  </si>
  <si>
    <t>0.5% Rediset LQ</t>
  </si>
  <si>
    <t>tcoletta206G065545</t>
  </si>
  <si>
    <t>gchag206T080439</t>
  </si>
  <si>
    <t>1.5 - 2.0% water</t>
  </si>
  <si>
    <t>NA</t>
  </si>
  <si>
    <t>tcoletta2077061832</t>
  </si>
  <si>
    <t>1.0 - 1.5% water</t>
  </si>
  <si>
    <t>kgarcia2077060939</t>
  </si>
  <si>
    <t>kgarcia2079064325</t>
  </si>
  <si>
    <t>dhill207U074541</t>
  </si>
  <si>
    <t>dhill206S202818</t>
  </si>
  <si>
    <t>gchag2085101232</t>
  </si>
  <si>
    <t>gchag2086124129</t>
  </si>
  <si>
    <t>gchag208C061412</t>
  </si>
  <si>
    <t>gchag208A062341</t>
  </si>
  <si>
    <t>gchag208E060209</t>
  </si>
  <si>
    <t>gchag208I072405</t>
  </si>
  <si>
    <t>dhill208B1002003</t>
  </si>
  <si>
    <t>mnagle208E071943</t>
  </si>
  <si>
    <t>gchag209N035037</t>
  </si>
  <si>
    <t>0.75% Evotherm</t>
  </si>
  <si>
    <t>sfout209L072040</t>
  </si>
  <si>
    <t>IIS</t>
  </si>
  <si>
    <t>sfout209O074148</t>
  </si>
  <si>
    <t>sfout209P054042</t>
  </si>
  <si>
    <t>aschwart209U130941</t>
  </si>
  <si>
    <t>I-FIT specimens had high AV contents</t>
  </si>
  <si>
    <t>sfout20AJ070021</t>
  </si>
  <si>
    <t>gchag2083104600</t>
  </si>
  <si>
    <t>aschwart20A7094405</t>
  </si>
  <si>
    <t>mnagle20A5065701</t>
  </si>
  <si>
    <t>mnagle20A7065441</t>
  </si>
  <si>
    <t>tcoletta206T095745</t>
  </si>
  <si>
    <t>sfout20A6054645</t>
  </si>
  <si>
    <t>gchag209T0630404</t>
  </si>
  <si>
    <t>Technican Error, material reheated twice for re-prep</t>
  </si>
  <si>
    <t>gchag20A6094308</t>
  </si>
  <si>
    <t>mnagle209I093042</t>
  </si>
  <si>
    <t>kgarcia2087064923</t>
  </si>
  <si>
    <t>tcoletta207O113426</t>
  </si>
  <si>
    <t>Not enough material to run IDEAL-CT</t>
  </si>
  <si>
    <t>kgarcia208Q053123</t>
  </si>
  <si>
    <t>IDEAL-CT specimen air voids too high on puck A</t>
  </si>
  <si>
    <t>sfout208Q084519</t>
  </si>
  <si>
    <t>kgarcia208S060434</t>
  </si>
  <si>
    <t>NOT ENOUGH MATERIAL TO RE-PREP HWT SAMPLES</t>
  </si>
  <si>
    <t>kgarcia2094055739</t>
  </si>
  <si>
    <t>HWTT NOT RAN</t>
  </si>
  <si>
    <t>IDEAL-CT specimen air voids too low on puck B</t>
  </si>
  <si>
    <t>kgarcia208D062701</t>
  </si>
  <si>
    <t>khagan2085113115</t>
  </si>
  <si>
    <t>mnagle2099063953</t>
  </si>
  <si>
    <t>kgarcia208V070557</t>
  </si>
  <si>
    <t>HWT - severe noise in left wheel</t>
  </si>
  <si>
    <t>kgarcia2091125925</t>
  </si>
  <si>
    <t>HWTT RESULTS ARE UNUSEABLE</t>
  </si>
  <si>
    <t>dhill209C083746</t>
  </si>
  <si>
    <t>gchag209F073505</t>
  </si>
  <si>
    <t>kgarcia2083083755</t>
  </si>
  <si>
    <t>kgarcia2086061740</t>
  </si>
  <si>
    <t>tcoletta208P070628</t>
  </si>
  <si>
    <t>mnagle208R122125</t>
  </si>
  <si>
    <t>mnagle2092124400</t>
  </si>
  <si>
    <t>sfout2091112828</t>
  </si>
  <si>
    <t>Comments</t>
  </si>
  <si>
    <t>CTindex COV(%)</t>
  </si>
  <si>
    <t>Coarse Agg Angularity (CA1/CA2)</t>
  </si>
  <si>
    <t>Fine Agg Angularity</t>
  </si>
  <si>
    <t>Thin &amp; Elongated</t>
  </si>
  <si>
    <t>Sand Equivalency</t>
  </si>
  <si>
    <t>Number of Pucks</t>
  </si>
  <si>
    <t>nhersey2256145044</t>
  </si>
  <si>
    <t>0.1% Zycotherm</t>
  </si>
  <si>
    <t>100/100</t>
  </si>
  <si>
    <t>nhersey225C094026</t>
  </si>
  <si>
    <t>sfout225B071351</t>
  </si>
  <si>
    <t>jrich225C100241</t>
  </si>
  <si>
    <t>0.5% Evotherm</t>
  </si>
  <si>
    <t>jrich225G070418</t>
  </si>
  <si>
    <t>kgarcia225V072025</t>
  </si>
  <si>
    <t>tcoletta2262110311</t>
  </si>
  <si>
    <t>jrich225O075838</t>
  </si>
  <si>
    <t>kgarcia2269183203</t>
  </si>
  <si>
    <t>kgarcia226S054819</t>
  </si>
  <si>
    <t>tcoletta2267065412</t>
  </si>
  <si>
    <t>jrich226U124429</t>
  </si>
  <si>
    <t>jrich2276155322</t>
  </si>
  <si>
    <t>tcoletta2279030755</t>
  </si>
  <si>
    <t>kgarcia227B113925</t>
  </si>
  <si>
    <t>nhersey227A181945</t>
  </si>
  <si>
    <t>tcoletta227G055228</t>
  </si>
  <si>
    <t>dhill2279142949</t>
  </si>
  <si>
    <t>dhill227D084416</t>
  </si>
  <si>
    <t>tcoletta227F103753</t>
  </si>
  <si>
    <t>tcoletta227J074909</t>
  </si>
  <si>
    <t>dhill227K062653</t>
  </si>
  <si>
    <t>nhersey227K060127</t>
  </si>
  <si>
    <t>tcoletta227M113541</t>
  </si>
  <si>
    <t>nhersey227R060522</t>
  </si>
  <si>
    <t>tcoletta227S124429</t>
  </si>
  <si>
    <t>sfout227R134110</t>
  </si>
  <si>
    <t>nhersey227V145930</t>
  </si>
  <si>
    <t>kgarcia2282061307</t>
  </si>
  <si>
    <t>sfout2282061329</t>
  </si>
  <si>
    <t>tcoletta2289143628</t>
  </si>
  <si>
    <t>jrich228A100809</t>
  </si>
  <si>
    <t>tcoletta228D080809</t>
  </si>
  <si>
    <t>jrich228G064718</t>
  </si>
  <si>
    <t>tcoletta228E184447</t>
  </si>
  <si>
    <t>kgarcia228I065141</t>
  </si>
  <si>
    <t>tcoletta228G193647</t>
  </si>
  <si>
    <t>kgarcia228G111223</t>
  </si>
  <si>
    <t>nhersey227B182257</t>
  </si>
  <si>
    <t>kgarcia228P061904</t>
  </si>
  <si>
    <t>pbannerm228R072059</t>
  </si>
  <si>
    <t>pbannerm228Q103859</t>
  </si>
  <si>
    <t>tcoletta2291065524</t>
  </si>
  <si>
    <t>jrich2291110550</t>
  </si>
  <si>
    <t>sfout2297014917</t>
  </si>
  <si>
    <t>dhill229A125945</t>
  </si>
  <si>
    <t>pbannerm2299064847</t>
  </si>
  <si>
    <t>tcoletta229C121753</t>
  </si>
  <si>
    <t>sfout228O182231</t>
  </si>
  <si>
    <t>pbannerm229C065108</t>
  </si>
  <si>
    <t>dhill229F140703</t>
  </si>
  <si>
    <t>jrich2297134846</t>
  </si>
  <si>
    <t>jrich229C070334</t>
  </si>
  <si>
    <t>0.3% Evotherm</t>
  </si>
  <si>
    <t>jrich229L065122</t>
  </si>
  <si>
    <t>58E - 34</t>
  </si>
  <si>
    <t>kgarcia229J101214</t>
  </si>
  <si>
    <t>jrich229R150638</t>
  </si>
  <si>
    <t>sfout229F183807</t>
  </si>
  <si>
    <t>khagan229T194727</t>
  </si>
  <si>
    <t>kgarcia229S082343</t>
  </si>
  <si>
    <t>jrich22A3094059</t>
  </si>
  <si>
    <t>sfout22A4020605</t>
  </si>
  <si>
    <t>sfout229N011729</t>
  </si>
  <si>
    <t>tcoletta22AA150940</t>
  </si>
  <si>
    <t>0.5% SonneWarmix</t>
  </si>
  <si>
    <t>tcoletta22AAC071618</t>
  </si>
  <si>
    <t>jrich22AC095517</t>
  </si>
  <si>
    <t>sfout22A7000942</t>
  </si>
  <si>
    <t>pbannerm22AH100348</t>
  </si>
  <si>
    <t>1-1.5% Double Barrel Green Foaming</t>
  </si>
  <si>
    <t>sfout22AC222600</t>
  </si>
  <si>
    <t>kgarcia22A4150534</t>
  </si>
  <si>
    <t>jrich22AV110027</t>
  </si>
  <si>
    <t>Test Number</t>
  </si>
  <si>
    <t>Year</t>
  </si>
  <si>
    <t>Out of spec - AV</t>
  </si>
  <si>
    <t>Out of spec - AV &amp; VMA</t>
  </si>
  <si>
    <t>HWTT Testing: one paired set failed, other passed</t>
  </si>
  <si>
    <t>HWT Test Date</t>
  </si>
  <si>
    <t>dchase2359075316</t>
  </si>
  <si>
    <t>jgravel235T154037</t>
  </si>
  <si>
    <t>mibailey235V074723</t>
  </si>
  <si>
    <t>mibailey2365111430</t>
  </si>
  <si>
    <t>dchase2362045459</t>
  </si>
  <si>
    <t>mibailey2365111547</t>
  </si>
  <si>
    <t>sfout235A063346</t>
  </si>
  <si>
    <t>jgravel2369064328</t>
  </si>
  <si>
    <t>khagan236L085024</t>
  </si>
  <si>
    <t>mibailey236D163313</t>
  </si>
  <si>
    <t>jgravel236L111338</t>
  </si>
  <si>
    <t>mibailey2376065801</t>
  </si>
  <si>
    <t>jgravel236N061317</t>
  </si>
  <si>
    <t>mibailey237C070720</t>
  </si>
  <si>
    <t>mibailey237H164125</t>
  </si>
  <si>
    <t>mibailey235N070959</t>
  </si>
  <si>
    <t>dchase237B183212</t>
  </si>
  <si>
    <t>sfout237V042902</t>
  </si>
  <si>
    <t>jgravel238A062014</t>
  </si>
  <si>
    <t>jgravel2385091246</t>
  </si>
  <si>
    <t>jgravel238C085312</t>
  </si>
  <si>
    <t>dchase238M051916</t>
  </si>
  <si>
    <t>jgravel238S050846</t>
  </si>
  <si>
    <t>jgravel238P081823</t>
  </si>
  <si>
    <t>jgravel238S154932</t>
  </si>
  <si>
    <t>dconnoll238T021845</t>
  </si>
  <si>
    <t>sfout2395052951</t>
  </si>
  <si>
    <t>dchase238O051604</t>
  </si>
  <si>
    <t>sfout2398055546</t>
  </si>
  <si>
    <t>sfout239C182622</t>
  </si>
  <si>
    <t>mibailey2397105607</t>
  </si>
  <si>
    <t>mibailey239C110044</t>
  </si>
  <si>
    <t>mibailey239F071338</t>
  </si>
  <si>
    <t>dchase2396075111</t>
  </si>
  <si>
    <t>dchase236N053106</t>
  </si>
  <si>
    <t>jgravel239G0641234</t>
  </si>
  <si>
    <t>ianderso239L073050</t>
  </si>
  <si>
    <t>jgravel239P054424</t>
  </si>
  <si>
    <t>bhunting239L145916</t>
  </si>
  <si>
    <t>dchase239P055141</t>
  </si>
  <si>
    <t>jgravel239R150342</t>
  </si>
  <si>
    <t>mibailey239G164337</t>
  </si>
  <si>
    <t>dchase2381193401</t>
  </si>
  <si>
    <t>khagan239S072848</t>
  </si>
  <si>
    <t>jgravel23A3062953</t>
  </si>
  <si>
    <t>sfout239M054202</t>
  </si>
  <si>
    <t>sfout23A5203533</t>
  </si>
  <si>
    <t>ianderso23A9160301</t>
  </si>
  <si>
    <t>sfout23AH061143</t>
  </si>
  <si>
    <t>mibailey23A5123956</t>
  </si>
  <si>
    <t>mibailey23AB081158</t>
  </si>
  <si>
    <t>mibailey23AD070908</t>
  </si>
  <si>
    <t>sfout23AG071322</t>
  </si>
  <si>
    <t>jgravel23AA074042</t>
  </si>
  <si>
    <t>jgravel23AD054811</t>
  </si>
  <si>
    <t>jgravel23AJ062728</t>
  </si>
  <si>
    <t>sfout23AB045329</t>
  </si>
  <si>
    <t>dchase23AO061729</t>
  </si>
  <si>
    <t>dchase236T071034</t>
  </si>
  <si>
    <t>dchase23AP050053</t>
  </si>
  <si>
    <t>Mibailey23AQ071058</t>
  </si>
  <si>
    <t>mibailey23AS073733</t>
  </si>
  <si>
    <t>sfout23B3144232</t>
  </si>
  <si>
    <t>1 - 1.5% water</t>
  </si>
  <si>
    <t>IDEAL-CT Test Date</t>
  </si>
  <si>
    <t>Puck C considered outlier, not included in final calculations</t>
  </si>
  <si>
    <t>Hamburg results correspond to jgravel238S050846</t>
  </si>
  <si>
    <t>Puddles observed by technician day after specimen fabrication</t>
  </si>
  <si>
    <t>Mix type</t>
  </si>
  <si>
    <t>IIIS</t>
  </si>
  <si>
    <t>SIP</t>
  </si>
  <si>
    <t>They were not consdiered as inputs as almost one-third of the data are missing</t>
  </si>
  <si>
    <t>The PG binder of 58E-34 were deleted as only two data points, in this case all PG grade are the same</t>
  </si>
  <si>
    <t xml:space="preserve">1-1.5% water </t>
  </si>
  <si>
    <t>1.5-2 water</t>
  </si>
  <si>
    <t>1-1.5% double barrel green foaming</t>
  </si>
  <si>
    <t>None</t>
  </si>
  <si>
    <t>Delete outliers for both CT and rut depth</t>
  </si>
  <si>
    <t>70-29</t>
  </si>
  <si>
    <t>70-30</t>
  </si>
  <si>
    <t>70-31</t>
  </si>
  <si>
    <t>70-32</t>
  </si>
  <si>
    <t>70-33</t>
  </si>
  <si>
    <t>70-34</t>
  </si>
  <si>
    <t>70-35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</si>
</sst>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darkUp">
        <bgColor rgb="FF002060"/>
      </patternFill>
    </fill>
    <fill>
      <patternFill patternType="solid">
        <fgColor rgb="FF92D050"/>
        <bgColor indexed="64"/>
      </patternFill>
    </fill>
    <fill>
      <patternFill patternType="darkUp">
        <bgColor rgb="FF92D05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164" fontId="1" fillId="3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4" fillId="2" borderId="1" xfId="0" applyFont="1" applyFill="1" applyBorder="1"/>
    <xf numFmtId="164" fontId="1" fillId="3" borderId="1" xfId="0" applyNumberFormat="1" applyFont="1" applyFill="1" applyBorder="1"/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>
      <alignment horizontal="left"/>
    </xf>
    <xf numFmtId="164" fontId="4" fillId="2" borderId="1" xfId="0" applyNumberFormat="1" applyFont="1" applyFill="1" applyBorder="1"/>
    <xf numFmtId="0" fontId="4" fillId="2" borderId="4" xfId="0" applyFont="1" applyFill="1" applyBorder="1" applyAlignment="1">
      <alignment horizontal="left" wrapText="1"/>
    </xf>
    <xf numFmtId="0" fontId="1" fillId="7" borderId="1" xfId="0" applyFont="1" applyFill="1" applyBorder="1"/>
    <xf numFmtId="0" fontId="1" fillId="2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14" fontId="1" fillId="4" borderId="1" xfId="0" applyNumberFormat="1" applyFont="1" applyFill="1" applyBorder="1" applyAlignment="1">
      <alignment wrapText="1"/>
    </xf>
    <xf numFmtId="2" fontId="1" fillId="4" borderId="1" xfId="0" applyNumberFormat="1" applyFont="1" applyFill="1" applyBorder="1" applyAlignment="1">
      <alignment wrapText="1"/>
    </xf>
    <xf numFmtId="14" fontId="1" fillId="7" borderId="1" xfId="0" applyNumberFormat="1" applyFont="1" applyFill="1" applyBorder="1" applyAlignment="1">
      <alignment wrapText="1"/>
    </xf>
    <xf numFmtId="0" fontId="1" fillId="0" borderId="1" xfId="0" applyFont="1" applyBorder="1"/>
    <xf numFmtId="14" fontId="3" fillId="8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EE0C-E12D-4808-9459-E1CBCF3611A3}">
  <dimension ref="A1:W102"/>
  <sheetViews>
    <sheetView zoomScale="85" zoomScaleNormal="85" workbookViewId="0">
      <selection activeCell="H1" sqref="H1:H1048576"/>
    </sheetView>
  </sheetViews>
  <sheetFormatPr defaultColWidth="30.7109375" defaultRowHeight="15" x14ac:dyDescent="0.25"/>
  <cols>
    <col min="1" max="2" width="30.7109375" style="1"/>
    <col min="3" max="6" width="30.7109375" style="31"/>
    <col min="7" max="8" width="30.7109375" style="39"/>
    <col min="9" max="15" width="30.7109375" style="31"/>
    <col min="16" max="21" width="30.7109375" style="1"/>
    <col min="22" max="22" width="30.7109375" style="31"/>
    <col min="23" max="16384" width="30.7109375" style="1"/>
  </cols>
  <sheetData>
    <row r="1" spans="1:23" s="3" customFormat="1" ht="30" x14ac:dyDescent="0.25">
      <c r="A1" s="4" t="s">
        <v>176</v>
      </c>
      <c r="B1" s="4" t="s">
        <v>175</v>
      </c>
      <c r="C1" s="2" t="s">
        <v>4</v>
      </c>
      <c r="D1" s="2" t="s">
        <v>249</v>
      </c>
      <c r="E1" s="2" t="s">
        <v>6</v>
      </c>
      <c r="F1" s="2" t="s">
        <v>8</v>
      </c>
      <c r="G1" s="35" t="s">
        <v>7</v>
      </c>
      <c r="H1" s="35" t="s">
        <v>5</v>
      </c>
      <c r="I1" s="5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8" t="s">
        <v>15</v>
      </c>
      <c r="P1" s="15" t="s">
        <v>20</v>
      </c>
      <c r="Q1" s="15" t="s">
        <v>21</v>
      </c>
      <c r="R1" s="15" t="s">
        <v>22</v>
      </c>
      <c r="S1" s="15" t="s">
        <v>23</v>
      </c>
      <c r="T1" s="15" t="s">
        <v>92</v>
      </c>
      <c r="U1" s="15" t="s">
        <v>97</v>
      </c>
      <c r="V1" s="14"/>
    </row>
    <row r="2" spans="1:23" x14ac:dyDescent="0.25">
      <c r="A2" s="4">
        <v>2020</v>
      </c>
      <c r="B2" s="4">
        <v>1</v>
      </c>
      <c r="C2" s="4" t="s">
        <v>24</v>
      </c>
      <c r="D2" s="4" t="s">
        <v>25</v>
      </c>
      <c r="E2" s="2" t="s">
        <v>259</v>
      </c>
      <c r="F2" s="4">
        <v>5</v>
      </c>
      <c r="G2" s="4">
        <v>65</v>
      </c>
      <c r="H2" s="36">
        <v>20</v>
      </c>
      <c r="I2" s="7">
        <v>2.399</v>
      </c>
      <c r="J2" s="7">
        <v>3.7</v>
      </c>
      <c r="K2" s="7">
        <v>15.9</v>
      </c>
      <c r="L2" s="7">
        <v>0.68</v>
      </c>
      <c r="M2" s="7">
        <v>6.06</v>
      </c>
      <c r="N2" s="7">
        <v>5.78</v>
      </c>
      <c r="O2" s="9">
        <v>7.28</v>
      </c>
      <c r="P2" s="12">
        <v>7.423</v>
      </c>
      <c r="Q2" s="12">
        <v>1.7070000000000001</v>
      </c>
      <c r="R2" s="12">
        <v>11680</v>
      </c>
      <c r="S2" s="12">
        <v>341.1</v>
      </c>
      <c r="T2" s="12">
        <v>9.9</v>
      </c>
      <c r="U2" s="15" t="s">
        <v>31</v>
      </c>
      <c r="V2" s="13"/>
    </row>
    <row r="3" spans="1:23" x14ac:dyDescent="0.25">
      <c r="A3" s="4">
        <v>2020</v>
      </c>
      <c r="B3" s="4">
        <v>2</v>
      </c>
      <c r="C3" s="4" t="s">
        <v>28</v>
      </c>
      <c r="D3" s="4" t="s">
        <v>25</v>
      </c>
      <c r="E3" s="2" t="s">
        <v>260</v>
      </c>
      <c r="F3" s="4">
        <v>5</v>
      </c>
      <c r="G3" s="4">
        <v>65</v>
      </c>
      <c r="H3" s="36">
        <v>20</v>
      </c>
      <c r="I3" s="7">
        <v>2.4020000000000001</v>
      </c>
      <c r="J3" s="7">
        <v>4</v>
      </c>
      <c r="K3" s="7">
        <v>15.8</v>
      </c>
      <c r="L3" s="7">
        <v>0.74</v>
      </c>
      <c r="M3" s="7">
        <v>6.17</v>
      </c>
      <c r="N3" s="7">
        <v>5.69</v>
      </c>
      <c r="O3" s="9">
        <v>7.13</v>
      </c>
      <c r="P3" s="12">
        <v>6.4050000000000002</v>
      </c>
      <c r="Q3" s="12">
        <v>2.1539999999999999</v>
      </c>
      <c r="R3" s="12">
        <v>11229.5</v>
      </c>
      <c r="S3" s="12">
        <v>224.2</v>
      </c>
      <c r="T3" s="12">
        <v>12.4</v>
      </c>
      <c r="U3" s="15" t="s">
        <v>31</v>
      </c>
      <c r="V3" s="13"/>
    </row>
    <row r="4" spans="1:23" s="3" customFormat="1" x14ac:dyDescent="0.25">
      <c r="A4" s="4">
        <v>2020</v>
      </c>
      <c r="B4" s="4">
        <v>3</v>
      </c>
      <c r="C4" s="2" t="s">
        <v>29</v>
      </c>
      <c r="D4" s="4" t="s">
        <v>25</v>
      </c>
      <c r="E4" s="2" t="s">
        <v>26</v>
      </c>
      <c r="F4" s="2">
        <v>8</v>
      </c>
      <c r="G4" s="35">
        <v>65</v>
      </c>
      <c r="H4" s="35">
        <v>20</v>
      </c>
      <c r="I4" s="6">
        <v>2.4830000000000001</v>
      </c>
      <c r="J4" s="6">
        <v>3.9</v>
      </c>
      <c r="K4" s="6">
        <v>16.3</v>
      </c>
      <c r="L4" s="6">
        <v>0.74</v>
      </c>
      <c r="M4" s="6">
        <v>6.22</v>
      </c>
      <c r="N4" s="6">
        <v>5.77</v>
      </c>
      <c r="O4" s="8">
        <v>4.04</v>
      </c>
      <c r="P4" s="11"/>
      <c r="Q4" s="11"/>
      <c r="R4" s="11"/>
      <c r="S4" s="11"/>
      <c r="T4" s="11"/>
      <c r="U4" s="15" t="s">
        <v>31</v>
      </c>
      <c r="V4" s="14"/>
      <c r="W4" s="1"/>
    </row>
    <row r="5" spans="1:23" s="3" customFormat="1" x14ac:dyDescent="0.25">
      <c r="A5" s="4">
        <v>2020</v>
      </c>
      <c r="B5" s="4">
        <v>4</v>
      </c>
      <c r="C5" s="2" t="s">
        <v>32</v>
      </c>
      <c r="D5" s="4" t="s">
        <v>25</v>
      </c>
      <c r="E5" s="2" t="s">
        <v>26</v>
      </c>
      <c r="F5" s="2">
        <v>7</v>
      </c>
      <c r="G5" s="35">
        <v>50</v>
      </c>
      <c r="H5" s="35">
        <v>20</v>
      </c>
      <c r="I5" s="6">
        <v>2.524</v>
      </c>
      <c r="J5" s="6">
        <v>3.4</v>
      </c>
      <c r="K5" s="6">
        <v>16.899999999999999</v>
      </c>
      <c r="L5" s="6">
        <v>0.69</v>
      </c>
      <c r="M5" s="6">
        <v>6.33</v>
      </c>
      <c r="N5" s="6">
        <v>5.8</v>
      </c>
      <c r="O5" s="8">
        <v>3.87</v>
      </c>
      <c r="P5" s="11">
        <v>7.2539999999999996</v>
      </c>
      <c r="Q5" s="11">
        <v>1.3240000000000001</v>
      </c>
      <c r="R5" s="11">
        <v>8791.2000000000007</v>
      </c>
      <c r="S5" s="11">
        <v>332.2</v>
      </c>
      <c r="T5" s="11">
        <v>27.5</v>
      </c>
      <c r="U5" s="15" t="s">
        <v>31</v>
      </c>
      <c r="V5" s="14"/>
      <c r="W5" s="1"/>
    </row>
    <row r="6" spans="1:23" s="3" customFormat="1" x14ac:dyDescent="0.25">
      <c r="A6" s="4">
        <v>2020</v>
      </c>
      <c r="B6" s="4">
        <v>5</v>
      </c>
      <c r="C6" s="2" t="s">
        <v>34</v>
      </c>
      <c r="D6" s="4" t="s">
        <v>25</v>
      </c>
      <c r="E6" s="2" t="s">
        <v>26</v>
      </c>
      <c r="F6" s="2">
        <v>8</v>
      </c>
      <c r="G6" s="35">
        <v>65</v>
      </c>
      <c r="H6" s="35">
        <v>20</v>
      </c>
      <c r="I6" s="6">
        <v>2.4809999999999999</v>
      </c>
      <c r="J6" s="6">
        <v>4.2</v>
      </c>
      <c r="K6" s="6">
        <v>16.2</v>
      </c>
      <c r="L6" s="6">
        <v>0.84</v>
      </c>
      <c r="M6" s="6">
        <v>6.15</v>
      </c>
      <c r="N6" s="6">
        <v>5.63</v>
      </c>
      <c r="O6" s="8">
        <v>2.98</v>
      </c>
      <c r="P6" s="11">
        <v>5.9829999999999997</v>
      </c>
      <c r="Q6" s="11">
        <v>1.9119999999999999</v>
      </c>
      <c r="R6" s="11">
        <v>8409.2999999999993</v>
      </c>
      <c r="S6" s="11">
        <v>176.2</v>
      </c>
      <c r="T6" s="11">
        <v>9.4</v>
      </c>
      <c r="U6" s="15" t="s">
        <v>31</v>
      </c>
      <c r="V6" s="14"/>
      <c r="W6" s="1"/>
    </row>
    <row r="7" spans="1:23" x14ac:dyDescent="0.25">
      <c r="A7" s="4">
        <v>2020</v>
      </c>
      <c r="B7" s="4">
        <v>6</v>
      </c>
      <c r="C7" s="4" t="s">
        <v>35</v>
      </c>
      <c r="D7" s="4" t="s">
        <v>25</v>
      </c>
      <c r="E7" s="2" t="s">
        <v>26</v>
      </c>
      <c r="F7" s="2">
        <v>8</v>
      </c>
      <c r="G7" s="35">
        <v>65</v>
      </c>
      <c r="H7" s="35">
        <v>20</v>
      </c>
      <c r="I7" s="7">
        <v>2.48</v>
      </c>
      <c r="J7" s="7">
        <v>4.0999999999999996</v>
      </c>
      <c r="K7" s="7">
        <v>16.2</v>
      </c>
      <c r="L7" s="7">
        <v>0.8</v>
      </c>
      <c r="M7" s="7">
        <v>6.25</v>
      </c>
      <c r="N7" s="7">
        <v>5.61</v>
      </c>
      <c r="O7" s="9">
        <v>3.09</v>
      </c>
      <c r="P7" s="12">
        <v>6.1639999999999997</v>
      </c>
      <c r="Q7" s="12">
        <v>1.663</v>
      </c>
      <c r="R7" s="12">
        <v>8541.1</v>
      </c>
      <c r="S7" s="12">
        <v>211.2</v>
      </c>
      <c r="T7" s="12">
        <v>5.9</v>
      </c>
      <c r="U7" s="15" t="s">
        <v>31</v>
      </c>
      <c r="V7" s="13"/>
    </row>
    <row r="8" spans="1:23" x14ac:dyDescent="0.25">
      <c r="A8" s="4">
        <v>2020</v>
      </c>
      <c r="B8" s="4">
        <v>7</v>
      </c>
      <c r="C8" s="4" t="s">
        <v>36</v>
      </c>
      <c r="D8" s="4" t="s">
        <v>25</v>
      </c>
      <c r="E8" s="2" t="s">
        <v>26</v>
      </c>
      <c r="F8" s="2">
        <v>10</v>
      </c>
      <c r="G8" s="35">
        <v>65</v>
      </c>
      <c r="H8" s="35">
        <v>20</v>
      </c>
      <c r="I8" s="7">
        <v>2.4380000000000002</v>
      </c>
      <c r="J8" s="7">
        <v>3.4</v>
      </c>
      <c r="K8" s="7">
        <v>16.100000000000001</v>
      </c>
      <c r="L8" s="7">
        <v>0.77</v>
      </c>
      <c r="M8" s="7">
        <v>6.01</v>
      </c>
      <c r="N8" s="7">
        <v>5.69</v>
      </c>
      <c r="O8" s="9">
        <v>4.5999999999999996</v>
      </c>
      <c r="P8" s="12">
        <v>5.7149999999999999</v>
      </c>
      <c r="Q8" s="12">
        <v>2.0870000000000002</v>
      </c>
      <c r="R8" s="12">
        <v>9332.2000000000007</v>
      </c>
      <c r="S8" s="12">
        <v>174.4</v>
      </c>
      <c r="T8" s="12">
        <v>21.7</v>
      </c>
      <c r="U8" s="15" t="s">
        <v>31</v>
      </c>
      <c r="V8" s="13"/>
    </row>
    <row r="9" spans="1:23" x14ac:dyDescent="0.25">
      <c r="A9" s="4">
        <v>2020</v>
      </c>
      <c r="B9" s="4">
        <v>8</v>
      </c>
      <c r="C9" s="4" t="s">
        <v>37</v>
      </c>
      <c r="D9" s="4" t="s">
        <v>25</v>
      </c>
      <c r="E9" s="2" t="s">
        <v>26</v>
      </c>
      <c r="F9" s="2">
        <v>10</v>
      </c>
      <c r="G9" s="35">
        <v>80</v>
      </c>
      <c r="H9" s="35">
        <v>20</v>
      </c>
      <c r="I9" s="7">
        <v>2.4350000000000001</v>
      </c>
      <c r="J9" s="7">
        <v>3.9</v>
      </c>
      <c r="K9" s="7"/>
      <c r="L9" s="7"/>
      <c r="M9" s="7">
        <v>5.68</v>
      </c>
      <c r="N9" s="7"/>
      <c r="O9" s="9">
        <v>3.42</v>
      </c>
      <c r="P9" s="12"/>
      <c r="Q9" s="12"/>
      <c r="R9" s="12"/>
      <c r="S9" s="12"/>
      <c r="T9" s="12"/>
      <c r="U9" s="15" t="s">
        <v>31</v>
      </c>
      <c r="V9" s="13"/>
    </row>
    <row r="10" spans="1:23" x14ac:dyDescent="0.25">
      <c r="A10" s="4">
        <v>2020</v>
      </c>
      <c r="B10" s="4">
        <v>9</v>
      </c>
      <c r="C10" s="4" t="s">
        <v>38</v>
      </c>
      <c r="D10" s="4" t="s">
        <v>25</v>
      </c>
      <c r="E10" s="2" t="s">
        <v>26</v>
      </c>
      <c r="F10" s="2">
        <v>8</v>
      </c>
      <c r="G10" s="35">
        <v>65</v>
      </c>
      <c r="H10" s="35">
        <v>20</v>
      </c>
      <c r="I10" s="7">
        <v>2.4820000000000002</v>
      </c>
      <c r="J10" s="7">
        <v>3.6</v>
      </c>
      <c r="K10" s="7">
        <v>16.3</v>
      </c>
      <c r="L10" s="7">
        <v>0.63</v>
      </c>
      <c r="M10" s="7">
        <v>6.29</v>
      </c>
      <c r="N10" s="7">
        <v>5.71</v>
      </c>
      <c r="O10" s="9">
        <v>3.52</v>
      </c>
      <c r="P10" s="12"/>
      <c r="Q10" s="12"/>
      <c r="R10" s="12"/>
      <c r="S10" s="12"/>
      <c r="T10" s="12"/>
      <c r="U10" s="15" t="s">
        <v>31</v>
      </c>
      <c r="V10" s="13"/>
    </row>
    <row r="11" spans="1:23" x14ac:dyDescent="0.25">
      <c r="A11" s="4">
        <v>2020</v>
      </c>
      <c r="B11" s="4">
        <v>10</v>
      </c>
      <c r="C11" s="4" t="s">
        <v>39</v>
      </c>
      <c r="D11" s="4" t="s">
        <v>25</v>
      </c>
      <c r="E11" s="2" t="s">
        <v>26</v>
      </c>
      <c r="F11" s="2">
        <v>8</v>
      </c>
      <c r="G11" s="35">
        <v>65</v>
      </c>
      <c r="H11" s="35">
        <v>20</v>
      </c>
      <c r="I11" s="7">
        <v>2.5099999999999998</v>
      </c>
      <c r="J11" s="7">
        <v>3.2</v>
      </c>
      <c r="K11" s="7">
        <v>15.3</v>
      </c>
      <c r="L11" s="7">
        <v>0.67</v>
      </c>
      <c r="M11" s="7">
        <v>5.87</v>
      </c>
      <c r="N11" s="7">
        <v>5.68</v>
      </c>
      <c r="O11" s="9">
        <v>5.2</v>
      </c>
      <c r="P11" s="12">
        <v>6.3029999999999999</v>
      </c>
      <c r="Q11" s="12">
        <v>1.8120000000000001</v>
      </c>
      <c r="R11" s="12">
        <v>8911.1</v>
      </c>
      <c r="S11" s="12">
        <v>212.6</v>
      </c>
      <c r="T11" s="12">
        <v>24.2</v>
      </c>
      <c r="U11" s="15" t="s">
        <v>31</v>
      </c>
      <c r="V11" s="13"/>
    </row>
    <row r="12" spans="1:23" x14ac:dyDescent="0.25">
      <c r="A12" s="4">
        <v>2020</v>
      </c>
      <c r="B12" s="4">
        <v>11</v>
      </c>
      <c r="C12" s="4" t="s">
        <v>40</v>
      </c>
      <c r="D12" s="4" t="s">
        <v>25</v>
      </c>
      <c r="E12" s="2" t="s">
        <v>26</v>
      </c>
      <c r="F12" s="2">
        <v>8</v>
      </c>
      <c r="G12" s="35">
        <v>65</v>
      </c>
      <c r="H12" s="35">
        <v>20</v>
      </c>
      <c r="I12" s="7">
        <v>2.5110000000000001</v>
      </c>
      <c r="J12" s="7">
        <v>3.9</v>
      </c>
      <c r="K12" s="7">
        <v>15.3</v>
      </c>
      <c r="L12" s="7">
        <v>0.73</v>
      </c>
      <c r="M12" s="7">
        <v>5.67</v>
      </c>
      <c r="N12" s="7">
        <v>5.67</v>
      </c>
      <c r="O12" s="9">
        <v>3.78</v>
      </c>
      <c r="P12" s="12">
        <v>6.3259999999999996</v>
      </c>
      <c r="Q12" s="12">
        <v>1.595</v>
      </c>
      <c r="R12" s="12">
        <v>8688.2999999999993</v>
      </c>
      <c r="S12" s="12">
        <v>230.6</v>
      </c>
      <c r="T12" s="12">
        <v>9.4</v>
      </c>
      <c r="U12" s="15" t="s">
        <v>31</v>
      </c>
      <c r="V12" s="13"/>
    </row>
    <row r="13" spans="1:23" x14ac:dyDescent="0.25">
      <c r="A13" s="4">
        <v>2020</v>
      </c>
      <c r="B13" s="4">
        <v>12</v>
      </c>
      <c r="C13" s="4" t="s">
        <v>41</v>
      </c>
      <c r="D13" s="4" t="s">
        <v>25</v>
      </c>
      <c r="E13" s="2" t="s">
        <v>26</v>
      </c>
      <c r="F13" s="2">
        <v>8</v>
      </c>
      <c r="G13" s="35">
        <v>65</v>
      </c>
      <c r="H13" s="35">
        <v>20</v>
      </c>
      <c r="I13" s="7">
        <v>2.4889999999999999</v>
      </c>
      <c r="J13" s="7">
        <v>3.8</v>
      </c>
      <c r="K13" s="7">
        <v>16</v>
      </c>
      <c r="L13" s="7">
        <v>0.65</v>
      </c>
      <c r="M13" s="7">
        <v>5.87</v>
      </c>
      <c r="N13" s="7">
        <v>5.67</v>
      </c>
      <c r="O13" s="9">
        <v>3.01</v>
      </c>
      <c r="P13" s="12">
        <v>6.4690000000000003</v>
      </c>
      <c r="Q13" s="12">
        <v>1.7569999999999999</v>
      </c>
      <c r="R13" s="12">
        <v>9153.1</v>
      </c>
      <c r="S13" s="12">
        <v>224.7</v>
      </c>
      <c r="T13" s="12">
        <v>4.3</v>
      </c>
      <c r="U13" s="15" t="s">
        <v>31</v>
      </c>
      <c r="V13" s="13"/>
    </row>
    <row r="14" spans="1:23" x14ac:dyDescent="0.25">
      <c r="A14" s="4">
        <v>2020</v>
      </c>
      <c r="B14" s="4">
        <v>13</v>
      </c>
      <c r="C14" s="4" t="s">
        <v>42</v>
      </c>
      <c r="D14" s="4" t="s">
        <v>25</v>
      </c>
      <c r="E14" s="2" t="s">
        <v>26</v>
      </c>
      <c r="F14" s="2">
        <v>8</v>
      </c>
      <c r="G14" s="35">
        <v>65</v>
      </c>
      <c r="H14" s="35">
        <v>20</v>
      </c>
      <c r="I14" s="7">
        <v>2.5270000000000001</v>
      </c>
      <c r="J14" s="7">
        <v>3.8</v>
      </c>
      <c r="K14" s="7">
        <v>15.5</v>
      </c>
      <c r="L14" s="7">
        <v>0.69</v>
      </c>
      <c r="M14" s="7">
        <v>5.67</v>
      </c>
      <c r="N14" s="7">
        <v>5.61</v>
      </c>
      <c r="O14" s="9">
        <v>3.59</v>
      </c>
      <c r="P14" s="12">
        <v>6.1109999999999998</v>
      </c>
      <c r="Q14" s="12">
        <v>1.7030000000000001</v>
      </c>
      <c r="R14" s="12">
        <v>8462.7999999999993</v>
      </c>
      <c r="S14" s="12">
        <v>205.8</v>
      </c>
      <c r="T14" s="12">
        <v>17.399999999999999</v>
      </c>
      <c r="U14" s="15" t="s">
        <v>31</v>
      </c>
      <c r="V14" s="13"/>
    </row>
    <row r="15" spans="1:23" x14ac:dyDescent="0.25">
      <c r="A15" s="4">
        <v>2020</v>
      </c>
      <c r="B15" s="4">
        <v>14</v>
      </c>
      <c r="C15" s="4" t="s">
        <v>43</v>
      </c>
      <c r="D15" s="4" t="s">
        <v>25</v>
      </c>
      <c r="E15" s="2" t="s">
        <v>26</v>
      </c>
      <c r="F15" s="2">
        <v>8</v>
      </c>
      <c r="G15" s="35">
        <v>65</v>
      </c>
      <c r="H15" s="35">
        <v>20</v>
      </c>
      <c r="I15" s="7">
        <v>2.5150000000000001</v>
      </c>
      <c r="J15" s="7">
        <v>3.8</v>
      </c>
      <c r="K15" s="7">
        <v>15.9</v>
      </c>
      <c r="L15" s="7">
        <v>0.63</v>
      </c>
      <c r="M15" s="7">
        <v>5.74</v>
      </c>
      <c r="N15" s="7">
        <v>5.58</v>
      </c>
      <c r="O15" s="9">
        <v>3.39</v>
      </c>
      <c r="P15" s="12">
        <v>6.1040000000000001</v>
      </c>
      <c r="Q15" s="12">
        <v>1.7170000000000001</v>
      </c>
      <c r="R15" s="12">
        <v>8780.7999999999993</v>
      </c>
      <c r="S15" s="12">
        <v>208.6</v>
      </c>
      <c r="T15" s="12">
        <v>5.9</v>
      </c>
      <c r="U15" s="15" t="s">
        <v>31</v>
      </c>
      <c r="V15" s="13"/>
    </row>
    <row r="16" spans="1:23" x14ac:dyDescent="0.25">
      <c r="A16" s="4">
        <v>2020</v>
      </c>
      <c r="B16" s="4">
        <v>15</v>
      </c>
      <c r="C16" s="4" t="s">
        <v>44</v>
      </c>
      <c r="D16" s="4" t="s">
        <v>25</v>
      </c>
      <c r="E16" s="2" t="s">
        <v>261</v>
      </c>
      <c r="F16" s="2">
        <v>10</v>
      </c>
      <c r="G16" s="2">
        <v>65</v>
      </c>
      <c r="H16" s="35">
        <v>20</v>
      </c>
      <c r="I16" s="7">
        <v>2.4089999999999998</v>
      </c>
      <c r="J16" s="7">
        <v>3.8</v>
      </c>
      <c r="K16" s="7">
        <v>17</v>
      </c>
      <c r="L16" s="7">
        <v>0.64</v>
      </c>
      <c r="M16" s="7">
        <v>5.7</v>
      </c>
      <c r="N16" s="7">
        <v>5.79</v>
      </c>
      <c r="O16" s="9">
        <v>5.79</v>
      </c>
      <c r="P16" s="12">
        <v>6.7850000000000001</v>
      </c>
      <c r="Q16" s="12">
        <v>1.4990000000000001</v>
      </c>
      <c r="R16" s="12">
        <v>9206.7999999999993</v>
      </c>
      <c r="S16" s="12">
        <v>278.3</v>
      </c>
      <c r="T16" s="12">
        <v>3.6</v>
      </c>
      <c r="U16" s="15" t="s">
        <v>31</v>
      </c>
      <c r="V16" s="13"/>
    </row>
    <row r="17" spans="1:22" x14ac:dyDescent="0.25">
      <c r="A17" s="4">
        <v>2020</v>
      </c>
      <c r="B17" s="4">
        <v>16</v>
      </c>
      <c r="C17" s="4" t="s">
        <v>45</v>
      </c>
      <c r="D17" s="4" t="s">
        <v>25</v>
      </c>
      <c r="E17" s="2" t="s">
        <v>26</v>
      </c>
      <c r="F17" s="2">
        <v>5</v>
      </c>
      <c r="G17" s="35">
        <v>65</v>
      </c>
      <c r="H17" s="35">
        <v>20</v>
      </c>
      <c r="I17" s="7">
        <v>2.3679999999999999</v>
      </c>
      <c r="J17" s="7">
        <v>4.3</v>
      </c>
      <c r="K17" s="7">
        <v>16.100000000000001</v>
      </c>
      <c r="L17" s="7">
        <v>0.92</v>
      </c>
      <c r="M17" s="7">
        <v>6.01</v>
      </c>
      <c r="N17" s="7">
        <v>5.84</v>
      </c>
      <c r="O17" s="9">
        <v>3.02</v>
      </c>
      <c r="P17" s="12">
        <v>5.8559999999999999</v>
      </c>
      <c r="Q17" s="12">
        <v>1.8260000000000001</v>
      </c>
      <c r="R17" s="12">
        <v>7696.6</v>
      </c>
      <c r="S17" s="12">
        <v>164.7</v>
      </c>
      <c r="T17" s="12">
        <v>5.5</v>
      </c>
      <c r="U17" s="15" t="s">
        <v>31</v>
      </c>
      <c r="V17" s="13"/>
    </row>
    <row r="18" spans="1:22" x14ac:dyDescent="0.25">
      <c r="A18" s="4">
        <v>2020</v>
      </c>
      <c r="B18" s="4">
        <v>17</v>
      </c>
      <c r="C18" s="4" t="s">
        <v>46</v>
      </c>
      <c r="D18" s="4" t="s">
        <v>25</v>
      </c>
      <c r="E18" s="2" t="s">
        <v>26</v>
      </c>
      <c r="F18" s="2">
        <v>4</v>
      </c>
      <c r="G18" s="35">
        <v>65</v>
      </c>
      <c r="H18" s="35">
        <v>15</v>
      </c>
      <c r="I18" s="7">
        <v>2.4159999999999999</v>
      </c>
      <c r="J18" s="7">
        <v>4.2</v>
      </c>
      <c r="K18" s="7">
        <v>15.8</v>
      </c>
      <c r="L18" s="7">
        <v>0.9</v>
      </c>
      <c r="M18" s="7">
        <v>5.98</v>
      </c>
      <c r="N18" s="7">
        <v>5.7</v>
      </c>
      <c r="O18" s="9">
        <v>2.4300000000000002</v>
      </c>
      <c r="P18" s="12">
        <v>4.68</v>
      </c>
      <c r="Q18" s="12">
        <v>3.2</v>
      </c>
      <c r="R18" s="12">
        <v>7724.7</v>
      </c>
      <c r="S18" s="12">
        <v>76.7</v>
      </c>
      <c r="T18" s="12">
        <v>20.8</v>
      </c>
      <c r="U18" s="15" t="s">
        <v>31</v>
      </c>
      <c r="V18" s="13"/>
    </row>
    <row r="19" spans="1:22" x14ac:dyDescent="0.25">
      <c r="A19" s="4">
        <v>2020</v>
      </c>
      <c r="B19" s="4">
        <v>18</v>
      </c>
      <c r="C19" s="4" t="s">
        <v>48</v>
      </c>
      <c r="D19" s="4" t="s">
        <v>49</v>
      </c>
      <c r="E19" s="2" t="s">
        <v>26</v>
      </c>
      <c r="F19" s="2">
        <v>8</v>
      </c>
      <c r="G19" s="35">
        <v>65</v>
      </c>
      <c r="H19" s="35">
        <v>20</v>
      </c>
      <c r="I19" s="7">
        <v>2.5710000000000002</v>
      </c>
      <c r="J19" s="7">
        <v>4</v>
      </c>
      <c r="K19" s="6">
        <v>14.2</v>
      </c>
      <c r="L19" s="6">
        <v>0.76</v>
      </c>
      <c r="M19" s="7">
        <v>4.62</v>
      </c>
      <c r="N19" s="7">
        <v>4.41</v>
      </c>
      <c r="O19" s="9">
        <v>3.08</v>
      </c>
      <c r="P19" s="12">
        <v>5.173</v>
      </c>
      <c r="Q19" s="12">
        <v>2.113</v>
      </c>
      <c r="R19" s="12">
        <v>8136.7</v>
      </c>
      <c r="S19" s="12">
        <v>136.6</v>
      </c>
      <c r="T19" s="12">
        <v>23.5</v>
      </c>
      <c r="U19" s="15" t="s">
        <v>31</v>
      </c>
      <c r="V19" s="13"/>
    </row>
    <row r="20" spans="1:22" x14ac:dyDescent="0.25">
      <c r="A20" s="4">
        <v>2020</v>
      </c>
      <c r="B20" s="4">
        <v>19</v>
      </c>
      <c r="C20" s="4" t="s">
        <v>50</v>
      </c>
      <c r="D20" s="4" t="s">
        <v>25</v>
      </c>
      <c r="E20" s="2" t="s">
        <v>26</v>
      </c>
      <c r="F20" s="2">
        <v>10</v>
      </c>
      <c r="G20" s="35">
        <v>65</v>
      </c>
      <c r="H20" s="35">
        <v>20</v>
      </c>
      <c r="I20" s="7">
        <v>2.4239999999999999</v>
      </c>
      <c r="J20" s="7">
        <v>3.4</v>
      </c>
      <c r="K20" s="6">
        <v>16</v>
      </c>
      <c r="L20" s="6">
        <v>0.77</v>
      </c>
      <c r="M20" s="6">
        <v>5.54</v>
      </c>
      <c r="N20" s="6">
        <v>5.66</v>
      </c>
      <c r="O20" s="8">
        <v>5.16</v>
      </c>
      <c r="P20" s="11">
        <v>6.2270000000000003</v>
      </c>
      <c r="Q20" s="11">
        <v>1.8069999999999999</v>
      </c>
      <c r="R20" s="11">
        <v>9048.6</v>
      </c>
      <c r="S20" s="11">
        <v>207.8</v>
      </c>
      <c r="T20" s="11">
        <v>1</v>
      </c>
      <c r="U20" s="15" t="s">
        <v>31</v>
      </c>
      <c r="V20" s="13"/>
    </row>
    <row r="21" spans="1:22" x14ac:dyDescent="0.25">
      <c r="A21" s="4">
        <v>2020</v>
      </c>
      <c r="B21" s="4">
        <v>20</v>
      </c>
      <c r="C21" s="4" t="s">
        <v>51</v>
      </c>
      <c r="D21" s="4" t="s">
        <v>25</v>
      </c>
      <c r="E21" s="2" t="s">
        <v>26</v>
      </c>
      <c r="F21" s="2">
        <v>10</v>
      </c>
      <c r="G21" s="35">
        <v>65</v>
      </c>
      <c r="H21" s="35">
        <v>20</v>
      </c>
      <c r="I21" s="7">
        <v>2.4169999999999998</v>
      </c>
      <c r="J21" s="7">
        <v>3.4</v>
      </c>
      <c r="K21" s="6">
        <v>16.2</v>
      </c>
      <c r="L21" s="6">
        <v>0.8</v>
      </c>
      <c r="M21" s="7">
        <v>5.9</v>
      </c>
      <c r="N21" s="7">
        <v>5.67</v>
      </c>
      <c r="O21" s="9">
        <v>4.9000000000000004</v>
      </c>
      <c r="P21" s="12">
        <v>6.16</v>
      </c>
      <c r="Q21" s="12">
        <v>1.956</v>
      </c>
      <c r="R21" s="12">
        <v>8085.4</v>
      </c>
      <c r="S21" s="12">
        <v>175.2</v>
      </c>
      <c r="T21" s="12">
        <v>24.7</v>
      </c>
      <c r="U21" s="15" t="s">
        <v>31</v>
      </c>
      <c r="V21" s="13"/>
    </row>
    <row r="22" spans="1:22" x14ac:dyDescent="0.25">
      <c r="A22" s="4">
        <v>2020</v>
      </c>
      <c r="B22" s="4">
        <v>21</v>
      </c>
      <c r="C22" s="4" t="s">
        <v>52</v>
      </c>
      <c r="D22" s="4" t="s">
        <v>25</v>
      </c>
      <c r="E22" s="2" t="s">
        <v>262</v>
      </c>
      <c r="F22" s="2">
        <v>10</v>
      </c>
      <c r="G22" s="2">
        <v>50</v>
      </c>
      <c r="H22" s="35">
        <v>20</v>
      </c>
      <c r="I22" s="7">
        <v>2.4340000000000002</v>
      </c>
      <c r="J22" s="7">
        <v>3.3</v>
      </c>
      <c r="K22" s="6">
        <v>16.600000000000001</v>
      </c>
      <c r="L22" s="6">
        <v>0.79</v>
      </c>
      <c r="M22" s="7">
        <v>6.29</v>
      </c>
      <c r="N22" s="7">
        <v>6.02</v>
      </c>
      <c r="O22" s="9">
        <v>5.98</v>
      </c>
      <c r="P22" s="12">
        <v>6.532</v>
      </c>
      <c r="Q22" s="12">
        <v>1.6919999999999999</v>
      </c>
      <c r="R22" s="12">
        <v>9473.5</v>
      </c>
      <c r="S22" s="12">
        <v>244.8</v>
      </c>
      <c r="T22" s="12">
        <v>23.5</v>
      </c>
      <c r="U22" s="15" t="s">
        <v>31</v>
      </c>
      <c r="V22" s="13"/>
    </row>
    <row r="23" spans="1:22" x14ac:dyDescent="0.25">
      <c r="A23" s="4">
        <v>2020</v>
      </c>
      <c r="B23" s="4">
        <v>22</v>
      </c>
      <c r="C23" s="4" t="s">
        <v>54</v>
      </c>
      <c r="D23" s="4" t="s">
        <v>25</v>
      </c>
      <c r="E23" s="2" t="s">
        <v>26</v>
      </c>
      <c r="F23" s="2">
        <v>4</v>
      </c>
      <c r="G23" s="35">
        <v>65</v>
      </c>
      <c r="H23" s="35">
        <v>15</v>
      </c>
      <c r="I23" s="7">
        <v>2.4169999999999998</v>
      </c>
      <c r="J23" s="7">
        <v>3.7</v>
      </c>
      <c r="K23" s="6">
        <v>16.399999999999999</v>
      </c>
      <c r="L23" s="6">
        <v>0.78</v>
      </c>
      <c r="M23" s="7">
        <v>6.23</v>
      </c>
      <c r="N23" s="7">
        <v>5.8</v>
      </c>
      <c r="O23" s="9">
        <v>2.23</v>
      </c>
      <c r="P23" s="11">
        <v>5.1970000000000001</v>
      </c>
      <c r="Q23" s="11">
        <v>3.4670000000000001</v>
      </c>
      <c r="R23" s="11">
        <v>8675.7999999999993</v>
      </c>
      <c r="S23" s="11">
        <v>86.7</v>
      </c>
      <c r="T23" s="11">
        <v>4.5999999999999996</v>
      </c>
      <c r="U23" s="15" t="s">
        <v>31</v>
      </c>
      <c r="V23" s="13"/>
    </row>
    <row r="24" spans="1:22" x14ac:dyDescent="0.25">
      <c r="A24" s="4">
        <v>2020</v>
      </c>
      <c r="B24" s="4">
        <v>23</v>
      </c>
      <c r="C24" s="4" t="s">
        <v>55</v>
      </c>
      <c r="D24" s="4" t="s">
        <v>25</v>
      </c>
      <c r="E24" s="2" t="s">
        <v>26</v>
      </c>
      <c r="F24" s="2">
        <v>10</v>
      </c>
      <c r="G24" s="35">
        <v>65</v>
      </c>
      <c r="H24" s="35">
        <v>20</v>
      </c>
      <c r="I24" s="7">
        <v>2.4220000000000002</v>
      </c>
      <c r="J24" s="7">
        <v>4.0999999999999996</v>
      </c>
      <c r="K24" s="6">
        <v>16.600000000000001</v>
      </c>
      <c r="L24" s="6">
        <v>0.75</v>
      </c>
      <c r="M24" s="7">
        <v>5.77</v>
      </c>
      <c r="N24" s="7">
        <v>5.69</v>
      </c>
      <c r="O24" s="9">
        <v>4.03</v>
      </c>
      <c r="P24" s="11">
        <v>5.4749999999999996</v>
      </c>
      <c r="Q24" s="11">
        <v>2.6339999999999999</v>
      </c>
      <c r="R24" s="11">
        <v>10171</v>
      </c>
      <c r="S24" s="12">
        <v>141.1</v>
      </c>
      <c r="T24" s="12">
        <v>6.5</v>
      </c>
      <c r="U24" s="15" t="s">
        <v>31</v>
      </c>
      <c r="V24" s="13"/>
    </row>
    <row r="25" spans="1:22" x14ac:dyDescent="0.25">
      <c r="A25" s="4">
        <v>2020</v>
      </c>
      <c r="B25" s="4">
        <v>24</v>
      </c>
      <c r="C25" s="4" t="s">
        <v>56</v>
      </c>
      <c r="D25" s="4" t="s">
        <v>49</v>
      </c>
      <c r="E25" s="2" t="s">
        <v>26</v>
      </c>
      <c r="F25" s="2">
        <v>7</v>
      </c>
      <c r="G25" s="35">
        <v>80</v>
      </c>
      <c r="H25" s="35">
        <v>20</v>
      </c>
      <c r="I25" s="7">
        <v>2.431</v>
      </c>
      <c r="J25" s="7">
        <v>3.9</v>
      </c>
      <c r="K25" s="6">
        <v>14.5</v>
      </c>
      <c r="L25" s="6">
        <v>0.72</v>
      </c>
      <c r="M25" s="7">
        <v>4.88</v>
      </c>
      <c r="N25" s="7">
        <v>4.5999999999999996</v>
      </c>
      <c r="O25" s="9">
        <v>3.41</v>
      </c>
      <c r="P25" s="12">
        <v>5.726</v>
      </c>
      <c r="Q25" s="12">
        <v>1.9510000000000001</v>
      </c>
      <c r="R25" s="12">
        <v>9251</v>
      </c>
      <c r="S25" s="12">
        <v>181</v>
      </c>
      <c r="T25" s="12">
        <v>2.2000000000000002</v>
      </c>
      <c r="U25" s="15" t="s">
        <v>31</v>
      </c>
      <c r="V25" s="13"/>
    </row>
    <row r="26" spans="1:22" x14ac:dyDescent="0.25">
      <c r="A26" s="4">
        <v>2020</v>
      </c>
      <c r="B26" s="4">
        <v>25</v>
      </c>
      <c r="C26" s="4" t="s">
        <v>57</v>
      </c>
      <c r="D26" s="4" t="s">
        <v>25</v>
      </c>
      <c r="E26" s="2" t="s">
        <v>26</v>
      </c>
      <c r="F26" s="2">
        <v>10</v>
      </c>
      <c r="G26" s="35">
        <v>65</v>
      </c>
      <c r="H26" s="35">
        <v>20</v>
      </c>
      <c r="I26" s="7">
        <v>2.4169999999999998</v>
      </c>
      <c r="J26" s="7">
        <v>3.6</v>
      </c>
      <c r="K26" s="6">
        <v>16.600000000000001</v>
      </c>
      <c r="L26" s="6">
        <v>0.77</v>
      </c>
      <c r="M26" s="7">
        <v>5.86</v>
      </c>
      <c r="N26" s="7">
        <v>5.71</v>
      </c>
      <c r="O26" s="9">
        <v>4.43</v>
      </c>
      <c r="P26" s="12">
        <v>6.2309999999999999</v>
      </c>
      <c r="Q26" s="12">
        <v>1.7430000000000001</v>
      </c>
      <c r="R26" s="12">
        <v>8164.1</v>
      </c>
      <c r="S26" s="12">
        <v>195.7</v>
      </c>
      <c r="T26" s="12">
        <v>11.5</v>
      </c>
      <c r="U26" s="15" t="s">
        <v>31</v>
      </c>
      <c r="V26" s="13"/>
    </row>
    <row r="27" spans="1:22" ht="30" x14ac:dyDescent="0.25">
      <c r="A27" s="4">
        <v>2020</v>
      </c>
      <c r="B27" s="4">
        <v>26</v>
      </c>
      <c r="C27" s="4" t="s">
        <v>58</v>
      </c>
      <c r="D27" s="4" t="s">
        <v>25</v>
      </c>
      <c r="E27" s="2" t="s">
        <v>26</v>
      </c>
      <c r="F27" s="2">
        <v>10</v>
      </c>
      <c r="G27" s="35">
        <v>65</v>
      </c>
      <c r="H27" s="35">
        <v>20</v>
      </c>
      <c r="I27" s="7">
        <v>2.41</v>
      </c>
      <c r="J27" s="7">
        <v>3.8</v>
      </c>
      <c r="K27" s="6">
        <v>16.899999999999999</v>
      </c>
      <c r="L27" s="6">
        <v>0.79</v>
      </c>
      <c r="M27" s="6">
        <v>6.05</v>
      </c>
      <c r="N27" s="6">
        <v>5.68</v>
      </c>
      <c r="O27" s="8">
        <v>5.18</v>
      </c>
      <c r="P27" s="11">
        <v>6.5860000000000003</v>
      </c>
      <c r="Q27" s="11">
        <v>1.6859999999999999</v>
      </c>
      <c r="R27" s="11">
        <v>9419.4</v>
      </c>
      <c r="S27" s="11">
        <v>245.7</v>
      </c>
      <c r="T27" s="11">
        <v>4.5999999999999996</v>
      </c>
      <c r="U27" s="15" t="s">
        <v>31</v>
      </c>
      <c r="V27" s="14" t="s">
        <v>53</v>
      </c>
    </row>
    <row r="28" spans="1:22" x14ac:dyDescent="0.25">
      <c r="A28" s="4">
        <v>2020</v>
      </c>
      <c r="B28" s="4">
        <v>27</v>
      </c>
      <c r="C28" s="4" t="s">
        <v>59</v>
      </c>
      <c r="D28" s="4" t="s">
        <v>49</v>
      </c>
      <c r="E28" s="2" t="s">
        <v>26</v>
      </c>
      <c r="F28" s="2">
        <v>5</v>
      </c>
      <c r="G28" s="35">
        <v>80</v>
      </c>
      <c r="H28" s="35">
        <v>20</v>
      </c>
      <c r="I28" s="7">
        <v>2.4300000000000002</v>
      </c>
      <c r="J28" s="7">
        <v>3.4</v>
      </c>
      <c r="K28" s="6">
        <v>13.8</v>
      </c>
      <c r="L28" s="6">
        <v>0.82</v>
      </c>
      <c r="M28" s="7">
        <v>5.12</v>
      </c>
      <c r="N28" s="7">
        <v>4.9000000000000004</v>
      </c>
      <c r="O28" s="9">
        <v>3.81</v>
      </c>
      <c r="P28" s="11">
        <v>7.3259999999999996</v>
      </c>
      <c r="Q28" s="11">
        <v>0.85799999999999998</v>
      </c>
      <c r="R28" s="11">
        <v>6993.1</v>
      </c>
      <c r="S28" s="11">
        <v>401</v>
      </c>
      <c r="T28" s="11">
        <v>14</v>
      </c>
      <c r="U28" s="15" t="s">
        <v>31</v>
      </c>
      <c r="V28" s="13"/>
    </row>
    <row r="29" spans="1:22" x14ac:dyDescent="0.25">
      <c r="A29" s="4">
        <v>2020</v>
      </c>
      <c r="B29" s="4">
        <v>28</v>
      </c>
      <c r="C29" s="4" t="s">
        <v>60</v>
      </c>
      <c r="D29" s="4" t="s">
        <v>25</v>
      </c>
      <c r="E29" s="2" t="s">
        <v>26</v>
      </c>
      <c r="F29" s="2">
        <v>4</v>
      </c>
      <c r="G29" s="35">
        <v>65</v>
      </c>
      <c r="H29" s="35">
        <v>15</v>
      </c>
      <c r="I29" s="7">
        <v>2.4249999999999998</v>
      </c>
      <c r="J29" s="7">
        <v>3.6</v>
      </c>
      <c r="K29" s="6">
        <v>16.2</v>
      </c>
      <c r="L29" s="6">
        <v>0.83</v>
      </c>
      <c r="M29" s="7">
        <v>6.02</v>
      </c>
      <c r="N29" s="7">
        <v>5.8</v>
      </c>
      <c r="O29" s="9">
        <v>2.0699999999999998</v>
      </c>
      <c r="P29" s="11">
        <v>5.4630000000000001</v>
      </c>
      <c r="Q29" s="11">
        <v>2.86</v>
      </c>
      <c r="R29" s="11">
        <v>8190.1</v>
      </c>
      <c r="S29" s="11">
        <v>104.6</v>
      </c>
      <c r="T29" s="11">
        <v>7.7</v>
      </c>
      <c r="U29" s="15" t="s">
        <v>31</v>
      </c>
      <c r="V29" s="13"/>
    </row>
    <row r="30" spans="1:22" ht="30" x14ac:dyDescent="0.25">
      <c r="A30" s="4">
        <v>2020</v>
      </c>
      <c r="B30" s="4">
        <v>30</v>
      </c>
      <c r="C30" s="4" t="s">
        <v>63</v>
      </c>
      <c r="D30" s="4" t="s">
        <v>25</v>
      </c>
      <c r="E30" s="2" t="s">
        <v>26</v>
      </c>
      <c r="F30" s="2">
        <v>10</v>
      </c>
      <c r="G30" s="35">
        <v>80</v>
      </c>
      <c r="H30" s="35">
        <v>20</v>
      </c>
      <c r="I30" s="7">
        <v>2.5049999999999999</v>
      </c>
      <c r="J30" s="7">
        <v>3.6</v>
      </c>
      <c r="K30" s="6">
        <v>16.7</v>
      </c>
      <c r="L30" s="6">
        <v>0.63</v>
      </c>
      <c r="M30" s="6">
        <v>5.97</v>
      </c>
      <c r="N30" s="6">
        <v>5.6</v>
      </c>
      <c r="O30" s="8">
        <v>2.14</v>
      </c>
      <c r="P30" s="11">
        <v>4.3419999999999996</v>
      </c>
      <c r="Q30" s="11">
        <v>4.9349999999999996</v>
      </c>
      <c r="R30" s="11">
        <v>9218.5</v>
      </c>
      <c r="S30" s="11">
        <v>55</v>
      </c>
      <c r="T30" s="11">
        <v>22.9</v>
      </c>
      <c r="U30" s="15" t="s">
        <v>31</v>
      </c>
      <c r="V30" s="14" t="s">
        <v>62</v>
      </c>
    </row>
    <row r="31" spans="1:22" x14ac:dyDescent="0.25">
      <c r="A31" s="4">
        <v>2020</v>
      </c>
      <c r="B31" s="4">
        <v>31</v>
      </c>
      <c r="C31" s="4" t="s">
        <v>64</v>
      </c>
      <c r="D31" s="4" t="s">
        <v>25</v>
      </c>
      <c r="E31" s="2" t="s">
        <v>26</v>
      </c>
      <c r="F31" s="2">
        <v>5</v>
      </c>
      <c r="G31" s="35">
        <v>65</v>
      </c>
      <c r="H31" s="35">
        <v>20</v>
      </c>
      <c r="I31" s="7">
        <v>2.3820000000000001</v>
      </c>
      <c r="J31" s="7">
        <v>4</v>
      </c>
      <c r="K31" s="6">
        <v>15.7</v>
      </c>
      <c r="L31" s="6">
        <v>1.05</v>
      </c>
      <c r="M31" s="7">
        <v>5.26</v>
      </c>
      <c r="N31" s="7">
        <v>5.81</v>
      </c>
      <c r="O31" s="9">
        <v>3.08</v>
      </c>
      <c r="P31" s="11">
        <v>6.5919999999999996</v>
      </c>
      <c r="Q31" s="11">
        <v>1.4630000000000001</v>
      </c>
      <c r="R31" s="11">
        <v>8097.4</v>
      </c>
      <c r="S31" s="11">
        <v>243.2</v>
      </c>
      <c r="T31" s="11">
        <v>3.3</v>
      </c>
      <c r="U31" s="15" t="s">
        <v>31</v>
      </c>
      <c r="V31" s="13"/>
    </row>
    <row r="32" spans="1:22" x14ac:dyDescent="0.25">
      <c r="A32" s="4">
        <v>2020</v>
      </c>
      <c r="B32" s="4">
        <v>32</v>
      </c>
      <c r="C32" s="4" t="s">
        <v>65</v>
      </c>
      <c r="D32" s="4" t="s">
        <v>49</v>
      </c>
      <c r="E32" s="2" t="s">
        <v>26</v>
      </c>
      <c r="F32" s="2">
        <v>10</v>
      </c>
      <c r="G32" s="35">
        <v>80</v>
      </c>
      <c r="H32" s="35">
        <v>20</v>
      </c>
      <c r="I32" s="7">
        <v>2.5630000000000002</v>
      </c>
      <c r="J32" s="7">
        <v>3.1</v>
      </c>
      <c r="K32" s="6">
        <v>13.7</v>
      </c>
      <c r="L32" s="6">
        <v>0.91</v>
      </c>
      <c r="M32" s="7">
        <v>5.37</v>
      </c>
      <c r="N32" s="7">
        <v>4.5</v>
      </c>
      <c r="O32" s="9">
        <v>2.2799999999999998</v>
      </c>
      <c r="P32" s="11">
        <v>4.5910000000000002</v>
      </c>
      <c r="Q32" s="11">
        <v>3.2130000000000001</v>
      </c>
      <c r="R32" s="11">
        <v>8541.4</v>
      </c>
      <c r="S32" s="11">
        <v>82</v>
      </c>
      <c r="T32" s="11">
        <v>11.2</v>
      </c>
      <c r="U32" s="15" t="s">
        <v>31</v>
      </c>
      <c r="V32" s="13"/>
    </row>
    <row r="33" spans="1:22" x14ac:dyDescent="0.25">
      <c r="A33" s="4">
        <v>2020</v>
      </c>
      <c r="B33" s="4">
        <v>33</v>
      </c>
      <c r="C33" s="4" t="s">
        <v>66</v>
      </c>
      <c r="D33" s="4" t="s">
        <v>25</v>
      </c>
      <c r="E33" s="2" t="s">
        <v>26</v>
      </c>
      <c r="F33" s="2">
        <v>5</v>
      </c>
      <c r="G33" s="35">
        <v>65</v>
      </c>
      <c r="H33" s="35">
        <v>20</v>
      </c>
      <c r="I33" s="7">
        <v>2.4489999999999998</v>
      </c>
      <c r="J33" s="7">
        <v>3.3</v>
      </c>
      <c r="K33" s="6">
        <v>15.6</v>
      </c>
      <c r="L33" s="6">
        <v>0.66</v>
      </c>
      <c r="M33" s="6">
        <v>5.4</v>
      </c>
      <c r="N33" s="6">
        <v>5.48</v>
      </c>
      <c r="O33" s="8">
        <v>3.62</v>
      </c>
      <c r="P33" s="40"/>
      <c r="Q33" s="40"/>
      <c r="R33" s="40"/>
      <c r="S33" s="40"/>
      <c r="T33" s="10"/>
      <c r="U33" s="15" t="s">
        <v>31</v>
      </c>
      <c r="V33" s="13"/>
    </row>
    <row r="34" spans="1:22" ht="30" x14ac:dyDescent="0.25">
      <c r="A34" s="4">
        <v>2020</v>
      </c>
      <c r="B34" s="4">
        <v>34</v>
      </c>
      <c r="C34" s="4" t="s">
        <v>68</v>
      </c>
      <c r="D34" s="4" t="s">
        <v>49</v>
      </c>
      <c r="E34" s="2" t="s">
        <v>26</v>
      </c>
      <c r="F34" s="2">
        <v>8</v>
      </c>
      <c r="G34" s="35">
        <v>65</v>
      </c>
      <c r="H34" s="35">
        <v>20</v>
      </c>
      <c r="I34" s="7">
        <v>2.577</v>
      </c>
      <c r="J34" s="7">
        <v>3.8</v>
      </c>
      <c r="K34" s="6">
        <v>13.7</v>
      </c>
      <c r="L34" s="6">
        <v>0.68</v>
      </c>
      <c r="M34" s="7">
        <v>4.6100000000000003</v>
      </c>
      <c r="N34" s="7">
        <v>4.5</v>
      </c>
      <c r="O34" s="9">
        <v>3.23</v>
      </c>
      <c r="P34" s="11">
        <v>5.1689999999999996</v>
      </c>
      <c r="Q34" s="11">
        <v>2.238</v>
      </c>
      <c r="R34" s="11">
        <v>7926.4</v>
      </c>
      <c r="S34" s="11">
        <v>124.9</v>
      </c>
      <c r="T34" s="11">
        <v>22.4</v>
      </c>
      <c r="U34" s="15" t="s">
        <v>31</v>
      </c>
      <c r="V34" s="14" t="s">
        <v>69</v>
      </c>
    </row>
    <row r="35" spans="1:22" x14ac:dyDescent="0.25">
      <c r="A35" s="4">
        <v>2020</v>
      </c>
      <c r="B35" s="4">
        <v>35</v>
      </c>
      <c r="C35" s="4" t="s">
        <v>70</v>
      </c>
      <c r="D35" s="4" t="s">
        <v>25</v>
      </c>
      <c r="E35" s="2" t="s">
        <v>26</v>
      </c>
      <c r="F35" s="2">
        <v>10</v>
      </c>
      <c r="G35" s="35">
        <v>65</v>
      </c>
      <c r="H35" s="35">
        <v>15</v>
      </c>
      <c r="I35" s="7">
        <v>2.4489999999999998</v>
      </c>
      <c r="J35" s="7">
        <v>2.4</v>
      </c>
      <c r="K35" s="6">
        <v>14.6</v>
      </c>
      <c r="L35" s="6">
        <v>0.88</v>
      </c>
      <c r="M35" s="7">
        <v>5.84</v>
      </c>
      <c r="N35" s="7">
        <v>5.63</v>
      </c>
      <c r="O35" s="9">
        <v>4.03</v>
      </c>
      <c r="P35" s="11">
        <v>5.9089999999999998</v>
      </c>
      <c r="Q35" s="11">
        <v>2.645</v>
      </c>
      <c r="R35" s="11">
        <v>9168.2000000000007</v>
      </c>
      <c r="S35" s="11">
        <v>137.1</v>
      </c>
      <c r="T35" s="11">
        <v>8.9</v>
      </c>
      <c r="U35" s="15" t="s">
        <v>31</v>
      </c>
      <c r="V35" s="13"/>
    </row>
    <row r="36" spans="1:22" x14ac:dyDescent="0.25">
      <c r="A36" s="4">
        <v>2020</v>
      </c>
      <c r="B36" s="4">
        <v>37</v>
      </c>
      <c r="C36" s="4" t="s">
        <v>73</v>
      </c>
      <c r="D36" s="4" t="s">
        <v>49</v>
      </c>
      <c r="E36" s="2" t="s">
        <v>26</v>
      </c>
      <c r="F36" s="2">
        <v>8</v>
      </c>
      <c r="G36" s="35">
        <v>65</v>
      </c>
      <c r="H36" s="35">
        <v>20</v>
      </c>
      <c r="I36" s="7">
        <v>2.5659999999999998</v>
      </c>
      <c r="J36" s="7">
        <v>4.2</v>
      </c>
      <c r="K36" s="6">
        <v>15</v>
      </c>
      <c r="L36" s="6">
        <v>0.69</v>
      </c>
      <c r="M36" s="7">
        <v>4.68</v>
      </c>
      <c r="N36" s="7">
        <v>4.43</v>
      </c>
      <c r="O36" s="9">
        <v>2.56</v>
      </c>
      <c r="P36" s="11">
        <v>4.7119999999999997</v>
      </c>
      <c r="Q36" s="11">
        <v>2.8839999999999999</v>
      </c>
      <c r="R36" s="11">
        <v>9027.4</v>
      </c>
      <c r="S36" s="11">
        <v>99.4</v>
      </c>
      <c r="T36" s="11">
        <v>23.1</v>
      </c>
      <c r="U36" s="15" t="s">
        <v>31</v>
      </c>
      <c r="V36" s="13"/>
    </row>
    <row r="37" spans="1:22" x14ac:dyDescent="0.25">
      <c r="A37" s="4">
        <v>2020</v>
      </c>
      <c r="B37" s="4">
        <v>39</v>
      </c>
      <c r="C37" s="4" t="s">
        <v>76</v>
      </c>
      <c r="D37" s="4" t="s">
        <v>49</v>
      </c>
      <c r="E37" s="2" t="s">
        <v>26</v>
      </c>
      <c r="F37" s="2">
        <v>10</v>
      </c>
      <c r="G37" s="35">
        <v>80</v>
      </c>
      <c r="H37" s="35">
        <v>20</v>
      </c>
      <c r="I37" s="7">
        <v>2.528</v>
      </c>
      <c r="J37" s="7">
        <v>5.0999999999999996</v>
      </c>
      <c r="K37" s="6">
        <v>15</v>
      </c>
      <c r="L37" s="6">
        <v>0.82</v>
      </c>
      <c r="M37" s="7">
        <v>4.9800000000000004</v>
      </c>
      <c r="N37" s="7">
        <v>4.51</v>
      </c>
      <c r="O37" s="9">
        <v>1.85</v>
      </c>
      <c r="P37" s="11">
        <v>5.0369999999999999</v>
      </c>
      <c r="Q37" s="11">
        <v>3.206</v>
      </c>
      <c r="R37" s="11">
        <v>9362</v>
      </c>
      <c r="S37" s="11">
        <v>98.6</v>
      </c>
      <c r="T37" s="11">
        <v>11</v>
      </c>
      <c r="U37" s="15" t="s">
        <v>31</v>
      </c>
      <c r="V37" s="13"/>
    </row>
    <row r="38" spans="1:22" ht="30" x14ac:dyDescent="0.25">
      <c r="A38" s="4">
        <v>2020</v>
      </c>
      <c r="B38" s="4">
        <v>40</v>
      </c>
      <c r="C38" s="4" t="s">
        <v>77</v>
      </c>
      <c r="D38" s="4" t="s">
        <v>25</v>
      </c>
      <c r="E38" s="2" t="s">
        <v>26</v>
      </c>
      <c r="F38" s="2">
        <v>10</v>
      </c>
      <c r="G38" s="35">
        <v>65</v>
      </c>
      <c r="H38" s="35">
        <v>20</v>
      </c>
      <c r="I38" s="7">
        <v>2.4169999999999998</v>
      </c>
      <c r="J38" s="7">
        <v>3.6</v>
      </c>
      <c r="K38" s="6">
        <v>16.600000000000001</v>
      </c>
      <c r="L38" s="6">
        <v>0.77</v>
      </c>
      <c r="M38" s="7">
        <v>5.76</v>
      </c>
      <c r="N38" s="7">
        <v>5.69</v>
      </c>
      <c r="O38" s="9">
        <v>3.66</v>
      </c>
      <c r="P38" s="11">
        <v>6.282</v>
      </c>
      <c r="Q38" s="11">
        <v>1.9470000000000001</v>
      </c>
      <c r="R38" s="11">
        <v>8894.9</v>
      </c>
      <c r="S38" s="11">
        <v>192.2</v>
      </c>
      <c r="T38" s="11">
        <v>10.9</v>
      </c>
      <c r="U38" s="15" t="s">
        <v>31</v>
      </c>
      <c r="V38" s="14" t="s">
        <v>53</v>
      </c>
    </row>
    <row r="39" spans="1:22" x14ac:dyDescent="0.25">
      <c r="A39" s="4">
        <v>2020</v>
      </c>
      <c r="B39" s="4">
        <v>41</v>
      </c>
      <c r="C39" s="4" t="s">
        <v>78</v>
      </c>
      <c r="D39" s="4" t="s">
        <v>25</v>
      </c>
      <c r="E39" s="2" t="s">
        <v>26</v>
      </c>
      <c r="F39" s="2">
        <v>5</v>
      </c>
      <c r="G39" s="35">
        <v>65</v>
      </c>
      <c r="H39" s="35">
        <v>20</v>
      </c>
      <c r="I39" s="7">
        <v>2.3809999999999998</v>
      </c>
      <c r="J39" s="7">
        <v>3.5</v>
      </c>
      <c r="K39" s="6">
        <v>15.7</v>
      </c>
      <c r="L39" s="6">
        <v>0.95</v>
      </c>
      <c r="M39" s="7">
        <v>5.9</v>
      </c>
      <c r="N39" s="7">
        <v>5.86</v>
      </c>
      <c r="O39" s="9">
        <v>2.7</v>
      </c>
      <c r="P39" s="11">
        <v>6.31</v>
      </c>
      <c r="Q39" s="11">
        <v>1.7749999999999999</v>
      </c>
      <c r="R39" s="11">
        <v>8142.8</v>
      </c>
      <c r="S39" s="11">
        <v>193.2</v>
      </c>
      <c r="T39" s="11">
        <v>6.2</v>
      </c>
      <c r="U39" s="15" t="s">
        <v>31</v>
      </c>
      <c r="V39" s="13"/>
    </row>
    <row r="40" spans="1:22" x14ac:dyDescent="0.25">
      <c r="A40" s="4">
        <v>2020</v>
      </c>
      <c r="B40" s="4">
        <v>42</v>
      </c>
      <c r="C40" s="4" t="s">
        <v>79</v>
      </c>
      <c r="D40" s="4" t="s">
        <v>49</v>
      </c>
      <c r="E40" s="2" t="s">
        <v>26</v>
      </c>
      <c r="F40" s="2">
        <v>8</v>
      </c>
      <c r="G40" s="35">
        <v>65</v>
      </c>
      <c r="H40" s="35">
        <v>20</v>
      </c>
      <c r="I40" s="7">
        <v>2.5649999999999999</v>
      </c>
      <c r="J40" s="7">
        <v>4.3</v>
      </c>
      <c r="K40" s="6">
        <v>14</v>
      </c>
      <c r="L40" s="6">
        <v>0.77</v>
      </c>
      <c r="M40" s="7">
        <v>5.0199999999999996</v>
      </c>
      <c r="N40" s="7">
        <v>4.41</v>
      </c>
      <c r="O40" s="9">
        <v>3.26</v>
      </c>
      <c r="P40" s="11">
        <v>4.5339999999999998</v>
      </c>
      <c r="Q40" s="11">
        <v>2.6960000000000002</v>
      </c>
      <c r="R40" s="11">
        <v>8214.7999999999993</v>
      </c>
      <c r="S40" s="11">
        <v>97.3</v>
      </c>
      <c r="T40" s="11">
        <v>37.700000000000003</v>
      </c>
      <c r="U40" s="15" t="s">
        <v>31</v>
      </c>
      <c r="V40" s="14" t="s">
        <v>80</v>
      </c>
    </row>
    <row r="41" spans="1:22" x14ac:dyDescent="0.25">
      <c r="A41" s="4">
        <v>2020</v>
      </c>
      <c r="B41" s="4">
        <v>44</v>
      </c>
      <c r="C41" s="4" t="s">
        <v>83</v>
      </c>
      <c r="D41" s="4" t="s">
        <v>25</v>
      </c>
      <c r="E41" s="2" t="s">
        <v>26</v>
      </c>
      <c r="F41" s="2">
        <v>10</v>
      </c>
      <c r="G41" s="35">
        <v>65</v>
      </c>
      <c r="H41" s="35">
        <v>20</v>
      </c>
      <c r="I41" s="7">
        <v>2.415</v>
      </c>
      <c r="J41" s="7">
        <v>5</v>
      </c>
      <c r="K41" s="6">
        <v>16.899999999999999</v>
      </c>
      <c r="L41" s="6">
        <v>0.81</v>
      </c>
      <c r="M41" s="7">
        <v>5.84</v>
      </c>
      <c r="N41" s="7">
        <v>5.7</v>
      </c>
      <c r="O41" s="9">
        <v>3.48</v>
      </c>
      <c r="P41" s="11">
        <v>5.1470000000000002</v>
      </c>
      <c r="Q41" s="11">
        <v>3.0129999999999999</v>
      </c>
      <c r="R41" s="11">
        <v>9181.1</v>
      </c>
      <c r="S41" s="11">
        <v>104.6</v>
      </c>
      <c r="T41" s="11">
        <v>3.6</v>
      </c>
      <c r="U41" s="15" t="s">
        <v>31</v>
      </c>
      <c r="V41" s="13"/>
    </row>
    <row r="42" spans="1:22" x14ac:dyDescent="0.25">
      <c r="A42" s="4">
        <v>2020</v>
      </c>
      <c r="B42" s="4">
        <v>45</v>
      </c>
      <c r="C42" s="4" t="s">
        <v>84</v>
      </c>
      <c r="D42" s="4" t="s">
        <v>49</v>
      </c>
      <c r="E42" s="2" t="s">
        <v>26</v>
      </c>
      <c r="F42" s="2">
        <v>10</v>
      </c>
      <c r="G42" s="35">
        <v>80</v>
      </c>
      <c r="H42" s="35">
        <v>20</v>
      </c>
      <c r="I42" s="7">
        <v>2.5219999999999998</v>
      </c>
      <c r="J42" s="7">
        <v>3.5</v>
      </c>
      <c r="K42" s="6">
        <v>15.2</v>
      </c>
      <c r="L42" s="6">
        <v>0.75</v>
      </c>
      <c r="M42" s="7">
        <v>5.44</v>
      </c>
      <c r="N42" s="7">
        <v>4.5999999999999996</v>
      </c>
      <c r="O42" s="9">
        <v>2.2999999999999998</v>
      </c>
      <c r="P42" s="11">
        <v>4.5990000000000002</v>
      </c>
      <c r="Q42" s="11">
        <v>3.3780000000000001</v>
      </c>
      <c r="R42" s="11">
        <v>8804.7000000000007</v>
      </c>
      <c r="S42" s="11">
        <v>80.900000000000006</v>
      </c>
      <c r="T42" s="11">
        <v>16.600000000000001</v>
      </c>
      <c r="U42" s="15" t="s">
        <v>31</v>
      </c>
      <c r="V42" s="13"/>
    </row>
    <row r="43" spans="1:22" x14ac:dyDescent="0.25">
      <c r="A43" s="16">
        <v>2022</v>
      </c>
      <c r="B43" s="4">
        <v>52</v>
      </c>
      <c r="C43" s="16" t="s">
        <v>98</v>
      </c>
      <c r="D43" s="4" t="s">
        <v>25</v>
      </c>
      <c r="E43" s="16" t="s">
        <v>26</v>
      </c>
      <c r="F43" s="16">
        <v>1</v>
      </c>
      <c r="G43" s="37">
        <v>65</v>
      </c>
      <c r="H43" s="37">
        <v>15</v>
      </c>
      <c r="I43" s="17">
        <v>2.3719999999999999</v>
      </c>
      <c r="J43" s="7">
        <v>3.8</v>
      </c>
      <c r="K43" s="7">
        <v>17</v>
      </c>
      <c r="L43" s="7">
        <v>0.81</v>
      </c>
      <c r="M43" s="7">
        <v>6.1</v>
      </c>
      <c r="N43" s="7">
        <v>5.87</v>
      </c>
      <c r="O43" s="9">
        <v>2.78</v>
      </c>
      <c r="P43" s="12">
        <v>6.1</v>
      </c>
      <c r="Q43" s="12">
        <v>2.1</v>
      </c>
      <c r="R43" s="12">
        <v>7441.1</v>
      </c>
      <c r="S43" s="12">
        <v>143.69999999999999</v>
      </c>
      <c r="T43" s="12">
        <v>12.5</v>
      </c>
      <c r="U43" s="12">
        <v>3</v>
      </c>
      <c r="V43" s="13"/>
    </row>
    <row r="44" spans="1:22" x14ac:dyDescent="0.25">
      <c r="A44" s="16">
        <v>2022</v>
      </c>
      <c r="B44" s="4">
        <v>53</v>
      </c>
      <c r="C44" s="16" t="s">
        <v>101</v>
      </c>
      <c r="D44" s="4" t="s">
        <v>25</v>
      </c>
      <c r="E44" s="16" t="s">
        <v>26</v>
      </c>
      <c r="F44" s="16">
        <v>1</v>
      </c>
      <c r="G44" s="37">
        <v>65</v>
      </c>
      <c r="H44" s="37">
        <v>15</v>
      </c>
      <c r="I44" s="17">
        <v>2.375</v>
      </c>
      <c r="J44" s="7">
        <v>3.9</v>
      </c>
      <c r="K44" s="7">
        <v>16.2</v>
      </c>
      <c r="L44" s="7">
        <v>0.89</v>
      </c>
      <c r="M44" s="7">
        <v>6.02</v>
      </c>
      <c r="N44" s="7">
        <v>5.88</v>
      </c>
      <c r="O44" s="9">
        <v>2.91</v>
      </c>
      <c r="P44" s="12">
        <v>5.7</v>
      </c>
      <c r="Q44" s="12">
        <v>2.4</v>
      </c>
      <c r="R44" s="12">
        <v>6767.3</v>
      </c>
      <c r="S44" s="12">
        <v>113.2</v>
      </c>
      <c r="T44" s="12">
        <v>41.5</v>
      </c>
      <c r="U44" s="12">
        <v>3</v>
      </c>
      <c r="V44" s="13"/>
    </row>
    <row r="45" spans="1:22" x14ac:dyDescent="0.25">
      <c r="A45" s="16">
        <v>2022</v>
      </c>
      <c r="B45" s="4">
        <v>54</v>
      </c>
      <c r="C45" s="16" t="s">
        <v>102</v>
      </c>
      <c r="D45" s="4" t="s">
        <v>25</v>
      </c>
      <c r="E45" s="16" t="s">
        <v>26</v>
      </c>
      <c r="F45" s="2">
        <v>5</v>
      </c>
      <c r="G45" s="37">
        <v>65</v>
      </c>
      <c r="H45" s="37">
        <v>20</v>
      </c>
      <c r="I45" s="17">
        <v>2.36</v>
      </c>
      <c r="J45" s="7">
        <v>4.5</v>
      </c>
      <c r="K45" s="7">
        <v>16.5</v>
      </c>
      <c r="L45" s="7">
        <v>0.8</v>
      </c>
      <c r="M45" s="7">
        <v>6</v>
      </c>
      <c r="N45" s="7">
        <v>5.8</v>
      </c>
      <c r="O45" s="9">
        <v>2.64</v>
      </c>
      <c r="P45" s="12">
        <v>6.7</v>
      </c>
      <c r="Q45" s="12">
        <v>1.6</v>
      </c>
      <c r="R45" s="12">
        <v>8393.1</v>
      </c>
      <c r="S45" s="12">
        <v>236</v>
      </c>
      <c r="T45" s="12">
        <v>4.5999999999999996</v>
      </c>
      <c r="U45" s="12">
        <v>3</v>
      </c>
      <c r="V45" s="13"/>
    </row>
    <row r="46" spans="1:22" x14ac:dyDescent="0.25">
      <c r="A46" s="16">
        <v>2022</v>
      </c>
      <c r="B46" s="4">
        <v>55</v>
      </c>
      <c r="C46" s="16" t="s">
        <v>103</v>
      </c>
      <c r="D46" s="4" t="s">
        <v>25</v>
      </c>
      <c r="E46" s="16" t="s">
        <v>26</v>
      </c>
      <c r="F46" s="2">
        <v>10</v>
      </c>
      <c r="G46" s="37">
        <v>80</v>
      </c>
      <c r="H46" s="37">
        <v>20</v>
      </c>
      <c r="I46" s="17">
        <v>2.4790000000000001</v>
      </c>
      <c r="J46" s="7">
        <v>4.0999999999999996</v>
      </c>
      <c r="K46" s="7">
        <v>17.100000000000001</v>
      </c>
      <c r="L46" s="7">
        <v>0.54</v>
      </c>
      <c r="M46" s="7">
        <v>6.12</v>
      </c>
      <c r="N46" s="7">
        <v>5.6</v>
      </c>
      <c r="O46" s="9">
        <v>2.41</v>
      </c>
      <c r="P46" s="12">
        <v>5.7</v>
      </c>
      <c r="Q46" s="12">
        <v>2.2999999999999998</v>
      </c>
      <c r="R46" s="12">
        <v>8886.1</v>
      </c>
      <c r="S46" s="12">
        <v>150.5</v>
      </c>
      <c r="T46" s="12">
        <v>13.3</v>
      </c>
      <c r="U46" s="12">
        <v>3</v>
      </c>
      <c r="V46" s="13"/>
    </row>
    <row r="47" spans="1:22" x14ac:dyDescent="0.25">
      <c r="A47" s="16">
        <v>2022</v>
      </c>
      <c r="B47" s="4">
        <v>56</v>
      </c>
      <c r="C47" s="16" t="s">
        <v>101</v>
      </c>
      <c r="D47" s="4" t="s">
        <v>25</v>
      </c>
      <c r="E47" s="16" t="s">
        <v>26</v>
      </c>
      <c r="F47" s="16">
        <v>3</v>
      </c>
      <c r="G47" s="37">
        <v>65</v>
      </c>
      <c r="H47" s="37">
        <v>15</v>
      </c>
      <c r="I47" s="17">
        <v>2.363</v>
      </c>
      <c r="J47" s="7">
        <v>5.2</v>
      </c>
      <c r="K47" s="7">
        <v>17.7</v>
      </c>
      <c r="L47" s="7">
        <v>0.65</v>
      </c>
      <c r="M47" s="7">
        <v>6.06</v>
      </c>
      <c r="N47" s="7">
        <v>5.82</v>
      </c>
      <c r="O47" s="9">
        <v>2.76</v>
      </c>
      <c r="P47" s="12">
        <v>5.4</v>
      </c>
      <c r="Q47" s="12">
        <v>2.4</v>
      </c>
      <c r="R47" s="12">
        <v>7453.1</v>
      </c>
      <c r="S47" s="12">
        <v>111.1</v>
      </c>
      <c r="T47" s="12">
        <v>8</v>
      </c>
      <c r="U47" s="12">
        <v>3</v>
      </c>
      <c r="V47" s="14" t="s">
        <v>177</v>
      </c>
    </row>
    <row r="48" spans="1:22" x14ac:dyDescent="0.25">
      <c r="A48" s="16">
        <v>2022</v>
      </c>
      <c r="B48" s="4">
        <v>57</v>
      </c>
      <c r="C48" s="16" t="s">
        <v>105</v>
      </c>
      <c r="D48" s="4" t="s">
        <v>25</v>
      </c>
      <c r="E48" s="16" t="s">
        <v>26</v>
      </c>
      <c r="F48" s="2">
        <v>10</v>
      </c>
      <c r="G48" s="37">
        <v>65</v>
      </c>
      <c r="H48" s="37">
        <v>20</v>
      </c>
      <c r="I48" s="17">
        <v>2.4590000000000001</v>
      </c>
      <c r="J48" s="7">
        <v>2.2999999999999998</v>
      </c>
      <c r="K48" s="7">
        <v>15.1</v>
      </c>
      <c r="L48" s="7">
        <v>0.93</v>
      </c>
      <c r="M48" s="7">
        <v>6.3</v>
      </c>
      <c r="N48" s="7">
        <v>5.93</v>
      </c>
      <c r="O48" s="9">
        <v>4.05</v>
      </c>
      <c r="P48" s="12">
        <v>6.6</v>
      </c>
      <c r="Q48" s="12">
        <v>1.9</v>
      </c>
      <c r="R48" s="12">
        <v>10153.200000000001</v>
      </c>
      <c r="S48" s="12">
        <v>240.9</v>
      </c>
      <c r="T48" s="12">
        <v>12.2</v>
      </c>
      <c r="U48" s="12">
        <v>3</v>
      </c>
      <c r="V48" s="14" t="s">
        <v>178</v>
      </c>
    </row>
    <row r="49" spans="1:22" ht="30" x14ac:dyDescent="0.25">
      <c r="A49" s="16">
        <v>2022</v>
      </c>
      <c r="B49" s="4">
        <v>58</v>
      </c>
      <c r="C49" s="16" t="s">
        <v>106</v>
      </c>
      <c r="D49" s="4" t="s">
        <v>25</v>
      </c>
      <c r="E49" s="2" t="s">
        <v>263</v>
      </c>
      <c r="F49" s="16">
        <v>10</v>
      </c>
      <c r="G49" s="16">
        <v>65</v>
      </c>
      <c r="H49" s="37">
        <v>0</v>
      </c>
      <c r="I49" s="17">
        <v>2.4500000000000002</v>
      </c>
      <c r="J49" s="7">
        <v>2.8</v>
      </c>
      <c r="K49" s="7">
        <v>16.7</v>
      </c>
      <c r="L49" s="7">
        <v>0.53</v>
      </c>
      <c r="M49" s="7">
        <v>6.67</v>
      </c>
      <c r="N49" s="7">
        <v>6.18</v>
      </c>
      <c r="O49" s="9">
        <v>12.33</v>
      </c>
      <c r="P49" s="12">
        <v>7.2</v>
      </c>
      <c r="Q49" s="12">
        <v>1.4</v>
      </c>
      <c r="R49" s="12">
        <v>10714.2</v>
      </c>
      <c r="S49" s="12">
        <v>376</v>
      </c>
      <c r="T49" s="12">
        <v>2.9</v>
      </c>
      <c r="U49" s="12">
        <v>3</v>
      </c>
      <c r="V49" s="14" t="s">
        <v>179</v>
      </c>
    </row>
    <row r="50" spans="1:22" x14ac:dyDescent="0.25">
      <c r="A50" s="16">
        <v>2022</v>
      </c>
      <c r="B50" s="4">
        <v>59</v>
      </c>
      <c r="C50" s="16" t="s">
        <v>107</v>
      </c>
      <c r="D50" s="4" t="s">
        <v>25</v>
      </c>
      <c r="E50" s="16" t="s">
        <v>26</v>
      </c>
      <c r="F50" s="2">
        <v>5</v>
      </c>
      <c r="G50" s="37">
        <v>65</v>
      </c>
      <c r="H50" s="37">
        <v>20</v>
      </c>
      <c r="I50" s="17">
        <v>2.3620000000000001</v>
      </c>
      <c r="J50" s="7">
        <v>4.3</v>
      </c>
      <c r="K50" s="7">
        <v>16.399999999999999</v>
      </c>
      <c r="L50" s="7">
        <v>0.71</v>
      </c>
      <c r="M50" s="7">
        <v>5.85</v>
      </c>
      <c r="N50" s="7">
        <v>5.8</v>
      </c>
      <c r="O50" s="9">
        <v>2.91</v>
      </c>
      <c r="P50" s="12">
        <v>6.8</v>
      </c>
      <c r="Q50" s="12">
        <v>1.2</v>
      </c>
      <c r="R50" s="12">
        <v>8357</v>
      </c>
      <c r="S50" s="12">
        <v>313.5</v>
      </c>
      <c r="T50" s="12">
        <v>21.5</v>
      </c>
      <c r="U50" s="12">
        <v>3</v>
      </c>
      <c r="V50" s="13"/>
    </row>
    <row r="51" spans="1:22" x14ac:dyDescent="0.25">
      <c r="A51" s="16">
        <v>2022</v>
      </c>
      <c r="B51" s="4">
        <v>60</v>
      </c>
      <c r="C51" s="18" t="s">
        <v>108</v>
      </c>
      <c r="D51" s="4" t="s">
        <v>25</v>
      </c>
      <c r="E51" s="16" t="s">
        <v>26</v>
      </c>
      <c r="F51" s="2">
        <v>10</v>
      </c>
      <c r="G51" s="37">
        <v>80</v>
      </c>
      <c r="H51" s="37">
        <v>20</v>
      </c>
      <c r="I51" s="17">
        <v>2.5139999999999998</v>
      </c>
      <c r="J51" s="7">
        <v>3.9</v>
      </c>
      <c r="K51" s="7">
        <v>15.8</v>
      </c>
      <c r="L51" s="7">
        <v>0.64</v>
      </c>
      <c r="M51" s="7">
        <v>6.09</v>
      </c>
      <c r="N51" s="7">
        <v>5.5</v>
      </c>
      <c r="O51" s="9">
        <f>ROUND(AVERAGE(2.51,2.68),2)</f>
        <v>2.6</v>
      </c>
      <c r="P51" s="12">
        <v>5.5</v>
      </c>
      <c r="Q51" s="12">
        <v>2.5</v>
      </c>
      <c r="R51" s="12">
        <v>9486.5</v>
      </c>
      <c r="S51" s="12">
        <v>144.9</v>
      </c>
      <c r="T51" s="12">
        <v>24.2</v>
      </c>
      <c r="U51" s="12">
        <v>3</v>
      </c>
      <c r="V51" s="13"/>
    </row>
    <row r="52" spans="1:22" x14ac:dyDescent="0.25">
      <c r="A52" s="16">
        <v>2022</v>
      </c>
      <c r="B52" s="4">
        <v>61</v>
      </c>
      <c r="C52" s="19" t="s">
        <v>109</v>
      </c>
      <c r="D52" s="4" t="s">
        <v>25</v>
      </c>
      <c r="E52" s="16" t="s">
        <v>26</v>
      </c>
      <c r="F52" s="2">
        <v>5</v>
      </c>
      <c r="G52" s="38">
        <v>80</v>
      </c>
      <c r="H52" s="38">
        <v>20</v>
      </c>
      <c r="I52" s="5">
        <v>2.38</v>
      </c>
      <c r="J52" s="6">
        <v>3</v>
      </c>
      <c r="K52" s="6">
        <v>15.6</v>
      </c>
      <c r="L52" s="6">
        <v>0.86</v>
      </c>
      <c r="M52" s="6">
        <v>6.01</v>
      </c>
      <c r="N52" s="6">
        <v>5.8</v>
      </c>
      <c r="O52" s="8">
        <f>ROUND(AVERAGE(2.91, 3.07),2)</f>
        <v>2.99</v>
      </c>
      <c r="P52" s="12">
        <v>7.2</v>
      </c>
      <c r="Q52" s="12">
        <v>1.2</v>
      </c>
      <c r="R52" s="12">
        <v>8981.1</v>
      </c>
      <c r="S52" s="12">
        <v>359</v>
      </c>
      <c r="T52" s="12">
        <v>6.9</v>
      </c>
      <c r="U52" s="12">
        <v>3</v>
      </c>
      <c r="V52" s="14"/>
    </row>
    <row r="53" spans="1:22" x14ac:dyDescent="0.25">
      <c r="A53" s="16">
        <v>2022</v>
      </c>
      <c r="B53" s="4">
        <v>62</v>
      </c>
      <c r="C53" s="16" t="s">
        <v>110</v>
      </c>
      <c r="D53" s="4" t="s">
        <v>25</v>
      </c>
      <c r="E53" s="16" t="s">
        <v>26</v>
      </c>
      <c r="F53" s="2">
        <v>10</v>
      </c>
      <c r="G53" s="37">
        <v>65</v>
      </c>
      <c r="H53" s="37">
        <v>20</v>
      </c>
      <c r="I53" s="17">
        <v>2.4529999999999998</v>
      </c>
      <c r="J53" s="7">
        <v>3.5</v>
      </c>
      <c r="K53" s="7">
        <v>15.9</v>
      </c>
      <c r="L53" s="7">
        <v>0.84</v>
      </c>
      <c r="M53" s="7">
        <v>6.56</v>
      </c>
      <c r="N53" s="7">
        <v>5.94</v>
      </c>
      <c r="O53" s="9">
        <f>ROUND(AVERAGE(3.31,3.16),2)</f>
        <v>3.24</v>
      </c>
      <c r="P53" s="12">
        <v>6.8</v>
      </c>
      <c r="Q53" s="12">
        <v>1.9</v>
      </c>
      <c r="R53" s="12">
        <v>10035.700000000001</v>
      </c>
      <c r="S53" s="12">
        <v>239</v>
      </c>
      <c r="T53" s="12">
        <v>22.6</v>
      </c>
      <c r="U53" s="12">
        <v>3</v>
      </c>
      <c r="V53" s="13"/>
    </row>
    <row r="54" spans="1:22" x14ac:dyDescent="0.25">
      <c r="A54" s="16">
        <v>2022</v>
      </c>
      <c r="B54" s="4">
        <v>63</v>
      </c>
      <c r="C54" s="16" t="s">
        <v>111</v>
      </c>
      <c r="D54" s="4" t="s">
        <v>25</v>
      </c>
      <c r="E54" s="16" t="s">
        <v>26</v>
      </c>
      <c r="F54" s="2">
        <v>5</v>
      </c>
      <c r="G54" s="37">
        <v>65</v>
      </c>
      <c r="H54" s="37">
        <v>20</v>
      </c>
      <c r="I54" s="17">
        <v>2.36</v>
      </c>
      <c r="J54" s="7">
        <v>3.4</v>
      </c>
      <c r="K54" s="7">
        <v>16.600000000000001</v>
      </c>
      <c r="L54" s="7">
        <v>0.79</v>
      </c>
      <c r="M54" s="7">
        <v>5.8</v>
      </c>
      <c r="N54" s="7">
        <v>6.3</v>
      </c>
      <c r="O54" s="9">
        <f>ROUND(AVERAGE(3.16,3.37),2)</f>
        <v>3.27</v>
      </c>
      <c r="P54" s="12">
        <v>7</v>
      </c>
      <c r="Q54" s="12">
        <v>1.3</v>
      </c>
      <c r="R54" s="12">
        <v>8134.7</v>
      </c>
      <c r="S54" s="12">
        <v>299</v>
      </c>
      <c r="T54" s="12">
        <v>9.1999999999999993</v>
      </c>
      <c r="U54" s="12">
        <v>6</v>
      </c>
      <c r="V54" s="13"/>
    </row>
    <row r="55" spans="1:22" x14ac:dyDescent="0.25">
      <c r="A55" s="16">
        <v>2022</v>
      </c>
      <c r="B55" s="4">
        <v>66</v>
      </c>
      <c r="C55" s="21" t="s">
        <v>114</v>
      </c>
      <c r="D55" s="4" t="s">
        <v>25</v>
      </c>
      <c r="E55" s="16" t="s">
        <v>26</v>
      </c>
      <c r="F55" s="2">
        <v>10</v>
      </c>
      <c r="G55" s="37">
        <v>50</v>
      </c>
      <c r="H55" s="37">
        <v>20</v>
      </c>
      <c r="I55" s="17">
        <v>2.472</v>
      </c>
      <c r="J55" s="7">
        <v>4.4000000000000004</v>
      </c>
      <c r="K55" s="7">
        <v>16.8</v>
      </c>
      <c r="L55" s="7">
        <v>0.9</v>
      </c>
      <c r="M55" s="7">
        <v>6.31</v>
      </c>
      <c r="N55" s="7">
        <v>6.04</v>
      </c>
      <c r="O55" s="9">
        <f>ROUND(AVERAGE(3.7, 4,3),2)</f>
        <v>3.57</v>
      </c>
      <c r="P55" s="12">
        <v>6.6</v>
      </c>
      <c r="Q55" s="12">
        <v>2.2000000000000002</v>
      </c>
      <c r="R55" s="12">
        <v>9909.6</v>
      </c>
      <c r="S55" s="12">
        <v>197.4</v>
      </c>
      <c r="T55" s="12">
        <v>6.7</v>
      </c>
      <c r="U55" s="12">
        <v>5</v>
      </c>
      <c r="V55" s="13"/>
    </row>
    <row r="56" spans="1:22" x14ac:dyDescent="0.25">
      <c r="A56" s="16">
        <v>2022</v>
      </c>
      <c r="B56" s="4">
        <v>68</v>
      </c>
      <c r="C56" s="21" t="s">
        <v>116</v>
      </c>
      <c r="D56" s="4" t="s">
        <v>25</v>
      </c>
      <c r="E56" s="16" t="s">
        <v>26</v>
      </c>
      <c r="F56" s="2">
        <v>5</v>
      </c>
      <c r="G56" s="37">
        <v>80</v>
      </c>
      <c r="H56" s="37">
        <v>20</v>
      </c>
      <c r="I56" s="17">
        <v>2.3540000000000001</v>
      </c>
      <c r="J56" s="7">
        <v>4.3</v>
      </c>
      <c r="K56" s="7">
        <v>16.600000000000001</v>
      </c>
      <c r="L56" s="7">
        <v>0.8</v>
      </c>
      <c r="M56" s="7">
        <v>6.15</v>
      </c>
      <c r="N56" s="7">
        <v>5.8</v>
      </c>
      <c r="O56" s="9">
        <f>ROUND(AVERAGE(2.66,2.37),2)</f>
        <v>2.52</v>
      </c>
      <c r="P56" s="12">
        <v>6.2</v>
      </c>
      <c r="Q56" s="12">
        <v>1.8</v>
      </c>
      <c r="R56" s="12">
        <v>8149.4</v>
      </c>
      <c r="S56" s="12">
        <v>193.4</v>
      </c>
      <c r="T56" s="12">
        <v>13.9</v>
      </c>
      <c r="U56" s="12">
        <v>6</v>
      </c>
      <c r="V56" s="13"/>
    </row>
    <row r="57" spans="1:22" x14ac:dyDescent="0.25">
      <c r="A57" s="16">
        <v>2022</v>
      </c>
      <c r="B57" s="4">
        <v>69</v>
      </c>
      <c r="C57" s="21" t="s">
        <v>117</v>
      </c>
      <c r="D57" s="4" t="s">
        <v>25</v>
      </c>
      <c r="E57" s="2" t="s">
        <v>264</v>
      </c>
      <c r="F57" s="16">
        <v>10</v>
      </c>
      <c r="G57" s="16">
        <v>50</v>
      </c>
      <c r="H57" s="37">
        <v>20</v>
      </c>
      <c r="I57" s="17">
        <v>2.4860000000000002</v>
      </c>
      <c r="J57" s="7">
        <v>3.2</v>
      </c>
      <c r="K57" s="7">
        <v>16</v>
      </c>
      <c r="L57" s="7">
        <v>0.91</v>
      </c>
      <c r="M57" s="7">
        <v>6.82</v>
      </c>
      <c r="N57" s="7">
        <v>6.18</v>
      </c>
      <c r="O57" s="9">
        <v>6.96</v>
      </c>
      <c r="P57" s="12">
        <v>6.1</v>
      </c>
      <c r="Q57" s="12">
        <v>1.8</v>
      </c>
      <c r="R57" s="12">
        <v>7772.7</v>
      </c>
      <c r="S57" s="12">
        <v>174.9</v>
      </c>
      <c r="T57" s="12">
        <v>18.2</v>
      </c>
      <c r="U57" s="12">
        <v>5</v>
      </c>
      <c r="V57" s="13"/>
    </row>
    <row r="58" spans="1:22" x14ac:dyDescent="0.25">
      <c r="A58" s="16">
        <v>2022</v>
      </c>
      <c r="B58" s="4">
        <v>70</v>
      </c>
      <c r="C58" s="21" t="s">
        <v>118</v>
      </c>
      <c r="D58" s="4" t="s">
        <v>25</v>
      </c>
      <c r="E58" s="16" t="s">
        <v>26</v>
      </c>
      <c r="F58" s="2">
        <v>10</v>
      </c>
      <c r="G58" s="37">
        <v>65</v>
      </c>
      <c r="H58" s="37">
        <v>20</v>
      </c>
      <c r="I58" s="17">
        <v>2.4500000000000002</v>
      </c>
      <c r="J58" s="7">
        <v>3.9</v>
      </c>
      <c r="K58" s="7">
        <v>16.2</v>
      </c>
      <c r="L58" s="7">
        <v>0.83</v>
      </c>
      <c r="M58" s="7">
        <v>6.11</v>
      </c>
      <c r="N58" s="7">
        <v>6</v>
      </c>
      <c r="O58" s="9">
        <v>2.66</v>
      </c>
      <c r="P58" s="12">
        <v>6.7</v>
      </c>
      <c r="Q58" s="12">
        <v>1.8</v>
      </c>
      <c r="R58" s="12">
        <v>9561.4</v>
      </c>
      <c r="S58" s="12">
        <v>238</v>
      </c>
      <c r="T58" s="12">
        <v>12.8</v>
      </c>
      <c r="U58" s="12">
        <v>6</v>
      </c>
      <c r="V58" s="13"/>
    </row>
    <row r="59" spans="1:22" x14ac:dyDescent="0.25">
      <c r="A59" s="16">
        <v>2022</v>
      </c>
      <c r="B59" s="4">
        <v>71</v>
      </c>
      <c r="C59" s="21" t="s">
        <v>119</v>
      </c>
      <c r="D59" s="4" t="s">
        <v>25</v>
      </c>
      <c r="E59" s="16" t="s">
        <v>26</v>
      </c>
      <c r="F59" s="2">
        <v>10</v>
      </c>
      <c r="G59" s="37">
        <v>65</v>
      </c>
      <c r="H59" s="37">
        <v>20</v>
      </c>
      <c r="I59" s="17">
        <v>2.4340000000000002</v>
      </c>
      <c r="J59" s="7">
        <v>4</v>
      </c>
      <c r="K59" s="7">
        <v>16.600000000000001</v>
      </c>
      <c r="L59" s="7">
        <v>0.74</v>
      </c>
      <c r="M59" s="7">
        <v>6.07</v>
      </c>
      <c r="N59" s="7">
        <v>5.9</v>
      </c>
      <c r="O59" s="9">
        <f>ROUND(AVERAGE(2.34,2.61),2)</f>
        <v>2.48</v>
      </c>
      <c r="P59" s="12">
        <v>6.6</v>
      </c>
      <c r="Q59" s="12">
        <v>1.8</v>
      </c>
      <c r="R59" s="12">
        <v>10102.5</v>
      </c>
      <c r="S59" s="12">
        <v>240.6</v>
      </c>
      <c r="T59" s="12">
        <v>13.7</v>
      </c>
      <c r="U59" s="12">
        <v>6</v>
      </c>
      <c r="V59" s="13"/>
    </row>
    <row r="60" spans="1:22" x14ac:dyDescent="0.25">
      <c r="A60" s="16">
        <v>2022</v>
      </c>
      <c r="B60" s="4">
        <v>73</v>
      </c>
      <c r="C60" s="21" t="s">
        <v>121</v>
      </c>
      <c r="D60" s="4" t="s">
        <v>25</v>
      </c>
      <c r="E60" s="16" t="s">
        <v>26</v>
      </c>
      <c r="F60" s="2">
        <v>10</v>
      </c>
      <c r="G60" s="37">
        <v>65</v>
      </c>
      <c r="H60" s="37">
        <v>15</v>
      </c>
      <c r="I60" s="17">
        <v>2.468</v>
      </c>
      <c r="J60" s="7">
        <v>2.1</v>
      </c>
      <c r="K60" s="7">
        <v>15.1</v>
      </c>
      <c r="L60" s="7">
        <v>0.83</v>
      </c>
      <c r="M60" s="7">
        <v>5.63</v>
      </c>
      <c r="N60" s="7">
        <v>5.63</v>
      </c>
      <c r="O60" s="9">
        <f>ROUND(AVERAGE(3.8,5.05),2)</f>
        <v>4.43</v>
      </c>
      <c r="P60" s="12">
        <v>6</v>
      </c>
      <c r="Q60" s="12">
        <v>2.2999999999999998</v>
      </c>
      <c r="R60" s="12">
        <v>9706.2999999999993</v>
      </c>
      <c r="S60" s="12">
        <v>172.8</v>
      </c>
      <c r="T60" s="12">
        <v>11.3</v>
      </c>
      <c r="U60" s="12">
        <v>6</v>
      </c>
      <c r="V60" s="13"/>
    </row>
    <row r="61" spans="1:22" x14ac:dyDescent="0.25">
      <c r="A61" s="16">
        <v>2022</v>
      </c>
      <c r="B61" s="4">
        <v>74</v>
      </c>
      <c r="C61" s="21" t="s">
        <v>122</v>
      </c>
      <c r="D61" s="4" t="s">
        <v>25</v>
      </c>
      <c r="E61" s="16" t="s">
        <v>26</v>
      </c>
      <c r="F61" s="2">
        <v>10</v>
      </c>
      <c r="G61" s="37">
        <v>50</v>
      </c>
      <c r="H61" s="37">
        <v>20</v>
      </c>
      <c r="I61" s="17">
        <v>2.4950000000000001</v>
      </c>
      <c r="J61" s="7">
        <v>3</v>
      </c>
      <c r="K61" s="7">
        <v>16.3</v>
      </c>
      <c r="L61" s="7">
        <v>0.88</v>
      </c>
      <c r="M61" s="7">
        <v>6.26</v>
      </c>
      <c r="N61" s="7">
        <v>6.05</v>
      </c>
      <c r="O61" s="9">
        <v>3.27</v>
      </c>
      <c r="P61" s="12">
        <v>6.3</v>
      </c>
      <c r="Q61" s="12">
        <v>2</v>
      </c>
      <c r="R61" s="12">
        <v>9699</v>
      </c>
      <c r="S61" s="12">
        <v>197.6</v>
      </c>
      <c r="T61" s="12">
        <v>11.1</v>
      </c>
      <c r="U61" s="12">
        <v>6</v>
      </c>
      <c r="V61" s="13"/>
    </row>
    <row r="62" spans="1:22" x14ac:dyDescent="0.25">
      <c r="A62" s="16">
        <v>2022</v>
      </c>
      <c r="B62" s="4">
        <v>75</v>
      </c>
      <c r="C62" s="21" t="s">
        <v>123</v>
      </c>
      <c r="D62" s="4" t="s">
        <v>25</v>
      </c>
      <c r="E62" s="16" t="s">
        <v>26</v>
      </c>
      <c r="F62" s="2">
        <v>10</v>
      </c>
      <c r="G62" s="37">
        <v>65</v>
      </c>
      <c r="H62" s="37">
        <v>20</v>
      </c>
      <c r="I62" s="17">
        <v>2.4119999999999999</v>
      </c>
      <c r="J62" s="7">
        <v>4.5</v>
      </c>
      <c r="K62" s="7">
        <v>17.399999999999999</v>
      </c>
      <c r="L62" s="7">
        <v>0.65</v>
      </c>
      <c r="M62" s="7">
        <v>5.87</v>
      </c>
      <c r="N62" s="7">
        <v>5.8</v>
      </c>
      <c r="O62" s="9">
        <v>2.37</v>
      </c>
      <c r="P62" s="12">
        <v>6.5</v>
      </c>
      <c r="Q62" s="12">
        <v>1.8</v>
      </c>
      <c r="R62" s="12">
        <v>10015.4</v>
      </c>
      <c r="S62" s="12">
        <v>238.3</v>
      </c>
      <c r="T62" s="12">
        <v>8</v>
      </c>
      <c r="U62" s="12">
        <v>6</v>
      </c>
      <c r="V62" s="13"/>
    </row>
    <row r="63" spans="1:22" x14ac:dyDescent="0.25">
      <c r="A63" s="16">
        <v>2022</v>
      </c>
      <c r="B63" s="4">
        <v>76</v>
      </c>
      <c r="C63" s="21" t="s">
        <v>124</v>
      </c>
      <c r="D63" s="4" t="s">
        <v>25</v>
      </c>
      <c r="E63" s="16" t="s">
        <v>26</v>
      </c>
      <c r="F63" s="2">
        <v>10</v>
      </c>
      <c r="G63" s="37">
        <v>50</v>
      </c>
      <c r="H63" s="37">
        <v>20</v>
      </c>
      <c r="I63" s="17">
        <v>2.4929999999999999</v>
      </c>
      <c r="J63" s="7">
        <v>3.1</v>
      </c>
      <c r="K63" s="7">
        <v>16.399999999999999</v>
      </c>
      <c r="L63" s="7">
        <v>0.77</v>
      </c>
      <c r="M63" s="7">
        <v>6.81</v>
      </c>
      <c r="N63" s="7">
        <v>6.07</v>
      </c>
      <c r="O63" s="9">
        <v>3.78</v>
      </c>
      <c r="P63" s="12">
        <v>6.9</v>
      </c>
      <c r="Q63" s="12">
        <v>1.7</v>
      </c>
      <c r="R63" s="12">
        <v>9885.9</v>
      </c>
      <c r="S63" s="12">
        <v>270.8</v>
      </c>
      <c r="T63" s="12">
        <v>9.1999999999999993</v>
      </c>
      <c r="U63" s="12">
        <v>6</v>
      </c>
      <c r="V63" s="13"/>
    </row>
    <row r="64" spans="1:22" x14ac:dyDescent="0.25">
      <c r="A64" s="16">
        <v>2022</v>
      </c>
      <c r="B64" s="4">
        <v>77</v>
      </c>
      <c r="C64" s="21" t="s">
        <v>125</v>
      </c>
      <c r="D64" s="4" t="s">
        <v>25</v>
      </c>
      <c r="E64" s="2" t="s">
        <v>265</v>
      </c>
      <c r="F64" s="16">
        <v>10</v>
      </c>
      <c r="G64" s="16">
        <v>65</v>
      </c>
      <c r="H64" s="37">
        <v>15</v>
      </c>
      <c r="I64" s="7">
        <v>2.4409999999999998</v>
      </c>
      <c r="J64" s="7">
        <v>3.4</v>
      </c>
      <c r="K64" s="7">
        <v>16</v>
      </c>
      <c r="L64" s="7">
        <v>0.78</v>
      </c>
      <c r="M64" s="7">
        <v>5.68</v>
      </c>
      <c r="N64" s="7">
        <v>5.54</v>
      </c>
      <c r="O64" s="9">
        <v>5.8</v>
      </c>
      <c r="P64" s="12">
        <v>5.5</v>
      </c>
      <c r="Q64" s="12">
        <v>2.1</v>
      </c>
      <c r="R64" s="12">
        <v>8276.2000000000007</v>
      </c>
      <c r="S64" s="12">
        <v>146.5</v>
      </c>
      <c r="T64" s="12">
        <v>8.6</v>
      </c>
      <c r="U64" s="12">
        <v>6</v>
      </c>
      <c r="V64" s="13"/>
    </row>
    <row r="65" spans="1:22" x14ac:dyDescent="0.25">
      <c r="A65" s="16">
        <v>2022</v>
      </c>
      <c r="B65" s="4">
        <v>78</v>
      </c>
      <c r="C65" s="21" t="s">
        <v>126</v>
      </c>
      <c r="D65" s="4" t="s">
        <v>25</v>
      </c>
      <c r="E65" s="16" t="s">
        <v>26</v>
      </c>
      <c r="F65" s="2">
        <v>10</v>
      </c>
      <c r="G65" s="37">
        <v>50</v>
      </c>
      <c r="H65" s="37">
        <v>20</v>
      </c>
      <c r="I65" s="17">
        <v>2.4340000000000002</v>
      </c>
      <c r="J65" s="7">
        <v>4.5</v>
      </c>
      <c r="K65" s="7">
        <v>18.3</v>
      </c>
      <c r="L65" s="7">
        <v>0.72</v>
      </c>
      <c r="M65" s="7">
        <v>6.65</v>
      </c>
      <c r="N65" s="7">
        <v>6.04</v>
      </c>
      <c r="O65" s="9">
        <v>2.89</v>
      </c>
      <c r="P65" s="12">
        <v>6.4</v>
      </c>
      <c r="Q65" s="12">
        <v>1.9</v>
      </c>
      <c r="R65" s="12">
        <v>9464.9</v>
      </c>
      <c r="S65" s="12">
        <v>213.9</v>
      </c>
      <c r="T65" s="12">
        <v>9</v>
      </c>
      <c r="U65" s="12">
        <v>6</v>
      </c>
      <c r="V65" s="13"/>
    </row>
    <row r="66" spans="1:22" x14ac:dyDescent="0.25">
      <c r="A66" s="16">
        <v>2022</v>
      </c>
      <c r="B66" s="4">
        <v>79</v>
      </c>
      <c r="C66" s="21" t="s">
        <v>127</v>
      </c>
      <c r="D66" s="4" t="s">
        <v>25</v>
      </c>
      <c r="E66" s="16" t="s">
        <v>26</v>
      </c>
      <c r="F66" s="2">
        <v>10</v>
      </c>
      <c r="G66" s="37">
        <v>65</v>
      </c>
      <c r="H66" s="37">
        <v>20</v>
      </c>
      <c r="I66" s="17">
        <v>2.4279999999999999</v>
      </c>
      <c r="J66" s="7">
        <v>3.9</v>
      </c>
      <c r="K66" s="7">
        <v>16.899999999999999</v>
      </c>
      <c r="L66" s="7">
        <v>0.7</v>
      </c>
      <c r="M66" s="7">
        <v>6.62</v>
      </c>
      <c r="N66" s="7">
        <v>5.87</v>
      </c>
      <c r="O66" s="9">
        <v>2.33</v>
      </c>
      <c r="P66" s="12">
        <v>6.6</v>
      </c>
      <c r="Q66" s="12">
        <v>1.9</v>
      </c>
      <c r="R66" s="12">
        <v>10349.700000000001</v>
      </c>
      <c r="S66" s="12">
        <v>247.1</v>
      </c>
      <c r="T66" s="12">
        <v>5.6</v>
      </c>
      <c r="U66" s="12">
        <v>6</v>
      </c>
      <c r="V66" s="13"/>
    </row>
    <row r="67" spans="1:22" x14ac:dyDescent="0.25">
      <c r="A67" s="16">
        <v>2022</v>
      </c>
      <c r="B67" s="4">
        <v>80</v>
      </c>
      <c r="C67" s="21" t="s">
        <v>128</v>
      </c>
      <c r="D67" s="4" t="s">
        <v>25</v>
      </c>
      <c r="E67" s="16" t="s">
        <v>26</v>
      </c>
      <c r="F67" s="2">
        <v>5</v>
      </c>
      <c r="G67" s="37">
        <v>65</v>
      </c>
      <c r="H67" s="37">
        <v>20</v>
      </c>
      <c r="I67" s="17">
        <v>2.3780000000000001</v>
      </c>
      <c r="J67" s="7">
        <v>3.8</v>
      </c>
      <c r="K67" s="7">
        <v>15.7</v>
      </c>
      <c r="L67" s="7">
        <v>0.89</v>
      </c>
      <c r="M67" s="7">
        <v>5.96</v>
      </c>
      <c r="N67" s="7">
        <v>5.8</v>
      </c>
      <c r="O67" s="9">
        <v>2.61</v>
      </c>
      <c r="P67" s="12">
        <v>6.1</v>
      </c>
      <c r="Q67" s="12">
        <v>1.7</v>
      </c>
      <c r="R67" s="12">
        <v>8016.6</v>
      </c>
      <c r="S67" s="12">
        <v>190.5</v>
      </c>
      <c r="T67" s="12">
        <v>11.5</v>
      </c>
      <c r="U67" s="12">
        <v>6</v>
      </c>
      <c r="V67" s="13"/>
    </row>
    <row r="68" spans="1:22" x14ac:dyDescent="0.25">
      <c r="A68" s="16">
        <v>2022</v>
      </c>
      <c r="B68" s="4">
        <v>81</v>
      </c>
      <c r="C68" s="21" t="s">
        <v>129</v>
      </c>
      <c r="D68" s="4" t="s">
        <v>25</v>
      </c>
      <c r="E68" s="16" t="s">
        <v>26</v>
      </c>
      <c r="F68" s="16">
        <v>3</v>
      </c>
      <c r="G68" s="37">
        <v>65</v>
      </c>
      <c r="H68" s="37">
        <v>15</v>
      </c>
      <c r="I68" s="17">
        <v>2.4020000000000001</v>
      </c>
      <c r="J68" s="7">
        <v>4.0999999999999996</v>
      </c>
      <c r="K68" s="7">
        <v>16.600000000000001</v>
      </c>
      <c r="L68" s="7">
        <v>0.68</v>
      </c>
      <c r="M68" s="7">
        <v>6.02</v>
      </c>
      <c r="N68" s="7">
        <v>5.77</v>
      </c>
      <c r="O68" s="9">
        <f>ROUND(AVERAGE(2.6, 2.95),2)</f>
        <v>2.78</v>
      </c>
      <c r="P68" s="12">
        <v>5.9</v>
      </c>
      <c r="Q68" s="12">
        <v>2.1</v>
      </c>
      <c r="R68" s="12">
        <v>8063.2</v>
      </c>
      <c r="S68" s="12">
        <v>147.9</v>
      </c>
      <c r="T68" s="12">
        <v>8.5</v>
      </c>
      <c r="U68" s="12">
        <v>5</v>
      </c>
      <c r="V68" s="13"/>
    </row>
    <row r="69" spans="1:22" x14ac:dyDescent="0.25">
      <c r="A69" s="16">
        <v>2022</v>
      </c>
      <c r="B69" s="4">
        <v>82</v>
      </c>
      <c r="C69" s="21" t="s">
        <v>130</v>
      </c>
      <c r="D69" s="4" t="s">
        <v>25</v>
      </c>
      <c r="E69" s="16" t="s">
        <v>26</v>
      </c>
      <c r="F69" s="2">
        <v>10</v>
      </c>
      <c r="G69" s="37">
        <v>65</v>
      </c>
      <c r="H69" s="37">
        <v>20</v>
      </c>
      <c r="I69" s="17">
        <v>2.4060000000000001</v>
      </c>
      <c r="J69" s="7">
        <v>4.5</v>
      </c>
      <c r="K69" s="7">
        <v>17.7</v>
      </c>
      <c r="L69" s="7">
        <v>0.61</v>
      </c>
      <c r="M69" s="7">
        <v>6.31</v>
      </c>
      <c r="N69" s="7">
        <v>5.96</v>
      </c>
      <c r="O69" s="9">
        <v>2.5099999999999998</v>
      </c>
      <c r="P69" s="12">
        <v>6.6</v>
      </c>
      <c r="Q69" s="12">
        <v>1.8</v>
      </c>
      <c r="R69" s="12">
        <v>9655.5</v>
      </c>
      <c r="S69" s="12">
        <v>232.3</v>
      </c>
      <c r="T69" s="12">
        <v>13.7</v>
      </c>
      <c r="U69" s="12">
        <v>6</v>
      </c>
      <c r="V69" s="13"/>
    </row>
    <row r="70" spans="1:22" x14ac:dyDescent="0.25">
      <c r="A70" s="16">
        <v>2022</v>
      </c>
      <c r="B70" s="4">
        <v>83</v>
      </c>
      <c r="C70" s="21" t="s">
        <v>131</v>
      </c>
      <c r="D70" s="4" t="s">
        <v>25</v>
      </c>
      <c r="E70" s="16" t="s">
        <v>26</v>
      </c>
      <c r="F70" s="2">
        <v>10</v>
      </c>
      <c r="G70" s="37">
        <v>50</v>
      </c>
      <c r="H70" s="37">
        <v>20</v>
      </c>
      <c r="I70" s="17">
        <v>2.46</v>
      </c>
      <c r="J70" s="7">
        <v>4.5</v>
      </c>
      <c r="K70" s="7">
        <v>18.7</v>
      </c>
      <c r="L70" s="7">
        <v>0.68</v>
      </c>
      <c r="M70" s="7">
        <v>6.53</v>
      </c>
      <c r="N70" s="7">
        <v>5.99</v>
      </c>
      <c r="O70" s="9">
        <f>ROUND(AVERAGE(2.8,3.17),2)</f>
        <v>2.99</v>
      </c>
      <c r="P70" s="12">
        <v>6.6</v>
      </c>
      <c r="Q70" s="12">
        <v>1.8</v>
      </c>
      <c r="R70" s="12">
        <v>9473.2000000000007</v>
      </c>
      <c r="S70" s="12">
        <v>232.7</v>
      </c>
      <c r="T70" s="12">
        <v>9.8000000000000007</v>
      </c>
      <c r="U70" s="12">
        <v>6</v>
      </c>
      <c r="V70" s="13"/>
    </row>
    <row r="71" spans="1:22" x14ac:dyDescent="0.25">
      <c r="A71" s="16">
        <v>2022</v>
      </c>
      <c r="B71" s="4">
        <v>84</v>
      </c>
      <c r="C71" s="21" t="s">
        <v>132</v>
      </c>
      <c r="D71" s="4" t="s">
        <v>25</v>
      </c>
      <c r="E71" s="16" t="s">
        <v>26</v>
      </c>
      <c r="F71" s="2">
        <v>10</v>
      </c>
      <c r="G71" s="37">
        <v>80</v>
      </c>
      <c r="H71" s="37">
        <v>20</v>
      </c>
      <c r="I71" s="17">
        <v>2.52</v>
      </c>
      <c r="J71" s="7">
        <v>3.5</v>
      </c>
      <c r="K71" s="7">
        <v>16</v>
      </c>
      <c r="L71" s="7">
        <v>0.65</v>
      </c>
      <c r="M71" s="7">
        <v>6.1</v>
      </c>
      <c r="N71" s="7">
        <v>5.5</v>
      </c>
      <c r="O71" s="9">
        <v>2.54</v>
      </c>
      <c r="P71" s="12">
        <v>5.5</v>
      </c>
      <c r="Q71" s="12">
        <v>2.2000000000000002</v>
      </c>
      <c r="R71" s="12">
        <v>8344.5</v>
      </c>
      <c r="S71" s="12">
        <v>138</v>
      </c>
      <c r="T71" s="12">
        <v>10.9</v>
      </c>
      <c r="U71" s="12">
        <v>6</v>
      </c>
      <c r="V71" s="13"/>
    </row>
    <row r="72" spans="1:22" x14ac:dyDescent="0.25">
      <c r="A72" s="16">
        <v>2022</v>
      </c>
      <c r="B72" s="4">
        <v>85</v>
      </c>
      <c r="C72" s="21" t="s">
        <v>133</v>
      </c>
      <c r="D72" s="4" t="s">
        <v>25</v>
      </c>
      <c r="E72" s="16" t="s">
        <v>26</v>
      </c>
      <c r="F72" s="2">
        <v>10</v>
      </c>
      <c r="G72" s="37">
        <v>50</v>
      </c>
      <c r="H72" s="37">
        <v>20</v>
      </c>
      <c r="I72" s="17">
        <v>2.4900000000000002</v>
      </c>
      <c r="J72" s="7">
        <v>3.7</v>
      </c>
      <c r="K72" s="7">
        <v>17.7</v>
      </c>
      <c r="L72" s="7">
        <v>0.69</v>
      </c>
      <c r="M72" s="7">
        <v>6.74</v>
      </c>
      <c r="N72" s="7">
        <v>5.99</v>
      </c>
      <c r="O72" s="9">
        <f>ROUND(AVERAGE(3.27, 3.88),2)</f>
        <v>3.58</v>
      </c>
      <c r="P72" s="12">
        <v>6.6</v>
      </c>
      <c r="Q72" s="12">
        <v>1.9</v>
      </c>
      <c r="R72" s="12">
        <v>9283.6</v>
      </c>
      <c r="S72" s="12">
        <v>222.9</v>
      </c>
      <c r="T72" s="12">
        <v>14.1</v>
      </c>
      <c r="U72" s="12">
        <v>6</v>
      </c>
      <c r="V72" s="13"/>
    </row>
    <row r="73" spans="1:22" x14ac:dyDescent="0.25">
      <c r="A73" s="16">
        <v>2022</v>
      </c>
      <c r="B73" s="4">
        <v>86</v>
      </c>
      <c r="C73" s="21" t="s">
        <v>134</v>
      </c>
      <c r="D73" s="4" t="s">
        <v>25</v>
      </c>
      <c r="E73" s="16" t="s">
        <v>26</v>
      </c>
      <c r="F73" s="2">
        <v>10</v>
      </c>
      <c r="G73" s="37">
        <v>80</v>
      </c>
      <c r="H73" s="37">
        <v>20</v>
      </c>
      <c r="I73" s="17">
        <v>2.5259999999999998</v>
      </c>
      <c r="J73" s="7">
        <v>3.1</v>
      </c>
      <c r="K73" s="7">
        <v>15.8</v>
      </c>
      <c r="L73" s="7">
        <v>0.66</v>
      </c>
      <c r="M73" s="7">
        <v>5.91</v>
      </c>
      <c r="N73" s="7">
        <v>5.5</v>
      </c>
      <c r="O73" s="9">
        <v>2.59</v>
      </c>
      <c r="P73" s="12">
        <v>5.2</v>
      </c>
      <c r="Q73" s="12">
        <v>2.6</v>
      </c>
      <c r="R73" s="12">
        <v>8601.1</v>
      </c>
      <c r="S73" s="12">
        <v>112.4</v>
      </c>
      <c r="T73" s="12">
        <v>11.4</v>
      </c>
      <c r="U73" s="12">
        <v>6</v>
      </c>
      <c r="V73" s="13"/>
    </row>
    <row r="74" spans="1:22" x14ac:dyDescent="0.25">
      <c r="A74" s="16">
        <v>2022</v>
      </c>
      <c r="B74" s="4">
        <v>87</v>
      </c>
      <c r="C74" s="23" t="s">
        <v>135</v>
      </c>
      <c r="D74" s="4" t="s">
        <v>25</v>
      </c>
      <c r="E74" s="19" t="s">
        <v>26</v>
      </c>
      <c r="F74" s="2">
        <v>10</v>
      </c>
      <c r="G74" s="38">
        <v>80</v>
      </c>
      <c r="H74" s="38">
        <v>20</v>
      </c>
      <c r="I74" s="5">
        <v>2.3929999999999998</v>
      </c>
      <c r="J74" s="6">
        <v>3.8</v>
      </c>
      <c r="K74" s="6">
        <v>16.7</v>
      </c>
      <c r="L74" s="6">
        <v>0.7</v>
      </c>
      <c r="M74" s="6">
        <v>5.78</v>
      </c>
      <c r="N74" s="6">
        <v>5.81</v>
      </c>
      <c r="O74" s="8">
        <v>3.3</v>
      </c>
      <c r="P74" s="12">
        <v>6.3</v>
      </c>
      <c r="Q74" s="12">
        <v>1.8</v>
      </c>
      <c r="R74" s="12">
        <v>9605.2000000000007</v>
      </c>
      <c r="S74" s="12">
        <v>227.2</v>
      </c>
      <c r="T74" s="12">
        <v>11.4</v>
      </c>
      <c r="U74" s="12">
        <v>6</v>
      </c>
      <c r="V74" s="14"/>
    </row>
    <row r="75" spans="1:22" x14ac:dyDescent="0.25">
      <c r="A75" s="16">
        <v>2022</v>
      </c>
      <c r="B75" s="4">
        <v>89</v>
      </c>
      <c r="C75" s="21" t="s">
        <v>137</v>
      </c>
      <c r="D75" s="4" t="s">
        <v>25</v>
      </c>
      <c r="E75" s="19" t="s">
        <v>26</v>
      </c>
      <c r="F75" s="2">
        <v>10</v>
      </c>
      <c r="G75" s="38">
        <v>80</v>
      </c>
      <c r="H75" s="38">
        <v>20</v>
      </c>
      <c r="I75" s="17">
        <v>2.3980000000000001</v>
      </c>
      <c r="J75" s="7">
        <v>3.8</v>
      </c>
      <c r="K75" s="7">
        <v>16.3</v>
      </c>
      <c r="L75" s="7">
        <v>0.69</v>
      </c>
      <c r="M75" s="7">
        <v>5.7</v>
      </c>
      <c r="N75" s="7">
        <v>5.6</v>
      </c>
      <c r="O75" s="9">
        <v>2.9</v>
      </c>
      <c r="P75" s="12">
        <v>5.8</v>
      </c>
      <c r="Q75" s="12">
        <v>2.7</v>
      </c>
      <c r="R75" s="12">
        <v>10526.3</v>
      </c>
      <c r="S75" s="12">
        <v>150.6</v>
      </c>
      <c r="T75" s="12">
        <v>17.7</v>
      </c>
      <c r="U75" s="12">
        <v>6</v>
      </c>
      <c r="V75" s="13"/>
    </row>
    <row r="76" spans="1:22" x14ac:dyDescent="0.25">
      <c r="A76" s="16">
        <v>2022</v>
      </c>
      <c r="B76" s="4">
        <v>91</v>
      </c>
      <c r="C76" s="21" t="s">
        <v>139</v>
      </c>
      <c r="D76" s="4" t="s">
        <v>25</v>
      </c>
      <c r="E76" s="16" t="s">
        <v>26</v>
      </c>
      <c r="F76" s="2">
        <v>5</v>
      </c>
      <c r="G76" s="37">
        <v>80</v>
      </c>
      <c r="H76" s="37">
        <v>20</v>
      </c>
      <c r="I76" s="17">
        <v>2.351</v>
      </c>
      <c r="J76" s="7">
        <v>4.9000000000000004</v>
      </c>
      <c r="K76" s="7">
        <v>16.7</v>
      </c>
      <c r="L76" s="7">
        <v>0.85</v>
      </c>
      <c r="M76" s="7">
        <v>5.86</v>
      </c>
      <c r="N76" s="7">
        <v>5.8</v>
      </c>
      <c r="O76" s="9">
        <f>ROUND(AVERAGE(1.86,2.05),2)</f>
        <v>1.96</v>
      </c>
      <c r="P76" s="12">
        <v>5.4</v>
      </c>
      <c r="Q76" s="12">
        <v>2.4</v>
      </c>
      <c r="R76" s="12">
        <v>8022.5</v>
      </c>
      <c r="S76" s="12">
        <v>118.9</v>
      </c>
      <c r="T76" s="12">
        <v>9.3000000000000007</v>
      </c>
      <c r="U76" s="12">
        <v>3</v>
      </c>
      <c r="V76" s="13"/>
    </row>
    <row r="77" spans="1:22" x14ac:dyDescent="0.25">
      <c r="A77" s="16">
        <v>2022</v>
      </c>
      <c r="B77" s="4">
        <v>92</v>
      </c>
      <c r="C77" s="21" t="s">
        <v>140</v>
      </c>
      <c r="D77" s="4" t="s">
        <v>25</v>
      </c>
      <c r="E77" s="16" t="s">
        <v>26</v>
      </c>
      <c r="F77" s="16">
        <v>3</v>
      </c>
      <c r="G77" s="37">
        <v>65</v>
      </c>
      <c r="H77" s="37">
        <v>15</v>
      </c>
      <c r="I77" s="17">
        <v>2.4159999999999999</v>
      </c>
      <c r="J77" s="7">
        <v>3.4</v>
      </c>
      <c r="K77" s="7">
        <v>16.100000000000001</v>
      </c>
      <c r="L77" s="7">
        <v>0.65</v>
      </c>
      <c r="M77" s="7">
        <v>6.34</v>
      </c>
      <c r="N77" s="7">
        <v>5.71</v>
      </c>
      <c r="O77" s="9">
        <v>2.5299999999999998</v>
      </c>
      <c r="P77" s="12">
        <v>5.4</v>
      </c>
      <c r="Q77" s="12">
        <v>3</v>
      </c>
      <c r="R77" s="12">
        <v>7807.5</v>
      </c>
      <c r="S77" s="12">
        <v>96.4</v>
      </c>
      <c r="T77" s="12">
        <v>16.399999999999999</v>
      </c>
      <c r="U77" s="12">
        <v>6</v>
      </c>
      <c r="V77" s="13"/>
    </row>
    <row r="78" spans="1:22" x14ac:dyDescent="0.25">
      <c r="A78" s="16">
        <v>2022</v>
      </c>
      <c r="B78" s="4">
        <v>93</v>
      </c>
      <c r="C78" s="21" t="s">
        <v>141</v>
      </c>
      <c r="D78" s="4" t="s">
        <v>25</v>
      </c>
      <c r="E78" s="16" t="s">
        <v>26</v>
      </c>
      <c r="F78" s="2">
        <v>10</v>
      </c>
      <c r="G78" s="37">
        <v>50</v>
      </c>
      <c r="H78" s="37">
        <v>20</v>
      </c>
      <c r="I78" s="17">
        <v>2.4390000000000001</v>
      </c>
      <c r="J78" s="7">
        <v>4.5</v>
      </c>
      <c r="K78" s="7">
        <v>17.600000000000001</v>
      </c>
      <c r="L78" s="7">
        <v>0.68</v>
      </c>
      <c r="M78" s="7">
        <v>6.49</v>
      </c>
      <c r="N78" s="7">
        <v>6</v>
      </c>
      <c r="O78" s="9">
        <v>2.4700000000000002</v>
      </c>
      <c r="P78" s="12">
        <v>6</v>
      </c>
      <c r="Q78" s="12">
        <v>2.5</v>
      </c>
      <c r="R78" s="12">
        <v>9241.1</v>
      </c>
      <c r="S78" s="12">
        <v>152.19999999999999</v>
      </c>
      <c r="T78" s="12">
        <v>22.3</v>
      </c>
      <c r="U78" s="12">
        <v>6</v>
      </c>
      <c r="V78" s="13"/>
    </row>
    <row r="79" spans="1:22" x14ac:dyDescent="0.25">
      <c r="A79" s="16">
        <v>2022</v>
      </c>
      <c r="B79" s="4">
        <v>95</v>
      </c>
      <c r="C79" s="21" t="s">
        <v>143</v>
      </c>
      <c r="D79" s="4" t="s">
        <v>25</v>
      </c>
      <c r="E79" s="16" t="s">
        <v>26</v>
      </c>
      <c r="F79" s="2">
        <v>10</v>
      </c>
      <c r="G79" s="37">
        <v>80</v>
      </c>
      <c r="H79" s="37">
        <v>20</v>
      </c>
      <c r="I79" s="17">
        <v>2.411</v>
      </c>
      <c r="J79" s="7">
        <v>3.2</v>
      </c>
      <c r="K79" s="7">
        <v>15.7</v>
      </c>
      <c r="L79" s="7">
        <v>0.82</v>
      </c>
      <c r="M79" s="7">
        <v>5.81</v>
      </c>
      <c r="N79" s="7">
        <v>5.49</v>
      </c>
      <c r="O79" s="9">
        <v>2.93</v>
      </c>
      <c r="P79" s="12">
        <v>5.9</v>
      </c>
      <c r="Q79" s="12">
        <v>2.6</v>
      </c>
      <c r="R79" s="12">
        <v>10073</v>
      </c>
      <c r="S79" s="12">
        <v>164.6</v>
      </c>
      <c r="T79" s="12">
        <v>36.200000000000003</v>
      </c>
      <c r="U79" s="12">
        <v>6</v>
      </c>
      <c r="V79" s="13"/>
    </row>
    <row r="80" spans="1:22" x14ac:dyDescent="0.25">
      <c r="A80" s="16">
        <v>2022</v>
      </c>
      <c r="B80" s="4">
        <v>99</v>
      </c>
      <c r="C80" s="21" t="s">
        <v>147</v>
      </c>
      <c r="D80" s="4" t="s">
        <v>25</v>
      </c>
      <c r="E80" s="16" t="s">
        <v>26</v>
      </c>
      <c r="F80" s="2">
        <v>10</v>
      </c>
      <c r="G80" s="37">
        <v>80</v>
      </c>
      <c r="H80" s="37">
        <v>20</v>
      </c>
      <c r="I80" s="17">
        <v>2.3919999999999999</v>
      </c>
      <c r="J80" s="7">
        <v>4.3</v>
      </c>
      <c r="K80" s="7">
        <v>16.399999999999999</v>
      </c>
      <c r="L80" s="7">
        <v>0.81</v>
      </c>
      <c r="M80" s="7">
        <v>5.69</v>
      </c>
      <c r="N80" s="7">
        <v>5.61</v>
      </c>
      <c r="O80" s="9">
        <v>2.85</v>
      </c>
      <c r="P80" s="12">
        <v>5.9</v>
      </c>
      <c r="Q80" s="12">
        <v>2.5</v>
      </c>
      <c r="R80" s="12">
        <v>10081.200000000001</v>
      </c>
      <c r="S80" s="12">
        <v>168.5</v>
      </c>
      <c r="T80" s="12">
        <v>36.5</v>
      </c>
      <c r="U80" s="12">
        <v>6</v>
      </c>
      <c r="V80" s="13"/>
    </row>
    <row r="81" spans="1:22" x14ac:dyDescent="0.25">
      <c r="A81" s="16">
        <v>2022</v>
      </c>
      <c r="B81" s="4">
        <v>101</v>
      </c>
      <c r="C81" s="21" t="s">
        <v>149</v>
      </c>
      <c r="D81" s="4" t="s">
        <v>25</v>
      </c>
      <c r="E81" s="16" t="s">
        <v>26</v>
      </c>
      <c r="F81" s="2">
        <v>5</v>
      </c>
      <c r="G81" s="37">
        <v>80</v>
      </c>
      <c r="H81" s="37">
        <v>20</v>
      </c>
      <c r="I81" s="17">
        <v>2.37</v>
      </c>
      <c r="J81" s="7">
        <v>5</v>
      </c>
      <c r="K81" s="7">
        <v>16.399999999999999</v>
      </c>
      <c r="L81" s="7">
        <v>0.86</v>
      </c>
      <c r="M81" s="7">
        <v>5.73</v>
      </c>
      <c r="N81" s="7">
        <v>5.8</v>
      </c>
      <c r="O81" s="9">
        <f>ROUND(AVERAGE(1.84,2.38),2)</f>
        <v>2.11</v>
      </c>
      <c r="P81" s="12">
        <v>5.4</v>
      </c>
      <c r="Q81" s="12">
        <v>2.2999999999999998</v>
      </c>
      <c r="R81" s="12">
        <v>8418.4</v>
      </c>
      <c r="S81" s="12">
        <v>136.6</v>
      </c>
      <c r="T81" s="12">
        <v>21.9</v>
      </c>
      <c r="U81" s="12">
        <v>6</v>
      </c>
      <c r="V81" s="13"/>
    </row>
    <row r="82" spans="1:22" x14ac:dyDescent="0.25">
      <c r="A82" s="16">
        <v>2022</v>
      </c>
      <c r="B82" s="4">
        <v>102</v>
      </c>
      <c r="C82" s="21" t="s">
        <v>150</v>
      </c>
      <c r="D82" s="4" t="s">
        <v>25</v>
      </c>
      <c r="E82" s="16" t="s">
        <v>26</v>
      </c>
      <c r="F82" s="2">
        <v>10</v>
      </c>
      <c r="G82" s="37">
        <v>80</v>
      </c>
      <c r="H82" s="37">
        <v>20</v>
      </c>
      <c r="I82" s="17">
        <v>2.399</v>
      </c>
      <c r="J82" s="7">
        <v>3.8</v>
      </c>
      <c r="K82" s="7">
        <v>16.2</v>
      </c>
      <c r="L82" s="7">
        <v>0.79</v>
      </c>
      <c r="M82" s="7">
        <v>5.56</v>
      </c>
      <c r="N82" s="7">
        <v>5.51</v>
      </c>
      <c r="O82" s="9">
        <f>ROUND(AVERAGE(3.08,3.59),2)</f>
        <v>3.34</v>
      </c>
      <c r="P82" s="12">
        <v>5.8</v>
      </c>
      <c r="Q82" s="12">
        <v>2.2999999999999998</v>
      </c>
      <c r="R82" s="12">
        <v>9738.9</v>
      </c>
      <c r="S82" s="12">
        <v>161.5</v>
      </c>
      <c r="T82" s="12">
        <v>11.9</v>
      </c>
      <c r="U82" s="12">
        <v>3</v>
      </c>
      <c r="V82" s="13"/>
    </row>
    <row r="83" spans="1:22" x14ac:dyDescent="0.25">
      <c r="A83" s="16">
        <v>2022</v>
      </c>
      <c r="B83" s="4">
        <v>104</v>
      </c>
      <c r="C83" s="21" t="s">
        <v>152</v>
      </c>
      <c r="D83" s="4" t="s">
        <v>25</v>
      </c>
      <c r="E83" s="16" t="s">
        <v>26</v>
      </c>
      <c r="F83" s="2">
        <v>10</v>
      </c>
      <c r="G83" s="37">
        <v>80</v>
      </c>
      <c r="H83" s="37">
        <v>20</v>
      </c>
      <c r="I83" s="17">
        <v>2.5139999999999998</v>
      </c>
      <c r="J83" s="7">
        <v>3.2</v>
      </c>
      <c r="K83" s="7">
        <v>16</v>
      </c>
      <c r="L83" s="7">
        <v>0.73</v>
      </c>
      <c r="M83" s="7">
        <v>5.82</v>
      </c>
      <c r="N83" s="7">
        <v>5.5</v>
      </c>
      <c r="O83" s="9">
        <v>1.55</v>
      </c>
      <c r="P83" s="12">
        <v>5.4</v>
      </c>
      <c r="Q83" s="12">
        <v>2.6</v>
      </c>
      <c r="R83" s="12">
        <v>8343.7000000000007</v>
      </c>
      <c r="S83" s="12">
        <v>117.7</v>
      </c>
      <c r="T83" s="12">
        <v>23.9</v>
      </c>
      <c r="U83" s="12">
        <v>6</v>
      </c>
      <c r="V83" s="13"/>
    </row>
    <row r="84" spans="1:22" x14ac:dyDescent="0.25">
      <c r="A84" s="16">
        <v>2022</v>
      </c>
      <c r="B84" s="4">
        <v>105</v>
      </c>
      <c r="C84" s="21" t="s">
        <v>153</v>
      </c>
      <c r="D84" s="4" t="s">
        <v>25</v>
      </c>
      <c r="E84" s="16" t="s">
        <v>26</v>
      </c>
      <c r="F84" s="16">
        <v>2</v>
      </c>
      <c r="G84" s="37">
        <v>65</v>
      </c>
      <c r="H84" s="37">
        <v>15</v>
      </c>
      <c r="I84" s="17">
        <v>2.4929999999999999</v>
      </c>
      <c r="J84" s="7">
        <v>2.8</v>
      </c>
      <c r="K84" s="7">
        <v>15.3</v>
      </c>
      <c r="L84" s="7">
        <v>0.72</v>
      </c>
      <c r="M84" s="7">
        <v>6.45</v>
      </c>
      <c r="N84" s="7">
        <v>6.17</v>
      </c>
      <c r="O84" s="9">
        <v>1.83</v>
      </c>
      <c r="P84" s="12">
        <v>6.3</v>
      </c>
      <c r="Q84" s="12">
        <v>1.9</v>
      </c>
      <c r="R84" s="12">
        <v>10428.700000000001</v>
      </c>
      <c r="S84" s="12">
        <v>238.5</v>
      </c>
      <c r="T84" s="12">
        <v>27</v>
      </c>
      <c r="U84" s="12">
        <v>6</v>
      </c>
      <c r="V84" s="13"/>
    </row>
    <row r="85" spans="1:22" x14ac:dyDescent="0.25">
      <c r="A85" s="16">
        <v>2022</v>
      </c>
      <c r="B85" s="4">
        <v>107</v>
      </c>
      <c r="C85" s="21" t="s">
        <v>157</v>
      </c>
      <c r="D85" s="4" t="s">
        <v>25</v>
      </c>
      <c r="E85" s="19" t="s">
        <v>26</v>
      </c>
      <c r="F85" s="2">
        <v>10</v>
      </c>
      <c r="G85" s="38">
        <v>80</v>
      </c>
      <c r="H85" s="38">
        <v>20</v>
      </c>
      <c r="I85" s="17">
        <v>2.3780000000000001</v>
      </c>
      <c r="J85" s="7">
        <v>4.7</v>
      </c>
      <c r="K85" s="7">
        <v>17</v>
      </c>
      <c r="L85" s="7">
        <v>0.73</v>
      </c>
      <c r="M85" s="7">
        <v>5.94</v>
      </c>
      <c r="N85" s="7">
        <v>5.81</v>
      </c>
      <c r="O85" s="9">
        <f>ROUND(AVERAGE(2.59,3.7),2)</f>
        <v>3.15</v>
      </c>
      <c r="P85" s="12">
        <v>6</v>
      </c>
      <c r="Q85" s="12">
        <v>2.2999999999999998</v>
      </c>
      <c r="R85" s="12">
        <v>9402.7000000000007</v>
      </c>
      <c r="S85" s="12">
        <v>167</v>
      </c>
      <c r="T85" s="12">
        <v>21.1</v>
      </c>
      <c r="U85" s="12">
        <v>6</v>
      </c>
      <c r="V85" s="13"/>
    </row>
    <row r="86" spans="1:22" x14ac:dyDescent="0.25">
      <c r="A86" s="16">
        <v>2022</v>
      </c>
      <c r="B86" s="4">
        <v>115</v>
      </c>
      <c r="C86" s="21" t="s">
        <v>165</v>
      </c>
      <c r="D86" s="4" t="s">
        <v>25</v>
      </c>
      <c r="E86" s="16" t="s">
        <v>26</v>
      </c>
      <c r="F86" s="16">
        <v>6</v>
      </c>
      <c r="G86" s="37">
        <v>65</v>
      </c>
      <c r="H86" s="37">
        <v>20</v>
      </c>
      <c r="I86" s="17">
        <v>2.5049999999999999</v>
      </c>
      <c r="J86" s="7">
        <v>3.2</v>
      </c>
      <c r="K86" s="7">
        <v>15.9</v>
      </c>
      <c r="L86" s="7">
        <v>0.77</v>
      </c>
      <c r="M86" s="7">
        <v>6.26</v>
      </c>
      <c r="N86" s="7">
        <v>5.78</v>
      </c>
      <c r="O86" s="9">
        <f>ROUND(AVERAGE(3.27, 4.1),2)</f>
        <v>3.69</v>
      </c>
      <c r="P86" s="12">
        <v>6.2</v>
      </c>
      <c r="Q86" s="12">
        <v>1.8</v>
      </c>
      <c r="R86" s="12">
        <v>8286</v>
      </c>
      <c r="S86" s="12">
        <v>188.7</v>
      </c>
      <c r="T86" s="12">
        <v>12.6</v>
      </c>
      <c r="U86" s="12">
        <v>3</v>
      </c>
      <c r="V86" s="13"/>
    </row>
    <row r="87" spans="1:22" x14ac:dyDescent="0.25">
      <c r="A87" s="16">
        <v>2022</v>
      </c>
      <c r="B87" s="4">
        <v>119</v>
      </c>
      <c r="C87" s="21" t="s">
        <v>170</v>
      </c>
      <c r="D87" s="4" t="s">
        <v>25</v>
      </c>
      <c r="E87" s="16" t="s">
        <v>26</v>
      </c>
      <c r="F87" s="19">
        <v>9</v>
      </c>
      <c r="G87" s="37">
        <v>80</v>
      </c>
      <c r="H87" s="37">
        <v>20</v>
      </c>
      <c r="I87" s="17">
        <v>2.4940000000000002</v>
      </c>
      <c r="J87" s="7">
        <v>3.8</v>
      </c>
      <c r="K87" s="7">
        <v>16.5</v>
      </c>
      <c r="L87" s="7">
        <v>0.65</v>
      </c>
      <c r="M87" s="7">
        <v>6.36</v>
      </c>
      <c r="N87" s="7">
        <v>5.5</v>
      </c>
      <c r="O87" s="9">
        <v>1.8</v>
      </c>
      <c r="P87" s="12">
        <v>5.2</v>
      </c>
      <c r="Q87" s="12">
        <v>2.8</v>
      </c>
      <c r="R87" s="12">
        <v>9431.9</v>
      </c>
      <c r="S87" s="12">
        <v>118.7</v>
      </c>
      <c r="T87" s="12">
        <v>20.8</v>
      </c>
      <c r="U87" s="12">
        <v>3</v>
      </c>
      <c r="V87" s="13"/>
    </row>
    <row r="88" spans="1:22" x14ac:dyDescent="0.25">
      <c r="A88" s="16">
        <v>2023</v>
      </c>
      <c r="B88" s="4">
        <v>126</v>
      </c>
      <c r="C88" s="27" t="s">
        <v>184</v>
      </c>
      <c r="D88" s="4" t="s">
        <v>250</v>
      </c>
      <c r="E88" s="2" t="s">
        <v>26</v>
      </c>
      <c r="F88" s="2">
        <v>10</v>
      </c>
      <c r="G88" s="35">
        <v>80</v>
      </c>
      <c r="H88" s="35">
        <v>20</v>
      </c>
      <c r="I88" s="6">
        <v>2.452</v>
      </c>
      <c r="J88" s="6">
        <v>3.8</v>
      </c>
      <c r="K88" s="6">
        <v>15.4</v>
      </c>
      <c r="L88" s="6">
        <v>0.68</v>
      </c>
      <c r="M88" s="6">
        <v>5.92</v>
      </c>
      <c r="N88" s="6">
        <v>5.42</v>
      </c>
      <c r="O88" s="8">
        <v>1.25</v>
      </c>
      <c r="P88" s="34"/>
      <c r="Q88" s="34"/>
      <c r="R88" s="34"/>
      <c r="S88" s="34"/>
      <c r="T88" s="34"/>
      <c r="U88" s="34"/>
      <c r="V88" s="13"/>
    </row>
    <row r="89" spans="1:22" x14ac:dyDescent="0.25">
      <c r="A89" s="16">
        <v>2023</v>
      </c>
      <c r="B89" s="4">
        <v>127</v>
      </c>
      <c r="C89" s="27" t="s">
        <v>185</v>
      </c>
      <c r="D89" s="4" t="s">
        <v>25</v>
      </c>
      <c r="E89" s="2" t="s">
        <v>26</v>
      </c>
      <c r="F89" s="2">
        <v>10</v>
      </c>
      <c r="G89" s="35">
        <v>80</v>
      </c>
      <c r="H89" s="35">
        <v>20</v>
      </c>
      <c r="I89" s="6">
        <v>2.5110000000000001</v>
      </c>
      <c r="J89" s="6">
        <v>4</v>
      </c>
      <c r="K89" s="6">
        <v>17</v>
      </c>
      <c r="L89" s="6">
        <v>0.64</v>
      </c>
      <c r="M89" s="6">
        <v>6.02</v>
      </c>
      <c r="N89" s="6">
        <v>5.5</v>
      </c>
      <c r="O89" s="8">
        <v>1.64</v>
      </c>
      <c r="P89" s="34"/>
      <c r="Q89" s="34"/>
      <c r="R89" s="34"/>
      <c r="S89" s="34"/>
      <c r="T89" s="34"/>
      <c r="U89" s="34"/>
      <c r="V89" s="13"/>
    </row>
    <row r="90" spans="1:22" x14ac:dyDescent="0.25">
      <c r="A90" s="16">
        <v>2023</v>
      </c>
      <c r="B90" s="4">
        <v>131</v>
      </c>
      <c r="C90" s="27" t="s">
        <v>189</v>
      </c>
      <c r="D90" s="4" t="s">
        <v>250</v>
      </c>
      <c r="E90" s="2" t="s">
        <v>26</v>
      </c>
      <c r="F90" s="2">
        <v>10</v>
      </c>
      <c r="G90" s="35">
        <v>80</v>
      </c>
      <c r="H90" s="35">
        <v>20</v>
      </c>
      <c r="I90" s="6">
        <v>2.4500000000000002</v>
      </c>
      <c r="J90" s="6">
        <v>3.5</v>
      </c>
      <c r="K90" s="6">
        <v>15.5</v>
      </c>
      <c r="L90" s="6">
        <v>0.68</v>
      </c>
      <c r="M90" s="6">
        <v>5.97</v>
      </c>
      <c r="N90" s="6">
        <v>5.44</v>
      </c>
      <c r="O90" s="8">
        <v>1.51</v>
      </c>
      <c r="P90" s="33">
        <v>4.8</v>
      </c>
      <c r="Q90" s="33">
        <v>4.4000000000000004</v>
      </c>
      <c r="R90" s="33">
        <v>8368.5</v>
      </c>
      <c r="S90" s="33">
        <v>68.099999999999994</v>
      </c>
      <c r="T90" s="33">
        <v>7.3</v>
      </c>
      <c r="U90" s="33">
        <v>3</v>
      </c>
      <c r="V90" s="13"/>
    </row>
    <row r="91" spans="1:22" x14ac:dyDescent="0.25">
      <c r="A91" s="16">
        <v>2023</v>
      </c>
      <c r="B91" s="4">
        <v>145</v>
      </c>
      <c r="C91" s="27" t="s">
        <v>203</v>
      </c>
      <c r="D91" s="4" t="s">
        <v>25</v>
      </c>
      <c r="E91" s="2" t="s">
        <v>26</v>
      </c>
      <c r="F91" s="2">
        <v>10</v>
      </c>
      <c r="G91" s="35">
        <v>80</v>
      </c>
      <c r="H91" s="35">
        <v>20</v>
      </c>
      <c r="I91" s="6">
        <v>2.4910000000000001</v>
      </c>
      <c r="J91" s="6">
        <v>3.9</v>
      </c>
      <c r="K91" s="6">
        <v>16.7</v>
      </c>
      <c r="L91" s="6">
        <v>0.65</v>
      </c>
      <c r="M91" s="6">
        <v>5.71</v>
      </c>
      <c r="N91" s="6">
        <v>5.5</v>
      </c>
      <c r="O91" s="8">
        <v>1.95</v>
      </c>
      <c r="P91" s="33">
        <v>5.2</v>
      </c>
      <c r="Q91" s="33">
        <v>2.6</v>
      </c>
      <c r="R91" s="33">
        <v>6439.8</v>
      </c>
      <c r="S91" s="33">
        <v>87.1</v>
      </c>
      <c r="T91" s="33">
        <v>10.199999999999999</v>
      </c>
      <c r="U91" s="33">
        <v>4</v>
      </c>
      <c r="V91" s="13"/>
    </row>
    <row r="92" spans="1:22" x14ac:dyDescent="0.25">
      <c r="A92" s="16">
        <v>2023</v>
      </c>
      <c r="B92" s="4">
        <v>147</v>
      </c>
      <c r="C92" s="27" t="s">
        <v>205</v>
      </c>
      <c r="D92" s="4" t="s">
        <v>25</v>
      </c>
      <c r="E92" s="2" t="s">
        <v>26</v>
      </c>
      <c r="F92" s="2">
        <v>10</v>
      </c>
      <c r="G92" s="35">
        <v>80</v>
      </c>
      <c r="H92" s="35">
        <v>20</v>
      </c>
      <c r="I92" s="6">
        <v>2.5019999999999998</v>
      </c>
      <c r="J92" s="6">
        <v>3.8</v>
      </c>
      <c r="K92" s="6">
        <v>16.3</v>
      </c>
      <c r="L92" s="6">
        <v>0.66</v>
      </c>
      <c r="M92" s="6">
        <v>5.83</v>
      </c>
      <c r="N92" s="6">
        <v>5.5</v>
      </c>
      <c r="O92" s="29">
        <f>AVERAGE(1.95,2.18)</f>
        <v>2.0649999999999999</v>
      </c>
      <c r="P92" s="33">
        <v>5.0999999999999996</v>
      </c>
      <c r="Q92" s="33">
        <v>2.8</v>
      </c>
      <c r="R92" s="33">
        <v>6981.1</v>
      </c>
      <c r="S92" s="33">
        <v>84.7</v>
      </c>
      <c r="T92" s="33">
        <v>12.3</v>
      </c>
      <c r="U92" s="33">
        <v>4</v>
      </c>
      <c r="V92" s="13" t="s">
        <v>247</v>
      </c>
    </row>
    <row r="93" spans="1:22" x14ac:dyDescent="0.25">
      <c r="A93" s="16">
        <v>2023</v>
      </c>
      <c r="B93" s="4">
        <v>151</v>
      </c>
      <c r="C93" s="27" t="s">
        <v>209</v>
      </c>
      <c r="D93" s="4" t="s">
        <v>49</v>
      </c>
      <c r="E93" s="2" t="s">
        <v>26</v>
      </c>
      <c r="F93" s="2">
        <v>5</v>
      </c>
      <c r="G93" s="35">
        <v>65</v>
      </c>
      <c r="H93" s="35">
        <v>20</v>
      </c>
      <c r="I93" s="6">
        <v>2.407</v>
      </c>
      <c r="J93" s="6">
        <v>4</v>
      </c>
      <c r="K93" s="6">
        <v>14.6</v>
      </c>
      <c r="L93" s="6">
        <v>0.67</v>
      </c>
      <c r="M93" s="6">
        <v>5.31</v>
      </c>
      <c r="N93" s="6">
        <v>4.9000000000000004</v>
      </c>
      <c r="O93" s="8">
        <f>AVERAGE(1.72, 1.46)</f>
        <v>1.5899999999999999</v>
      </c>
      <c r="P93" s="34"/>
      <c r="Q93" s="34"/>
      <c r="R93" s="34"/>
      <c r="S93" s="34"/>
      <c r="T93" s="34"/>
      <c r="U93" s="34"/>
      <c r="V93" s="13"/>
    </row>
    <row r="94" spans="1:22" x14ac:dyDescent="0.25">
      <c r="A94" s="16">
        <v>2023</v>
      </c>
      <c r="B94" s="4">
        <v>162</v>
      </c>
      <c r="C94" s="27" t="s">
        <v>220</v>
      </c>
      <c r="D94" s="4" t="s">
        <v>25</v>
      </c>
      <c r="E94" s="2" t="s">
        <v>26</v>
      </c>
      <c r="F94" s="2">
        <v>10</v>
      </c>
      <c r="G94" s="35">
        <v>80</v>
      </c>
      <c r="H94" s="35">
        <v>20</v>
      </c>
      <c r="I94" s="6">
        <v>2.4860000000000002</v>
      </c>
      <c r="J94" s="6">
        <v>3.8</v>
      </c>
      <c r="K94" s="6">
        <v>16.2</v>
      </c>
      <c r="L94" s="6">
        <v>0.8</v>
      </c>
      <c r="M94" s="6">
        <v>5.98</v>
      </c>
      <c r="N94" s="6">
        <v>5.8</v>
      </c>
      <c r="O94" s="8">
        <f>ROUND(AVERAGE(2.4,2.49),2)</f>
        <v>2.4500000000000002</v>
      </c>
      <c r="P94" s="34"/>
      <c r="Q94" s="34"/>
      <c r="R94" s="34"/>
      <c r="S94" s="34"/>
      <c r="T94" s="34"/>
      <c r="U94" s="34"/>
      <c r="V94" s="13"/>
    </row>
    <row r="95" spans="1:22" x14ac:dyDescent="0.25">
      <c r="A95" s="16">
        <v>2023</v>
      </c>
      <c r="B95" s="4">
        <v>165</v>
      </c>
      <c r="C95" s="27" t="s">
        <v>223</v>
      </c>
      <c r="D95" s="4" t="s">
        <v>25</v>
      </c>
      <c r="E95" s="2" t="s">
        <v>26</v>
      </c>
      <c r="F95" s="2">
        <v>10</v>
      </c>
      <c r="G95" s="35">
        <v>80</v>
      </c>
      <c r="H95" s="35">
        <v>20</v>
      </c>
      <c r="I95" s="6">
        <v>2.4550000000000001</v>
      </c>
      <c r="J95" s="6">
        <v>3.6</v>
      </c>
      <c r="K95" s="6">
        <v>16</v>
      </c>
      <c r="L95" s="6">
        <v>0.81</v>
      </c>
      <c r="M95" s="6">
        <v>5.78</v>
      </c>
      <c r="N95" s="6">
        <v>5.51</v>
      </c>
      <c r="O95" s="8">
        <f>ROUND(AVERAGE(1.97,2.97),2)</f>
        <v>2.4700000000000002</v>
      </c>
      <c r="P95" s="34"/>
      <c r="Q95" s="34"/>
      <c r="R95" s="34"/>
      <c r="S95" s="34"/>
      <c r="T95" s="34"/>
      <c r="U95" s="34"/>
      <c r="V95" s="13"/>
    </row>
    <row r="96" spans="1:22" x14ac:dyDescent="0.25">
      <c r="A96" s="16">
        <v>2023</v>
      </c>
      <c r="B96" s="4">
        <v>168</v>
      </c>
      <c r="C96" s="27" t="s">
        <v>226</v>
      </c>
      <c r="D96" s="4" t="s">
        <v>25</v>
      </c>
      <c r="E96" s="2" t="s">
        <v>26</v>
      </c>
      <c r="F96" s="2">
        <v>5</v>
      </c>
      <c r="G96" s="35">
        <v>65</v>
      </c>
      <c r="H96" s="35">
        <v>20</v>
      </c>
      <c r="I96" s="6">
        <v>2.39</v>
      </c>
      <c r="J96" s="6">
        <v>3.7</v>
      </c>
      <c r="K96" s="6">
        <v>15.8</v>
      </c>
      <c r="L96" s="6">
        <v>0.76</v>
      </c>
      <c r="M96" s="6">
        <v>6.07</v>
      </c>
      <c r="N96" s="6">
        <v>5.8</v>
      </c>
      <c r="O96" s="8">
        <v>1.79</v>
      </c>
      <c r="P96" s="34"/>
      <c r="Q96" s="34"/>
      <c r="R96" s="34"/>
      <c r="S96" s="34"/>
      <c r="T96" s="34"/>
      <c r="U96" s="34"/>
      <c r="V96" s="13"/>
    </row>
    <row r="97" spans="1:22" x14ac:dyDescent="0.25">
      <c r="A97" s="16">
        <v>2023</v>
      </c>
      <c r="B97" s="4">
        <v>170</v>
      </c>
      <c r="C97" s="27" t="s">
        <v>228</v>
      </c>
      <c r="D97" s="4" t="s">
        <v>25</v>
      </c>
      <c r="E97" s="2" t="s">
        <v>26</v>
      </c>
      <c r="F97" s="2">
        <v>3</v>
      </c>
      <c r="G97" s="35">
        <v>50</v>
      </c>
      <c r="H97" s="35">
        <v>20</v>
      </c>
      <c r="I97" s="6">
        <v>2.427</v>
      </c>
      <c r="J97" s="6">
        <v>4</v>
      </c>
      <c r="K97" s="6">
        <v>16.7</v>
      </c>
      <c r="L97" s="6">
        <v>0.71</v>
      </c>
      <c r="M97" s="6">
        <v>5.82</v>
      </c>
      <c r="N97" s="6">
        <v>5.9</v>
      </c>
      <c r="O97" s="8">
        <v>2.59</v>
      </c>
      <c r="P97" s="33">
        <v>5.5</v>
      </c>
      <c r="Q97" s="33">
        <v>3.2</v>
      </c>
      <c r="R97" s="33">
        <v>8035</v>
      </c>
      <c r="S97" s="33">
        <v>92.5</v>
      </c>
      <c r="T97" s="33">
        <v>14.7</v>
      </c>
      <c r="U97" s="33">
        <v>4</v>
      </c>
      <c r="V97" s="13"/>
    </row>
    <row r="98" spans="1:22" x14ac:dyDescent="0.25">
      <c r="A98" s="16">
        <v>2023</v>
      </c>
      <c r="B98" s="4">
        <v>173</v>
      </c>
      <c r="C98" s="27" t="s">
        <v>231</v>
      </c>
      <c r="D98" s="4" t="s">
        <v>25</v>
      </c>
      <c r="E98" s="2" t="s">
        <v>26</v>
      </c>
      <c r="F98" s="2">
        <v>2</v>
      </c>
      <c r="G98" s="35">
        <v>65</v>
      </c>
      <c r="H98" s="35">
        <v>15</v>
      </c>
      <c r="I98" s="6">
        <v>2.4300000000000002</v>
      </c>
      <c r="J98" s="6">
        <v>4</v>
      </c>
      <c r="K98" s="6">
        <v>17.5</v>
      </c>
      <c r="L98" s="6">
        <v>0.52</v>
      </c>
      <c r="M98" s="6">
        <v>6.7</v>
      </c>
      <c r="N98" s="6">
        <v>6.1</v>
      </c>
      <c r="O98" s="8">
        <f>1.5</f>
        <v>1.5</v>
      </c>
      <c r="P98" s="34"/>
      <c r="Q98" s="34"/>
      <c r="R98" s="34"/>
      <c r="S98" s="34"/>
      <c r="T98" s="34"/>
      <c r="U98" s="34"/>
      <c r="V98" s="13"/>
    </row>
    <row r="99" spans="1:22" x14ac:dyDescent="0.25">
      <c r="A99" s="16">
        <v>2023</v>
      </c>
      <c r="B99" s="4">
        <v>179</v>
      </c>
      <c r="C99" s="27" t="s">
        <v>237</v>
      </c>
      <c r="D99" s="4" t="s">
        <v>25</v>
      </c>
      <c r="E99" s="2" t="s">
        <v>26</v>
      </c>
      <c r="F99" s="2">
        <v>1</v>
      </c>
      <c r="G99" s="35">
        <v>80</v>
      </c>
      <c r="H99" s="35">
        <v>20</v>
      </c>
      <c r="I99" s="6">
        <v>2.4079999999999999</v>
      </c>
      <c r="J99" s="6">
        <v>5.4</v>
      </c>
      <c r="K99" s="6">
        <v>17</v>
      </c>
      <c r="L99" s="6">
        <v>0.75</v>
      </c>
      <c r="M99" s="6">
        <v>5.7</v>
      </c>
      <c r="N99" s="6">
        <v>5.48</v>
      </c>
      <c r="O99" s="29">
        <f>AVERAGE(1.59,1.8)</f>
        <v>1.6950000000000001</v>
      </c>
      <c r="P99" s="34"/>
      <c r="Q99" s="34"/>
      <c r="R99" s="34"/>
      <c r="S99" s="34"/>
      <c r="T99" s="34"/>
      <c r="U99" s="34"/>
      <c r="V99" s="13"/>
    </row>
    <row r="100" spans="1:22" x14ac:dyDescent="0.25">
      <c r="A100" s="16">
        <v>2023</v>
      </c>
      <c r="B100" s="4">
        <v>180</v>
      </c>
      <c r="C100" s="27" t="s">
        <v>238</v>
      </c>
      <c r="D100" s="4" t="s">
        <v>25</v>
      </c>
      <c r="E100" s="2" t="s">
        <v>26</v>
      </c>
      <c r="F100" s="2">
        <v>8</v>
      </c>
      <c r="G100" s="35">
        <v>80</v>
      </c>
      <c r="H100" s="35">
        <v>20</v>
      </c>
      <c r="I100" s="6">
        <v>2.4929999999999999</v>
      </c>
      <c r="J100" s="6">
        <v>4.0999999999999996</v>
      </c>
      <c r="K100" s="6">
        <v>15.9</v>
      </c>
      <c r="L100" s="6">
        <v>0.83</v>
      </c>
      <c r="M100" s="6">
        <v>5.63</v>
      </c>
      <c r="N100" s="6">
        <v>5.7</v>
      </c>
      <c r="O100" s="8">
        <f>AVERAGE(1.83,2.29)</f>
        <v>2.06</v>
      </c>
      <c r="P100" s="34"/>
      <c r="Q100" s="34"/>
      <c r="R100" s="34"/>
      <c r="S100" s="34"/>
      <c r="T100" s="34"/>
      <c r="U100" s="34"/>
      <c r="V100" s="13"/>
    </row>
    <row r="101" spans="1:22" x14ac:dyDescent="0.25">
      <c r="A101" s="16">
        <v>2023</v>
      </c>
      <c r="B101" s="4">
        <v>182</v>
      </c>
      <c r="C101" s="2" t="s">
        <v>240</v>
      </c>
      <c r="D101" s="4" t="s">
        <v>25</v>
      </c>
      <c r="E101" s="2" t="s">
        <v>26</v>
      </c>
      <c r="F101" s="2">
        <v>10</v>
      </c>
      <c r="G101" s="35">
        <v>65</v>
      </c>
      <c r="H101" s="35">
        <v>20</v>
      </c>
      <c r="I101" s="6">
        <v>2.5289999999999999</v>
      </c>
      <c r="J101" s="6">
        <v>3.1</v>
      </c>
      <c r="K101" s="6">
        <v>15.6</v>
      </c>
      <c r="L101" s="6">
        <v>0.69</v>
      </c>
      <c r="M101" s="6">
        <v>6.07</v>
      </c>
      <c r="N101" s="6">
        <v>5.6</v>
      </c>
      <c r="O101" s="29">
        <f>AVERAGE(2.2, 2.11)</f>
        <v>2.1550000000000002</v>
      </c>
      <c r="P101" s="34"/>
      <c r="Q101" s="34"/>
      <c r="R101" s="34"/>
      <c r="S101" s="34"/>
      <c r="T101" s="34"/>
      <c r="U101" s="34"/>
      <c r="V101" s="13"/>
    </row>
    <row r="102" spans="1:22" x14ac:dyDescent="0.25">
      <c r="A102" s="16">
        <v>2023</v>
      </c>
      <c r="B102" s="4">
        <v>185</v>
      </c>
      <c r="C102" s="27" t="s">
        <v>243</v>
      </c>
      <c r="D102" s="4" t="s">
        <v>25</v>
      </c>
      <c r="E102" s="2" t="s">
        <v>26</v>
      </c>
      <c r="F102" s="2">
        <v>6</v>
      </c>
      <c r="G102" s="35">
        <v>65</v>
      </c>
      <c r="H102" s="35">
        <v>20</v>
      </c>
      <c r="I102" s="6">
        <v>2.5129999999999999</v>
      </c>
      <c r="J102" s="6">
        <v>3.3</v>
      </c>
      <c r="K102" s="6">
        <v>16.100000000000001</v>
      </c>
      <c r="L102" s="6">
        <v>0.71</v>
      </c>
      <c r="M102" s="6">
        <v>6.15</v>
      </c>
      <c r="N102" s="6">
        <v>5.7</v>
      </c>
      <c r="O102" s="8">
        <f>ROUND(AVERAGE(2.29,1.93),2)</f>
        <v>2.11</v>
      </c>
      <c r="P102" s="12"/>
      <c r="Q102" s="12"/>
      <c r="R102" s="12"/>
      <c r="S102" s="12"/>
      <c r="T102" s="12"/>
      <c r="U102" s="12"/>
      <c r="V102" s="13"/>
    </row>
  </sheetData>
  <mergeCells count="1">
    <mergeCell ref="P33:S33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5F9B-EFCE-4B52-89DA-0D11CC57F193}">
  <dimension ref="A1:AA120"/>
  <sheetViews>
    <sheetView tabSelected="1" zoomScale="85" zoomScaleNormal="85" workbookViewId="0">
      <selection activeCell="E1" sqref="E1:E1048576"/>
    </sheetView>
  </sheetViews>
  <sheetFormatPr defaultColWidth="30.7109375" defaultRowHeight="15" x14ac:dyDescent="0.25"/>
  <cols>
    <col min="1" max="2" width="30.7109375" style="1"/>
    <col min="3" max="4" width="30.7109375" style="31"/>
    <col min="5" max="5" width="30.7109375" style="39"/>
    <col min="6" max="6" width="30.7109375" style="31"/>
    <col min="7" max="7" width="30.7109375" style="39"/>
    <col min="8" max="20" width="30.7109375" style="31"/>
    <col min="21" max="26" width="30.7109375" style="1"/>
    <col min="27" max="27" width="30.7109375" style="31"/>
    <col min="28" max="16384" width="30.7109375" style="1"/>
  </cols>
  <sheetData>
    <row r="1" spans="1:27" s="3" customFormat="1" ht="30" x14ac:dyDescent="0.25">
      <c r="A1" s="4" t="s">
        <v>176</v>
      </c>
      <c r="B1" s="4" t="s">
        <v>175</v>
      </c>
      <c r="C1" s="2" t="s">
        <v>4</v>
      </c>
      <c r="D1" s="2" t="s">
        <v>249</v>
      </c>
      <c r="E1" s="35" t="s">
        <v>5</v>
      </c>
      <c r="F1" s="2" t="s">
        <v>6</v>
      </c>
      <c r="G1" s="35" t="s">
        <v>7</v>
      </c>
      <c r="H1" s="2" t="s">
        <v>8</v>
      </c>
      <c r="I1" s="5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8" t="s">
        <v>15</v>
      </c>
      <c r="P1" s="8" t="s">
        <v>16</v>
      </c>
      <c r="Q1" s="8" t="s">
        <v>251</v>
      </c>
      <c r="R1" s="8" t="s">
        <v>17</v>
      </c>
      <c r="S1" s="8" t="s">
        <v>18</v>
      </c>
      <c r="T1" s="8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92</v>
      </c>
      <c r="Z1" s="15" t="s">
        <v>97</v>
      </c>
      <c r="AA1" s="14"/>
    </row>
    <row r="2" spans="1:27" x14ac:dyDescent="0.25">
      <c r="A2" s="4">
        <v>2020</v>
      </c>
      <c r="B2" s="4">
        <v>1</v>
      </c>
      <c r="C2" s="4" t="s">
        <v>24</v>
      </c>
      <c r="D2" s="4" t="s">
        <v>25</v>
      </c>
      <c r="E2" s="36">
        <v>20</v>
      </c>
      <c r="F2" s="4" t="s">
        <v>26</v>
      </c>
      <c r="G2" s="36">
        <v>65</v>
      </c>
      <c r="H2" s="2">
        <v>5</v>
      </c>
      <c r="I2" s="7">
        <v>2.399</v>
      </c>
      <c r="J2" s="7">
        <v>3.7</v>
      </c>
      <c r="K2" s="7">
        <v>15.9</v>
      </c>
      <c r="L2" s="7">
        <v>0.68</v>
      </c>
      <c r="M2" s="7">
        <v>6.06</v>
      </c>
      <c r="N2" s="7">
        <v>5.78</v>
      </c>
      <c r="O2" s="9">
        <v>7.28</v>
      </c>
      <c r="P2" s="9">
        <v>20000</v>
      </c>
      <c r="Q2" s="9">
        <v>13085</v>
      </c>
      <c r="R2" s="9">
        <v>3.86</v>
      </c>
      <c r="S2" s="9">
        <v>3.5300000000000002E-4</v>
      </c>
      <c r="T2" s="9">
        <v>1.83E-4</v>
      </c>
      <c r="U2" s="12">
        <v>7.423</v>
      </c>
      <c r="V2" s="12">
        <v>1.7070000000000001</v>
      </c>
      <c r="W2" s="12">
        <v>11680</v>
      </c>
      <c r="X2" s="12">
        <v>341.1</v>
      </c>
      <c r="Y2" s="12">
        <v>9.9</v>
      </c>
      <c r="Z2" s="15" t="s">
        <v>31</v>
      </c>
      <c r="AA2" s="13"/>
    </row>
    <row r="3" spans="1:27" x14ac:dyDescent="0.25">
      <c r="A3" s="4">
        <v>2020</v>
      </c>
      <c r="B3" s="4">
        <v>2</v>
      </c>
      <c r="C3" s="4" t="s">
        <v>28</v>
      </c>
      <c r="D3" s="4" t="s">
        <v>25</v>
      </c>
      <c r="E3" s="36">
        <v>20</v>
      </c>
      <c r="F3" s="4" t="s">
        <v>26</v>
      </c>
      <c r="G3" s="36">
        <v>65</v>
      </c>
      <c r="H3" s="2">
        <v>5</v>
      </c>
      <c r="I3" s="7">
        <v>2.4020000000000001</v>
      </c>
      <c r="J3" s="7">
        <v>4</v>
      </c>
      <c r="K3" s="7">
        <v>15.8</v>
      </c>
      <c r="L3" s="7">
        <v>0.74</v>
      </c>
      <c r="M3" s="7">
        <v>6.17</v>
      </c>
      <c r="N3" s="7">
        <v>5.69</v>
      </c>
      <c r="O3" s="9">
        <v>7.13</v>
      </c>
      <c r="P3" s="9">
        <v>20000</v>
      </c>
      <c r="Q3" s="9">
        <v>14356</v>
      </c>
      <c r="R3" s="9">
        <v>4.16</v>
      </c>
      <c r="S3" s="9">
        <v>5.2599999999999999E-4</v>
      </c>
      <c r="T3" s="9">
        <v>1.8900000000000001E-4</v>
      </c>
      <c r="U3" s="12">
        <v>6.4050000000000002</v>
      </c>
      <c r="V3" s="12">
        <v>2.1539999999999999</v>
      </c>
      <c r="W3" s="12">
        <f>11229.5</f>
        <v>11229.5</v>
      </c>
      <c r="X3" s="12">
        <f>224.2</f>
        <v>224.2</v>
      </c>
      <c r="Y3" s="12">
        <v>12.4</v>
      </c>
      <c r="Z3" s="15" t="s">
        <v>31</v>
      </c>
      <c r="AA3" s="13"/>
    </row>
    <row r="4" spans="1:27" s="3" customFormat="1" x14ac:dyDescent="0.25">
      <c r="A4" s="4">
        <v>2020</v>
      </c>
      <c r="B4" s="4">
        <v>4</v>
      </c>
      <c r="C4" s="2" t="s">
        <v>32</v>
      </c>
      <c r="D4" s="4" t="s">
        <v>25</v>
      </c>
      <c r="E4" s="35">
        <v>20</v>
      </c>
      <c r="F4" s="2" t="s">
        <v>26</v>
      </c>
      <c r="G4" s="35">
        <v>50</v>
      </c>
      <c r="H4" s="2">
        <v>7</v>
      </c>
      <c r="I4" s="6">
        <v>2.524</v>
      </c>
      <c r="J4" s="6">
        <v>3.4</v>
      </c>
      <c r="K4" s="6">
        <v>16.899999999999999</v>
      </c>
      <c r="L4" s="6">
        <v>0.69</v>
      </c>
      <c r="M4" s="6">
        <v>6.33</v>
      </c>
      <c r="N4" s="6">
        <v>5.8</v>
      </c>
      <c r="O4" s="8">
        <v>3.87</v>
      </c>
      <c r="P4" s="8">
        <v>20000</v>
      </c>
      <c r="Q4" s="8" t="s">
        <v>31</v>
      </c>
      <c r="R4" s="8" t="s">
        <v>31</v>
      </c>
      <c r="S4" s="8" t="s">
        <v>31</v>
      </c>
      <c r="T4" s="8">
        <v>1.1400000000000001E-4</v>
      </c>
      <c r="U4" s="11">
        <v>7.2539999999999996</v>
      </c>
      <c r="V4" s="11">
        <v>1.3240000000000001</v>
      </c>
      <c r="W4" s="11">
        <v>8791.2000000000007</v>
      </c>
      <c r="X4" s="11">
        <v>332.2</v>
      </c>
      <c r="Y4" s="11">
        <v>27.5</v>
      </c>
      <c r="Z4" s="15" t="s">
        <v>31</v>
      </c>
      <c r="AA4" s="14"/>
    </row>
    <row r="5" spans="1:27" s="3" customFormat="1" x14ac:dyDescent="0.25">
      <c r="A5" s="4">
        <v>2020</v>
      </c>
      <c r="B5" s="4">
        <v>5</v>
      </c>
      <c r="C5" s="2" t="s">
        <v>34</v>
      </c>
      <c r="D5" s="4" t="s">
        <v>25</v>
      </c>
      <c r="E5" s="35">
        <v>20</v>
      </c>
      <c r="F5" s="2" t="s">
        <v>26</v>
      </c>
      <c r="G5" s="35">
        <v>65</v>
      </c>
      <c r="H5" s="2">
        <v>8</v>
      </c>
      <c r="I5" s="6">
        <v>2.4809999999999999</v>
      </c>
      <c r="J5" s="6">
        <v>4.2</v>
      </c>
      <c r="K5" s="6">
        <v>16.2</v>
      </c>
      <c r="L5" s="6">
        <v>0.84</v>
      </c>
      <c r="M5" s="6">
        <v>6.15</v>
      </c>
      <c r="N5" s="6">
        <v>5.63</v>
      </c>
      <c r="O5" s="8">
        <v>2.98</v>
      </c>
      <c r="P5" s="8">
        <v>20000</v>
      </c>
      <c r="Q5" s="8" t="s">
        <v>31</v>
      </c>
      <c r="R5" s="8" t="s">
        <v>31</v>
      </c>
      <c r="S5" s="8" t="s">
        <v>31</v>
      </c>
      <c r="T5" s="8">
        <v>7.7999999999999999E-5</v>
      </c>
      <c r="U5" s="11">
        <v>5.9829999999999997</v>
      </c>
      <c r="V5" s="11">
        <v>1.9119999999999999</v>
      </c>
      <c r="W5" s="11">
        <v>8409.2999999999993</v>
      </c>
      <c r="X5" s="11">
        <v>176.2</v>
      </c>
      <c r="Y5" s="11">
        <v>9.4</v>
      </c>
      <c r="Z5" s="15" t="s">
        <v>31</v>
      </c>
      <c r="AA5" s="14"/>
    </row>
    <row r="6" spans="1:27" x14ac:dyDescent="0.25">
      <c r="A6" s="4">
        <v>2020</v>
      </c>
      <c r="B6" s="4">
        <v>6</v>
      </c>
      <c r="C6" s="4" t="s">
        <v>35</v>
      </c>
      <c r="D6" s="4" t="s">
        <v>25</v>
      </c>
      <c r="E6" s="35">
        <v>20</v>
      </c>
      <c r="F6" s="2" t="s">
        <v>26</v>
      </c>
      <c r="G6" s="35">
        <v>65</v>
      </c>
      <c r="H6" s="2">
        <v>8</v>
      </c>
      <c r="I6" s="7">
        <v>2.48</v>
      </c>
      <c r="J6" s="7">
        <v>4.0999999999999996</v>
      </c>
      <c r="K6" s="7">
        <v>16.2</v>
      </c>
      <c r="L6" s="7">
        <v>0.8</v>
      </c>
      <c r="M6" s="7">
        <v>6.25</v>
      </c>
      <c r="N6" s="7">
        <v>5.61</v>
      </c>
      <c r="O6" s="9">
        <v>3.09</v>
      </c>
      <c r="P6" s="8">
        <v>20000</v>
      </c>
      <c r="Q6" s="8" t="s">
        <v>31</v>
      </c>
      <c r="R6" s="8" t="s">
        <v>31</v>
      </c>
      <c r="S6" s="8" t="s">
        <v>31</v>
      </c>
      <c r="T6" s="9">
        <v>8.2999999999999998E-5</v>
      </c>
      <c r="U6" s="12">
        <v>6.1639999999999997</v>
      </c>
      <c r="V6" s="12">
        <v>1.663</v>
      </c>
      <c r="W6" s="12">
        <v>8541.1</v>
      </c>
      <c r="X6" s="12">
        <v>211.2</v>
      </c>
      <c r="Y6" s="12">
        <v>5.9</v>
      </c>
      <c r="Z6" s="15" t="s">
        <v>31</v>
      </c>
      <c r="AA6" s="13"/>
    </row>
    <row r="7" spans="1:27" x14ac:dyDescent="0.25">
      <c r="A7" s="4">
        <v>2020</v>
      </c>
      <c r="B7" s="4">
        <v>7</v>
      </c>
      <c r="C7" s="4" t="s">
        <v>36</v>
      </c>
      <c r="D7" s="4" t="s">
        <v>25</v>
      </c>
      <c r="E7" s="35">
        <v>20</v>
      </c>
      <c r="F7" s="2" t="s">
        <v>26</v>
      </c>
      <c r="G7" s="35">
        <v>65</v>
      </c>
      <c r="H7" s="2">
        <v>10</v>
      </c>
      <c r="I7" s="7">
        <v>2.4380000000000002</v>
      </c>
      <c r="J7" s="7">
        <v>3.4</v>
      </c>
      <c r="K7" s="7">
        <v>16.100000000000001</v>
      </c>
      <c r="L7" s="7">
        <v>0.77</v>
      </c>
      <c r="M7" s="7">
        <v>6.01</v>
      </c>
      <c r="N7" s="7">
        <v>5.69</v>
      </c>
      <c r="O7" s="9">
        <v>4.5999999999999996</v>
      </c>
      <c r="P7" s="9">
        <v>20000</v>
      </c>
      <c r="Q7" s="9">
        <v>15110</v>
      </c>
      <c r="R7" s="9">
        <v>3.03</v>
      </c>
      <c r="S7" s="9">
        <v>2.0799999999999999E-4</v>
      </c>
      <c r="T7" s="9">
        <v>1.1900000000000001E-4</v>
      </c>
      <c r="U7" s="12">
        <v>5.7149999999999999</v>
      </c>
      <c r="V7" s="12">
        <v>2.0870000000000002</v>
      </c>
      <c r="W7" s="12">
        <v>9332.2000000000007</v>
      </c>
      <c r="X7" s="12">
        <v>174.4</v>
      </c>
      <c r="Y7" s="12">
        <v>21.7</v>
      </c>
      <c r="Z7" s="15" t="s">
        <v>31</v>
      </c>
      <c r="AA7" s="13"/>
    </row>
    <row r="8" spans="1:27" x14ac:dyDescent="0.25">
      <c r="A8" s="4">
        <v>2020</v>
      </c>
      <c r="B8" s="4">
        <v>10</v>
      </c>
      <c r="C8" s="4" t="s">
        <v>39</v>
      </c>
      <c r="D8" s="4" t="s">
        <v>25</v>
      </c>
      <c r="E8" s="35">
        <v>20</v>
      </c>
      <c r="F8" s="2" t="s">
        <v>26</v>
      </c>
      <c r="G8" s="35">
        <v>65</v>
      </c>
      <c r="H8" s="2">
        <v>8</v>
      </c>
      <c r="I8" s="7">
        <v>2.5099999999999998</v>
      </c>
      <c r="J8" s="7">
        <v>3.2</v>
      </c>
      <c r="K8" s="7">
        <v>15.3</v>
      </c>
      <c r="L8" s="7">
        <v>0.67</v>
      </c>
      <c r="M8" s="7">
        <v>5.87</v>
      </c>
      <c r="N8" s="7">
        <v>5.68</v>
      </c>
      <c r="O8" s="9">
        <v>5.2</v>
      </c>
      <c r="P8" s="9">
        <v>20000</v>
      </c>
      <c r="Q8" s="8" t="s">
        <v>31</v>
      </c>
      <c r="R8" s="8" t="s">
        <v>31</v>
      </c>
      <c r="S8" s="8" t="s">
        <v>31</v>
      </c>
      <c r="T8" s="9">
        <v>1.4200000000000001E-4</v>
      </c>
      <c r="U8" s="12">
        <v>6.3029999999999999</v>
      </c>
      <c r="V8" s="12">
        <v>1.8120000000000001</v>
      </c>
      <c r="W8" s="12">
        <v>8911.1</v>
      </c>
      <c r="X8" s="12">
        <v>212.6</v>
      </c>
      <c r="Y8" s="12">
        <v>24.2</v>
      </c>
      <c r="Z8" s="15" t="s">
        <v>31</v>
      </c>
      <c r="AA8" s="13"/>
    </row>
    <row r="9" spans="1:27" x14ac:dyDescent="0.25">
      <c r="A9" s="4">
        <v>2020</v>
      </c>
      <c r="B9" s="4">
        <v>11</v>
      </c>
      <c r="C9" s="4" t="s">
        <v>40</v>
      </c>
      <c r="D9" s="4" t="s">
        <v>25</v>
      </c>
      <c r="E9" s="35">
        <v>20</v>
      </c>
      <c r="F9" s="2" t="s">
        <v>26</v>
      </c>
      <c r="G9" s="35">
        <v>65</v>
      </c>
      <c r="H9" s="2">
        <v>8</v>
      </c>
      <c r="I9" s="7">
        <v>2.5110000000000001</v>
      </c>
      <c r="J9" s="7">
        <v>3.9</v>
      </c>
      <c r="K9" s="7">
        <v>15.3</v>
      </c>
      <c r="L9" s="7">
        <v>0.73</v>
      </c>
      <c r="M9" s="7">
        <v>5.67</v>
      </c>
      <c r="N9" s="7">
        <v>5.67</v>
      </c>
      <c r="O9" s="9">
        <v>3.78</v>
      </c>
      <c r="P9" s="9">
        <v>20000</v>
      </c>
      <c r="Q9" s="8" t="s">
        <v>31</v>
      </c>
      <c r="R9" s="8" t="s">
        <v>31</v>
      </c>
      <c r="S9" s="8" t="s">
        <v>31</v>
      </c>
      <c r="T9" s="9">
        <v>1.06E-4</v>
      </c>
      <c r="U9" s="12">
        <v>6.3259999999999996</v>
      </c>
      <c r="V9" s="12">
        <v>1.595</v>
      </c>
      <c r="W9" s="12">
        <v>8688.2999999999993</v>
      </c>
      <c r="X9" s="12">
        <v>230.6</v>
      </c>
      <c r="Y9" s="12">
        <v>9.4</v>
      </c>
      <c r="Z9" s="15" t="s">
        <v>31</v>
      </c>
      <c r="AA9" s="13"/>
    </row>
    <row r="10" spans="1:27" x14ac:dyDescent="0.25">
      <c r="A10" s="4">
        <v>2020</v>
      </c>
      <c r="B10" s="4">
        <v>12</v>
      </c>
      <c r="C10" s="4" t="s">
        <v>41</v>
      </c>
      <c r="D10" s="4" t="s">
        <v>25</v>
      </c>
      <c r="E10" s="35">
        <v>20</v>
      </c>
      <c r="F10" s="2" t="s">
        <v>26</v>
      </c>
      <c r="G10" s="35">
        <v>65</v>
      </c>
      <c r="H10" s="2">
        <v>8</v>
      </c>
      <c r="I10" s="7">
        <v>2.4889999999999999</v>
      </c>
      <c r="J10" s="7">
        <v>3.8</v>
      </c>
      <c r="K10" s="7">
        <v>16</v>
      </c>
      <c r="L10" s="7">
        <v>0.65</v>
      </c>
      <c r="M10" s="7">
        <v>5.87</v>
      </c>
      <c r="N10" s="7">
        <v>5.67</v>
      </c>
      <c r="O10" s="9">
        <v>3.01</v>
      </c>
      <c r="P10" s="9">
        <v>20000</v>
      </c>
      <c r="Q10" s="8" t="s">
        <v>31</v>
      </c>
      <c r="R10" s="8" t="s">
        <v>31</v>
      </c>
      <c r="S10" s="8" t="s">
        <v>31</v>
      </c>
      <c r="T10" s="9">
        <v>7.8999999999999996E-5</v>
      </c>
      <c r="U10" s="12">
        <v>6.4690000000000003</v>
      </c>
      <c r="V10" s="12">
        <v>1.7569999999999999</v>
      </c>
      <c r="W10" s="12">
        <v>9153.1</v>
      </c>
      <c r="X10" s="12">
        <v>224.7</v>
      </c>
      <c r="Y10" s="12">
        <v>4.3</v>
      </c>
      <c r="Z10" s="15" t="s">
        <v>31</v>
      </c>
      <c r="AA10" s="13"/>
    </row>
    <row r="11" spans="1:27" x14ac:dyDescent="0.25">
      <c r="A11" s="4">
        <v>2020</v>
      </c>
      <c r="B11" s="4">
        <v>13</v>
      </c>
      <c r="C11" s="4" t="s">
        <v>42</v>
      </c>
      <c r="D11" s="4" t="s">
        <v>25</v>
      </c>
      <c r="E11" s="35">
        <v>20</v>
      </c>
      <c r="F11" s="2" t="s">
        <v>26</v>
      </c>
      <c r="G11" s="35">
        <v>65</v>
      </c>
      <c r="H11" s="2">
        <v>8</v>
      </c>
      <c r="I11" s="7">
        <v>2.5270000000000001</v>
      </c>
      <c r="J11" s="7">
        <v>3.8</v>
      </c>
      <c r="K11" s="7">
        <v>15.5</v>
      </c>
      <c r="L11" s="7">
        <v>0.69</v>
      </c>
      <c r="M11" s="7">
        <v>5.67</v>
      </c>
      <c r="N11" s="7">
        <v>5.61</v>
      </c>
      <c r="O11" s="9">
        <v>3.59</v>
      </c>
      <c r="P11" s="9">
        <v>20000</v>
      </c>
      <c r="Q11" s="8" t="s">
        <v>31</v>
      </c>
      <c r="R11" s="8" t="s">
        <v>31</v>
      </c>
      <c r="S11" s="8" t="s">
        <v>31</v>
      </c>
      <c r="T11" s="9">
        <v>9.3999999999999994E-5</v>
      </c>
      <c r="U11" s="12">
        <v>6.1109999999999998</v>
      </c>
      <c r="V11" s="12">
        <v>1.7030000000000001</v>
      </c>
      <c r="W11" s="12">
        <v>8462.7999999999993</v>
      </c>
      <c r="X11" s="12">
        <v>205.8</v>
      </c>
      <c r="Y11" s="12">
        <v>17.399999999999999</v>
      </c>
      <c r="Z11" s="15" t="s">
        <v>31</v>
      </c>
      <c r="AA11" s="13"/>
    </row>
    <row r="12" spans="1:27" x14ac:dyDescent="0.25">
      <c r="A12" s="4">
        <v>2020</v>
      </c>
      <c r="B12" s="4">
        <v>14</v>
      </c>
      <c r="C12" s="4" t="s">
        <v>43</v>
      </c>
      <c r="D12" s="4" t="s">
        <v>25</v>
      </c>
      <c r="E12" s="35">
        <v>20</v>
      </c>
      <c r="F12" s="2" t="s">
        <v>26</v>
      </c>
      <c r="G12" s="35">
        <v>65</v>
      </c>
      <c r="H12" s="2">
        <v>8</v>
      </c>
      <c r="I12" s="7">
        <v>2.5150000000000001</v>
      </c>
      <c r="J12" s="7">
        <v>3.8</v>
      </c>
      <c r="K12" s="7">
        <v>15.9</v>
      </c>
      <c r="L12" s="7">
        <v>0.63</v>
      </c>
      <c r="M12" s="7">
        <v>5.74</v>
      </c>
      <c r="N12" s="7">
        <v>5.58</v>
      </c>
      <c r="O12" s="9">
        <v>3.39</v>
      </c>
      <c r="P12" s="9">
        <v>20000</v>
      </c>
      <c r="Q12" s="8" t="s">
        <v>31</v>
      </c>
      <c r="R12" s="8" t="s">
        <v>31</v>
      </c>
      <c r="S12" s="8" t="s">
        <v>31</v>
      </c>
      <c r="T12" s="9">
        <v>9.7999999999999997E-5</v>
      </c>
      <c r="U12" s="12">
        <v>6.1040000000000001</v>
      </c>
      <c r="V12" s="12">
        <v>1.7170000000000001</v>
      </c>
      <c r="W12" s="12">
        <v>8780.7999999999993</v>
      </c>
      <c r="X12" s="12">
        <v>208.6</v>
      </c>
      <c r="Y12" s="12">
        <v>5.9</v>
      </c>
      <c r="Z12" s="15" t="s">
        <v>31</v>
      </c>
      <c r="AA12" s="13"/>
    </row>
    <row r="13" spans="1:27" x14ac:dyDescent="0.25">
      <c r="A13" s="4">
        <v>2020</v>
      </c>
      <c r="B13" s="4">
        <v>15</v>
      </c>
      <c r="C13" s="4" t="s">
        <v>44</v>
      </c>
      <c r="D13" s="4" t="s">
        <v>25</v>
      </c>
      <c r="E13" s="35">
        <v>20</v>
      </c>
      <c r="F13" s="2" t="s">
        <v>26</v>
      </c>
      <c r="G13" s="35">
        <v>65</v>
      </c>
      <c r="H13" s="2">
        <v>10</v>
      </c>
      <c r="I13" s="7">
        <v>2.4089999999999998</v>
      </c>
      <c r="J13" s="7">
        <v>3.8</v>
      </c>
      <c r="K13" s="7">
        <v>17</v>
      </c>
      <c r="L13" s="7">
        <v>0.64</v>
      </c>
      <c r="M13" s="7">
        <v>5.7</v>
      </c>
      <c r="N13" s="7">
        <v>5.79</v>
      </c>
      <c r="O13" s="9">
        <v>5.79</v>
      </c>
      <c r="P13" s="9">
        <v>20000</v>
      </c>
      <c r="Q13" s="9">
        <v>15929</v>
      </c>
      <c r="R13" s="9">
        <v>4.0999999999999996</v>
      </c>
      <c r="S13" s="9">
        <v>3.9300000000000001E-4</v>
      </c>
      <c r="T13" s="9">
        <v>1.7200000000000001E-4</v>
      </c>
      <c r="U13" s="12">
        <v>6.7850000000000001</v>
      </c>
      <c r="V13" s="12">
        <v>1.4990000000000001</v>
      </c>
      <c r="W13" s="12">
        <v>9206.7999999999993</v>
      </c>
      <c r="X13" s="12">
        <v>278.3</v>
      </c>
      <c r="Y13" s="12">
        <v>3.6</v>
      </c>
      <c r="Z13" s="15" t="s">
        <v>31</v>
      </c>
      <c r="AA13" s="13"/>
    </row>
    <row r="14" spans="1:27" x14ac:dyDescent="0.25">
      <c r="A14" s="4">
        <v>2020</v>
      </c>
      <c r="B14" s="4">
        <v>16</v>
      </c>
      <c r="C14" s="4" t="s">
        <v>45</v>
      </c>
      <c r="D14" s="4" t="s">
        <v>25</v>
      </c>
      <c r="E14" s="35">
        <v>20</v>
      </c>
      <c r="F14" s="2" t="s">
        <v>26</v>
      </c>
      <c r="G14" s="35">
        <v>65</v>
      </c>
      <c r="H14" s="2">
        <v>5</v>
      </c>
      <c r="I14" s="7">
        <v>2.3679999999999999</v>
      </c>
      <c r="J14" s="7">
        <v>4.3</v>
      </c>
      <c r="K14" s="7">
        <v>16.100000000000001</v>
      </c>
      <c r="L14" s="7">
        <v>0.92</v>
      </c>
      <c r="M14" s="7">
        <v>6.01</v>
      </c>
      <c r="N14" s="7">
        <v>5.84</v>
      </c>
      <c r="O14" s="9">
        <v>3.02</v>
      </c>
      <c r="P14" s="9">
        <v>20000</v>
      </c>
      <c r="Q14" s="8" t="s">
        <v>31</v>
      </c>
      <c r="R14" s="8" t="s">
        <v>31</v>
      </c>
      <c r="S14" s="8" t="s">
        <v>31</v>
      </c>
      <c r="T14" s="9">
        <v>6.7000000000000002E-5</v>
      </c>
      <c r="U14" s="12">
        <v>5.8559999999999999</v>
      </c>
      <c r="V14" s="12">
        <v>1.8260000000000001</v>
      </c>
      <c r="W14" s="12">
        <v>7696.6</v>
      </c>
      <c r="X14" s="12">
        <v>164.7</v>
      </c>
      <c r="Y14" s="12">
        <v>5.5</v>
      </c>
      <c r="Z14" s="15" t="s">
        <v>31</v>
      </c>
      <c r="AA14" s="13"/>
    </row>
    <row r="15" spans="1:27" x14ac:dyDescent="0.25">
      <c r="A15" s="4">
        <v>2020</v>
      </c>
      <c r="B15" s="4">
        <v>17</v>
      </c>
      <c r="C15" s="4" t="s">
        <v>46</v>
      </c>
      <c r="D15" s="4" t="s">
        <v>25</v>
      </c>
      <c r="E15" s="35">
        <v>15</v>
      </c>
      <c r="F15" s="2" t="s">
        <v>26</v>
      </c>
      <c r="G15" s="35">
        <v>65</v>
      </c>
      <c r="H15" s="2">
        <v>4</v>
      </c>
      <c r="I15" s="7">
        <v>2.4159999999999999</v>
      </c>
      <c r="J15" s="7">
        <v>4.2</v>
      </c>
      <c r="K15" s="7">
        <v>15.8</v>
      </c>
      <c r="L15" s="7">
        <v>0.9</v>
      </c>
      <c r="M15" s="7">
        <v>5.98</v>
      </c>
      <c r="N15" s="7">
        <v>5.7</v>
      </c>
      <c r="O15" s="9">
        <v>2.4300000000000002</v>
      </c>
      <c r="P15" s="9">
        <v>20000</v>
      </c>
      <c r="Q15" s="8" t="s">
        <v>31</v>
      </c>
      <c r="R15" s="8" t="s">
        <v>31</v>
      </c>
      <c r="S15" s="8" t="s">
        <v>31</v>
      </c>
      <c r="T15" s="9">
        <v>6.4999999999999994E-5</v>
      </c>
      <c r="U15" s="12">
        <v>4.68</v>
      </c>
      <c r="V15" s="12">
        <v>3.2</v>
      </c>
      <c r="W15" s="12">
        <v>7724.7</v>
      </c>
      <c r="X15" s="12">
        <v>76.7</v>
      </c>
      <c r="Y15" s="12">
        <v>20.8</v>
      </c>
      <c r="Z15" s="15" t="s">
        <v>31</v>
      </c>
      <c r="AA15" s="13"/>
    </row>
    <row r="16" spans="1:27" x14ac:dyDescent="0.25">
      <c r="A16" s="4">
        <v>2020</v>
      </c>
      <c r="B16" s="4">
        <v>19</v>
      </c>
      <c r="C16" s="4" t="s">
        <v>50</v>
      </c>
      <c r="D16" s="4" t="s">
        <v>25</v>
      </c>
      <c r="E16" s="35">
        <v>20</v>
      </c>
      <c r="F16" s="2" t="s">
        <v>26</v>
      </c>
      <c r="G16" s="35">
        <v>65</v>
      </c>
      <c r="H16" s="2">
        <v>10</v>
      </c>
      <c r="I16" s="7">
        <v>2.4239999999999999</v>
      </c>
      <c r="J16" s="7">
        <v>3.4</v>
      </c>
      <c r="K16" s="6">
        <v>16</v>
      </c>
      <c r="L16" s="6">
        <v>0.77</v>
      </c>
      <c r="M16" s="6">
        <v>5.54</v>
      </c>
      <c r="N16" s="6">
        <v>5.66</v>
      </c>
      <c r="O16" s="8">
        <v>5.16</v>
      </c>
      <c r="P16" s="8">
        <v>20000</v>
      </c>
      <c r="Q16" s="8">
        <v>16781</v>
      </c>
      <c r="R16" s="8">
        <v>4.05</v>
      </c>
      <c r="S16" s="8">
        <v>3.2499999999999999E-4</v>
      </c>
      <c r="T16" s="8">
        <v>1.47E-4</v>
      </c>
      <c r="U16" s="11">
        <v>6.2270000000000003</v>
      </c>
      <c r="V16" s="11">
        <v>1.8069999999999999</v>
      </c>
      <c r="W16" s="11">
        <v>9048.6</v>
      </c>
      <c r="X16" s="11">
        <v>207.8</v>
      </c>
      <c r="Y16" s="11">
        <v>1</v>
      </c>
      <c r="Z16" s="15" t="s">
        <v>31</v>
      </c>
      <c r="AA16" s="13"/>
    </row>
    <row r="17" spans="1:27" x14ac:dyDescent="0.25">
      <c r="A17" s="4">
        <v>2020</v>
      </c>
      <c r="B17" s="4">
        <v>20</v>
      </c>
      <c r="C17" s="4" t="s">
        <v>51</v>
      </c>
      <c r="D17" s="4" t="s">
        <v>25</v>
      </c>
      <c r="E17" s="35">
        <v>20</v>
      </c>
      <c r="F17" s="2" t="s">
        <v>26</v>
      </c>
      <c r="G17" s="35">
        <v>65</v>
      </c>
      <c r="H17" s="2">
        <v>10</v>
      </c>
      <c r="I17" s="7">
        <v>2.4169999999999998</v>
      </c>
      <c r="J17" s="7">
        <v>3.4</v>
      </c>
      <c r="K17" s="6">
        <v>16.2</v>
      </c>
      <c r="L17" s="6">
        <v>0.8</v>
      </c>
      <c r="M17" s="7">
        <v>5.9</v>
      </c>
      <c r="N17" s="7">
        <v>5.67</v>
      </c>
      <c r="O17" s="9">
        <v>4.9000000000000004</v>
      </c>
      <c r="P17" s="8">
        <v>20000</v>
      </c>
      <c r="Q17" s="9">
        <v>14738</v>
      </c>
      <c r="R17" s="9">
        <v>3.82</v>
      </c>
      <c r="S17" s="9">
        <v>1.9599999999999999E-4</v>
      </c>
      <c r="T17" s="9">
        <v>1.3799999999999999E-4</v>
      </c>
      <c r="U17" s="12">
        <v>6.16</v>
      </c>
      <c r="V17" s="12">
        <v>1.956</v>
      </c>
      <c r="W17" s="12">
        <v>8085.4</v>
      </c>
      <c r="X17" s="12">
        <v>175.2</v>
      </c>
      <c r="Y17" s="12">
        <v>24.7</v>
      </c>
      <c r="Z17" s="15" t="s">
        <v>31</v>
      </c>
      <c r="AA17" s="13"/>
    </row>
    <row r="18" spans="1:27" x14ac:dyDescent="0.25">
      <c r="A18" s="4">
        <v>2020</v>
      </c>
      <c r="B18" s="4">
        <v>21</v>
      </c>
      <c r="C18" s="4" t="s">
        <v>52</v>
      </c>
      <c r="D18" s="4" t="s">
        <v>25</v>
      </c>
      <c r="E18" s="35">
        <v>20</v>
      </c>
      <c r="F18" s="2" t="s">
        <v>26</v>
      </c>
      <c r="G18" s="35">
        <v>50</v>
      </c>
      <c r="H18" s="2">
        <v>10</v>
      </c>
      <c r="I18" s="7">
        <v>2.4340000000000002</v>
      </c>
      <c r="J18" s="7">
        <v>3.3</v>
      </c>
      <c r="K18" s="6">
        <v>16.600000000000001</v>
      </c>
      <c r="L18" s="6">
        <v>0.79</v>
      </c>
      <c r="M18" s="7">
        <v>6.29</v>
      </c>
      <c r="N18" s="7">
        <v>6.02</v>
      </c>
      <c r="O18" s="9">
        <v>5.98</v>
      </c>
      <c r="P18" s="9">
        <v>20000</v>
      </c>
      <c r="Q18" s="9">
        <v>13546</v>
      </c>
      <c r="R18" s="9">
        <v>3.82</v>
      </c>
      <c r="S18" s="9">
        <v>2.7399999999999999E-4</v>
      </c>
      <c r="T18" s="9">
        <v>1.73E-4</v>
      </c>
      <c r="U18" s="12">
        <v>6.532</v>
      </c>
      <c r="V18" s="12">
        <v>1.6919999999999999</v>
      </c>
      <c r="W18" s="12">
        <v>9473.5</v>
      </c>
      <c r="X18" s="12">
        <v>244.8</v>
      </c>
      <c r="Y18" s="12">
        <v>23.5</v>
      </c>
      <c r="Z18" s="15" t="s">
        <v>31</v>
      </c>
      <c r="AA18" s="13"/>
    </row>
    <row r="19" spans="1:27" x14ac:dyDescent="0.25">
      <c r="A19" s="4">
        <v>2020</v>
      </c>
      <c r="B19" s="4">
        <v>22</v>
      </c>
      <c r="C19" s="4" t="s">
        <v>54</v>
      </c>
      <c r="D19" s="4" t="s">
        <v>25</v>
      </c>
      <c r="E19" s="35">
        <v>15</v>
      </c>
      <c r="F19" s="2" t="s">
        <v>26</v>
      </c>
      <c r="G19" s="35">
        <v>65</v>
      </c>
      <c r="H19" s="2">
        <v>4</v>
      </c>
      <c r="I19" s="7">
        <v>2.4169999999999998</v>
      </c>
      <c r="J19" s="7">
        <v>3.7</v>
      </c>
      <c r="K19" s="6">
        <v>16.399999999999999</v>
      </c>
      <c r="L19" s="6">
        <v>0.78</v>
      </c>
      <c r="M19" s="7">
        <v>6.23</v>
      </c>
      <c r="N19" s="7">
        <v>5.8</v>
      </c>
      <c r="O19" s="9">
        <v>2.23</v>
      </c>
      <c r="P19" s="9">
        <v>20000</v>
      </c>
      <c r="Q19" s="8" t="s">
        <v>31</v>
      </c>
      <c r="R19" s="8" t="s">
        <v>31</v>
      </c>
      <c r="S19" s="8" t="s">
        <v>31</v>
      </c>
      <c r="T19" s="9">
        <v>6.0000000000000002E-5</v>
      </c>
      <c r="U19" s="11">
        <v>5.1970000000000001</v>
      </c>
      <c r="V19" s="11">
        <v>3.4670000000000001</v>
      </c>
      <c r="W19" s="11">
        <v>8675.7999999999993</v>
      </c>
      <c r="X19" s="11">
        <v>86.7</v>
      </c>
      <c r="Y19" s="11">
        <v>4.5999999999999996</v>
      </c>
      <c r="Z19" s="15" t="s">
        <v>31</v>
      </c>
      <c r="AA19" s="13"/>
    </row>
    <row r="20" spans="1:27" x14ac:dyDescent="0.25">
      <c r="A20" s="4">
        <v>2020</v>
      </c>
      <c r="B20" s="4">
        <v>23</v>
      </c>
      <c r="C20" s="4" t="s">
        <v>55</v>
      </c>
      <c r="D20" s="4" t="s">
        <v>25</v>
      </c>
      <c r="E20" s="35">
        <v>20</v>
      </c>
      <c r="F20" s="2" t="s">
        <v>26</v>
      </c>
      <c r="G20" s="35">
        <v>65</v>
      </c>
      <c r="H20" s="2">
        <v>10</v>
      </c>
      <c r="I20" s="7">
        <v>2.4220000000000002</v>
      </c>
      <c r="J20" s="7">
        <v>4.0999999999999996</v>
      </c>
      <c r="K20" s="6">
        <v>16.600000000000001</v>
      </c>
      <c r="L20" s="6">
        <v>0.75</v>
      </c>
      <c r="M20" s="7">
        <v>5.77</v>
      </c>
      <c r="N20" s="7">
        <v>5.69</v>
      </c>
      <c r="O20" s="9">
        <v>4.03</v>
      </c>
      <c r="P20" s="9">
        <v>20000</v>
      </c>
      <c r="Q20" s="8">
        <v>15587</v>
      </c>
      <c r="R20" s="8">
        <v>3.06</v>
      </c>
      <c r="S20" s="8">
        <v>1.95E-4</v>
      </c>
      <c r="T20" s="8">
        <v>1.12E-4</v>
      </c>
      <c r="U20" s="11">
        <v>5.4749999999999996</v>
      </c>
      <c r="V20" s="11">
        <v>2.6339999999999999</v>
      </c>
      <c r="W20" s="11">
        <v>10171</v>
      </c>
      <c r="X20" s="12">
        <v>141.1</v>
      </c>
      <c r="Y20" s="12">
        <v>6.5</v>
      </c>
      <c r="Z20" s="15" t="s">
        <v>31</v>
      </c>
      <c r="AA20" s="13"/>
    </row>
    <row r="21" spans="1:27" x14ac:dyDescent="0.25">
      <c r="A21" s="4">
        <v>2020</v>
      </c>
      <c r="B21" s="4">
        <v>25</v>
      </c>
      <c r="C21" s="4" t="s">
        <v>57</v>
      </c>
      <c r="D21" s="4" t="s">
        <v>25</v>
      </c>
      <c r="E21" s="35">
        <v>20</v>
      </c>
      <c r="F21" s="2" t="s">
        <v>26</v>
      </c>
      <c r="G21" s="35">
        <v>65</v>
      </c>
      <c r="H21" s="2">
        <v>10</v>
      </c>
      <c r="I21" s="7">
        <v>2.4169999999999998</v>
      </c>
      <c r="J21" s="7">
        <v>3.6</v>
      </c>
      <c r="K21" s="6">
        <v>16.600000000000001</v>
      </c>
      <c r="L21" s="6">
        <v>0.77</v>
      </c>
      <c r="M21" s="7">
        <v>5.86</v>
      </c>
      <c r="N21" s="7">
        <v>5.71</v>
      </c>
      <c r="O21" s="9">
        <v>4.43</v>
      </c>
      <c r="P21" s="9">
        <v>20000</v>
      </c>
      <c r="Q21" s="9">
        <v>17133</v>
      </c>
      <c r="R21" s="9">
        <v>3.73</v>
      </c>
      <c r="S21" s="9">
        <v>2.3000000000000001E-4</v>
      </c>
      <c r="T21" s="9">
        <v>1.47E-4</v>
      </c>
      <c r="U21" s="12">
        <v>6.2309999999999999</v>
      </c>
      <c r="V21" s="12">
        <v>1.7430000000000001</v>
      </c>
      <c r="W21" s="12">
        <v>8164.1</v>
      </c>
      <c r="X21" s="12">
        <v>195.7</v>
      </c>
      <c r="Y21" s="12">
        <v>11.5</v>
      </c>
      <c r="Z21" s="15" t="s">
        <v>31</v>
      </c>
      <c r="AA21" s="13"/>
    </row>
    <row r="22" spans="1:27" ht="30" x14ac:dyDescent="0.25">
      <c r="A22" s="4">
        <v>2020</v>
      </c>
      <c r="B22" s="4">
        <v>26</v>
      </c>
      <c r="C22" s="4" t="s">
        <v>58</v>
      </c>
      <c r="D22" s="4" t="s">
        <v>25</v>
      </c>
      <c r="E22" s="35">
        <v>20</v>
      </c>
      <c r="F22" s="2" t="s">
        <v>26</v>
      </c>
      <c r="G22" s="35">
        <v>65</v>
      </c>
      <c r="H22" s="2">
        <v>10</v>
      </c>
      <c r="I22" s="7">
        <v>2.41</v>
      </c>
      <c r="J22" s="7">
        <v>3.8</v>
      </c>
      <c r="K22" s="6">
        <v>16.899999999999999</v>
      </c>
      <c r="L22" s="6">
        <v>0.79</v>
      </c>
      <c r="M22" s="6">
        <v>6.05</v>
      </c>
      <c r="N22" s="6">
        <v>5.68</v>
      </c>
      <c r="O22" s="8">
        <v>5.18</v>
      </c>
      <c r="P22" s="9">
        <v>20000</v>
      </c>
      <c r="Q22" s="8">
        <v>16706</v>
      </c>
      <c r="R22" s="8">
        <v>4.32</v>
      </c>
      <c r="S22" s="8">
        <v>2.5500000000000002E-4</v>
      </c>
      <c r="T22" s="8">
        <v>1.6899999999999999E-4</v>
      </c>
      <c r="U22" s="11">
        <v>6.5860000000000003</v>
      </c>
      <c r="V22" s="11">
        <v>1.6859999999999999</v>
      </c>
      <c r="W22" s="11">
        <v>9419.4</v>
      </c>
      <c r="X22" s="11">
        <v>245.7</v>
      </c>
      <c r="Y22" s="11">
        <v>4.5999999999999996</v>
      </c>
      <c r="Z22" s="15" t="s">
        <v>31</v>
      </c>
      <c r="AA22" s="14" t="s">
        <v>53</v>
      </c>
    </row>
    <row r="23" spans="1:27" x14ac:dyDescent="0.25">
      <c r="A23" s="4">
        <v>2020</v>
      </c>
      <c r="B23" s="4">
        <v>28</v>
      </c>
      <c r="C23" s="4" t="s">
        <v>60</v>
      </c>
      <c r="D23" s="4" t="s">
        <v>25</v>
      </c>
      <c r="E23" s="35">
        <v>15</v>
      </c>
      <c r="F23" s="2" t="s">
        <v>26</v>
      </c>
      <c r="G23" s="35">
        <v>65</v>
      </c>
      <c r="H23" s="2">
        <v>4</v>
      </c>
      <c r="I23" s="7">
        <v>2.4249999999999998</v>
      </c>
      <c r="J23" s="7">
        <v>3.6</v>
      </c>
      <c r="K23" s="6">
        <v>16.2</v>
      </c>
      <c r="L23" s="6">
        <v>0.83</v>
      </c>
      <c r="M23" s="7">
        <v>6.02</v>
      </c>
      <c r="N23" s="7">
        <v>5.8</v>
      </c>
      <c r="O23" s="9">
        <v>2.0699999999999998</v>
      </c>
      <c r="P23" s="9">
        <v>20000</v>
      </c>
      <c r="Q23" s="8" t="s">
        <v>31</v>
      </c>
      <c r="R23" s="8" t="s">
        <v>31</v>
      </c>
      <c r="S23" s="8" t="s">
        <v>31</v>
      </c>
      <c r="T23" s="9">
        <v>2.5000000000000001E-5</v>
      </c>
      <c r="U23" s="11">
        <v>5.4630000000000001</v>
      </c>
      <c r="V23" s="11">
        <v>2.86</v>
      </c>
      <c r="W23" s="11">
        <v>8190.1</v>
      </c>
      <c r="X23" s="11">
        <v>104.6</v>
      </c>
      <c r="Y23" s="11">
        <v>7.7</v>
      </c>
      <c r="Z23" s="15" t="s">
        <v>31</v>
      </c>
      <c r="AA23" s="13"/>
    </row>
    <row r="24" spans="1:27" ht="30" x14ac:dyDescent="0.25">
      <c r="A24" s="4">
        <v>2020</v>
      </c>
      <c r="B24" s="4">
        <v>30</v>
      </c>
      <c r="C24" s="4" t="s">
        <v>63</v>
      </c>
      <c r="D24" s="4" t="s">
        <v>25</v>
      </c>
      <c r="E24" s="35">
        <v>20</v>
      </c>
      <c r="F24" s="2" t="s">
        <v>26</v>
      </c>
      <c r="G24" s="35">
        <v>80</v>
      </c>
      <c r="H24" s="2">
        <v>10</v>
      </c>
      <c r="I24" s="7">
        <v>2.5049999999999999</v>
      </c>
      <c r="J24" s="7">
        <v>3.6</v>
      </c>
      <c r="K24" s="6">
        <v>16.7</v>
      </c>
      <c r="L24" s="6">
        <v>0.63</v>
      </c>
      <c r="M24" s="6">
        <v>5.97</v>
      </c>
      <c r="N24" s="6">
        <v>5.6</v>
      </c>
      <c r="O24" s="8">
        <v>2.14</v>
      </c>
      <c r="P24" s="8">
        <v>20000</v>
      </c>
      <c r="Q24" s="8" t="s">
        <v>31</v>
      </c>
      <c r="R24" s="8" t="s">
        <v>31</v>
      </c>
      <c r="S24" s="8" t="s">
        <v>31</v>
      </c>
      <c r="T24" s="9">
        <v>5.5000000000000002E-5</v>
      </c>
      <c r="U24" s="11">
        <v>4.3419999999999996</v>
      </c>
      <c r="V24" s="11">
        <v>4.9349999999999996</v>
      </c>
      <c r="W24" s="11">
        <v>9218.5</v>
      </c>
      <c r="X24" s="11">
        <v>55</v>
      </c>
      <c r="Y24" s="11">
        <v>22.9</v>
      </c>
      <c r="Z24" s="15" t="s">
        <v>31</v>
      </c>
      <c r="AA24" s="14" t="s">
        <v>62</v>
      </c>
    </row>
    <row r="25" spans="1:27" x14ac:dyDescent="0.25">
      <c r="A25" s="4">
        <v>2020</v>
      </c>
      <c r="B25" s="4">
        <v>31</v>
      </c>
      <c r="C25" s="4" t="s">
        <v>64</v>
      </c>
      <c r="D25" s="4" t="s">
        <v>25</v>
      </c>
      <c r="E25" s="35">
        <v>20</v>
      </c>
      <c r="F25" s="2" t="s">
        <v>26</v>
      </c>
      <c r="G25" s="35">
        <v>65</v>
      </c>
      <c r="H25" s="2">
        <v>5</v>
      </c>
      <c r="I25" s="7">
        <v>2.3820000000000001</v>
      </c>
      <c r="J25" s="7">
        <v>4</v>
      </c>
      <c r="K25" s="6">
        <v>15.7</v>
      </c>
      <c r="L25" s="6">
        <v>1.05</v>
      </c>
      <c r="M25" s="7">
        <v>5.26</v>
      </c>
      <c r="N25" s="7">
        <v>5.81</v>
      </c>
      <c r="O25" s="9">
        <v>3.08</v>
      </c>
      <c r="P25" s="8">
        <v>20000</v>
      </c>
      <c r="Q25" s="8" t="s">
        <v>31</v>
      </c>
      <c r="R25" s="8" t="s">
        <v>31</v>
      </c>
      <c r="S25" s="8" t="s">
        <v>31</v>
      </c>
      <c r="T25" s="9">
        <v>7.6000000000000004E-5</v>
      </c>
      <c r="U25" s="11">
        <v>6.5919999999999996</v>
      </c>
      <c r="V25" s="11">
        <v>1.4630000000000001</v>
      </c>
      <c r="W25" s="11">
        <v>8097.4</v>
      </c>
      <c r="X25" s="11">
        <v>243.2</v>
      </c>
      <c r="Y25" s="11">
        <v>3.3</v>
      </c>
      <c r="Z25" s="15" t="s">
        <v>31</v>
      </c>
      <c r="AA25" s="13"/>
    </row>
    <row r="26" spans="1:27" x14ac:dyDescent="0.25">
      <c r="A26" s="4">
        <v>2020</v>
      </c>
      <c r="B26" s="4">
        <v>35</v>
      </c>
      <c r="C26" s="4" t="s">
        <v>70</v>
      </c>
      <c r="D26" s="4" t="s">
        <v>25</v>
      </c>
      <c r="E26" s="35">
        <v>15</v>
      </c>
      <c r="F26" s="2" t="s">
        <v>26</v>
      </c>
      <c r="G26" s="35">
        <v>65</v>
      </c>
      <c r="H26" s="2">
        <v>10</v>
      </c>
      <c r="I26" s="7">
        <v>2.4489999999999998</v>
      </c>
      <c r="J26" s="7">
        <v>2.4</v>
      </c>
      <c r="K26" s="6">
        <v>14.6</v>
      </c>
      <c r="L26" s="6">
        <v>0.88</v>
      </c>
      <c r="M26" s="7">
        <v>5.84</v>
      </c>
      <c r="N26" s="7">
        <v>5.63</v>
      </c>
      <c r="O26" s="9">
        <v>4.03</v>
      </c>
      <c r="P26" s="8">
        <v>20000</v>
      </c>
      <c r="Q26" s="9">
        <v>16590</v>
      </c>
      <c r="R26" s="9">
        <v>3.59</v>
      </c>
      <c r="S26" s="9">
        <v>1.26E-4</v>
      </c>
      <c r="T26" s="9">
        <v>1.17E-4</v>
      </c>
      <c r="U26" s="11">
        <v>5.9089999999999998</v>
      </c>
      <c r="V26" s="11">
        <v>2.645</v>
      </c>
      <c r="W26" s="11">
        <v>9168.2000000000007</v>
      </c>
      <c r="X26" s="11">
        <v>137.1</v>
      </c>
      <c r="Y26" s="11">
        <v>8.9</v>
      </c>
      <c r="Z26" s="15" t="s">
        <v>31</v>
      </c>
      <c r="AA26" s="13"/>
    </row>
    <row r="27" spans="1:27" ht="30" x14ac:dyDescent="0.25">
      <c r="A27" s="4">
        <v>2020</v>
      </c>
      <c r="B27" s="4">
        <v>40</v>
      </c>
      <c r="C27" s="4" t="s">
        <v>77</v>
      </c>
      <c r="D27" s="4" t="s">
        <v>25</v>
      </c>
      <c r="E27" s="35">
        <v>20</v>
      </c>
      <c r="F27" s="2" t="s">
        <v>26</v>
      </c>
      <c r="G27" s="35">
        <v>65</v>
      </c>
      <c r="H27" s="2">
        <v>10</v>
      </c>
      <c r="I27" s="7">
        <v>2.4169999999999998</v>
      </c>
      <c r="J27" s="7">
        <v>3.6</v>
      </c>
      <c r="K27" s="6">
        <v>16.600000000000001</v>
      </c>
      <c r="L27" s="6">
        <v>0.77</v>
      </c>
      <c r="M27" s="7">
        <v>5.76</v>
      </c>
      <c r="N27" s="7">
        <v>5.69</v>
      </c>
      <c r="O27" s="9">
        <v>3.66</v>
      </c>
      <c r="P27" s="9">
        <v>20000</v>
      </c>
      <c r="Q27" s="9" t="s">
        <v>31</v>
      </c>
      <c r="R27" s="9" t="s">
        <v>31</v>
      </c>
      <c r="S27" s="9" t="s">
        <v>31</v>
      </c>
      <c r="T27" s="9">
        <v>1E-4</v>
      </c>
      <c r="U27" s="11">
        <v>6.282</v>
      </c>
      <c r="V27" s="11">
        <v>1.9470000000000001</v>
      </c>
      <c r="W27" s="11">
        <v>8894.9</v>
      </c>
      <c r="X27" s="11">
        <v>192.2</v>
      </c>
      <c r="Y27" s="11">
        <v>10.9</v>
      </c>
      <c r="Z27" s="15" t="s">
        <v>31</v>
      </c>
      <c r="AA27" s="14" t="s">
        <v>53</v>
      </c>
    </row>
    <row r="28" spans="1:27" x14ac:dyDescent="0.25">
      <c r="A28" s="4">
        <v>2020</v>
      </c>
      <c r="B28" s="4">
        <v>41</v>
      </c>
      <c r="C28" s="4" t="s">
        <v>78</v>
      </c>
      <c r="D28" s="4" t="s">
        <v>25</v>
      </c>
      <c r="E28" s="35">
        <v>20</v>
      </c>
      <c r="F28" s="2" t="s">
        <v>26</v>
      </c>
      <c r="G28" s="35">
        <v>65</v>
      </c>
      <c r="H28" s="2">
        <v>5</v>
      </c>
      <c r="I28" s="7">
        <v>2.3809999999999998</v>
      </c>
      <c r="J28" s="7">
        <v>3.5</v>
      </c>
      <c r="K28" s="6">
        <v>15.7</v>
      </c>
      <c r="L28" s="6">
        <v>0.95</v>
      </c>
      <c r="M28" s="7">
        <v>5.9</v>
      </c>
      <c r="N28" s="7">
        <v>5.86</v>
      </c>
      <c r="O28" s="9">
        <v>2.7</v>
      </c>
      <c r="P28" s="8">
        <v>20000</v>
      </c>
      <c r="Q28" s="8" t="s">
        <v>31</v>
      </c>
      <c r="R28" s="8" t="s">
        <v>31</v>
      </c>
      <c r="S28" s="8" t="s">
        <v>31</v>
      </c>
      <c r="T28" s="9">
        <v>7.2999999999999999E-5</v>
      </c>
      <c r="U28" s="11">
        <v>6.31</v>
      </c>
      <c r="V28" s="11">
        <v>1.7749999999999999</v>
      </c>
      <c r="W28" s="11">
        <v>8142.8</v>
      </c>
      <c r="X28" s="11">
        <v>193.2</v>
      </c>
      <c r="Y28" s="11">
        <v>6.2</v>
      </c>
      <c r="Z28" s="15" t="s">
        <v>31</v>
      </c>
      <c r="AA28" s="13"/>
    </row>
    <row r="29" spans="1:27" x14ac:dyDescent="0.25">
      <c r="A29" s="4">
        <v>2020</v>
      </c>
      <c r="B29" s="4">
        <v>44</v>
      </c>
      <c r="C29" s="4" t="s">
        <v>83</v>
      </c>
      <c r="D29" s="4" t="s">
        <v>25</v>
      </c>
      <c r="E29" s="35">
        <v>20</v>
      </c>
      <c r="F29" s="2" t="s">
        <v>26</v>
      </c>
      <c r="G29" s="35">
        <v>65</v>
      </c>
      <c r="H29" s="2">
        <v>10</v>
      </c>
      <c r="I29" s="7">
        <v>2.415</v>
      </c>
      <c r="J29" s="7">
        <v>5</v>
      </c>
      <c r="K29" s="6">
        <v>16.899999999999999</v>
      </c>
      <c r="L29" s="6">
        <v>0.81</v>
      </c>
      <c r="M29" s="7">
        <v>5.84</v>
      </c>
      <c r="N29" s="7">
        <v>5.7</v>
      </c>
      <c r="O29" s="9">
        <v>3.48</v>
      </c>
      <c r="P29" s="9">
        <v>20000</v>
      </c>
      <c r="Q29" s="9">
        <v>18623</v>
      </c>
      <c r="R29" s="9">
        <v>3.28</v>
      </c>
      <c r="S29" s="9">
        <v>1.35E-4</v>
      </c>
      <c r="T29" s="9">
        <v>1.03E-4</v>
      </c>
      <c r="U29" s="11">
        <v>5.1470000000000002</v>
      </c>
      <c r="V29" s="11">
        <v>3.0129999999999999</v>
      </c>
      <c r="W29" s="11">
        <v>9181.1</v>
      </c>
      <c r="X29" s="11">
        <v>104.6</v>
      </c>
      <c r="Y29" s="11">
        <v>3.6</v>
      </c>
      <c r="Z29" s="15" t="s">
        <v>31</v>
      </c>
      <c r="AA29" s="13"/>
    </row>
    <row r="30" spans="1:27" x14ac:dyDescent="0.25">
      <c r="A30" s="4">
        <v>2020</v>
      </c>
      <c r="B30" s="4">
        <v>48</v>
      </c>
      <c r="C30" s="4" t="s">
        <v>87</v>
      </c>
      <c r="D30" s="4" t="s">
        <v>25</v>
      </c>
      <c r="E30" s="35">
        <v>20</v>
      </c>
      <c r="F30" s="2" t="s">
        <v>26</v>
      </c>
      <c r="G30" s="35">
        <v>65</v>
      </c>
      <c r="H30" s="2">
        <v>5</v>
      </c>
      <c r="I30" s="7">
        <v>2.3639999999999999</v>
      </c>
      <c r="J30" s="7">
        <v>4.3</v>
      </c>
      <c r="K30" s="6">
        <v>16.100000000000001</v>
      </c>
      <c r="L30" s="6">
        <v>1.01</v>
      </c>
      <c r="M30" s="7">
        <v>5.51</v>
      </c>
      <c r="N30" s="7">
        <v>5.79</v>
      </c>
      <c r="O30" s="9"/>
      <c r="P30" s="9"/>
      <c r="Q30" s="9"/>
      <c r="R30" s="9"/>
      <c r="S30" s="9"/>
      <c r="T30" s="9"/>
      <c r="U30" s="11">
        <v>5.9660000000000002</v>
      </c>
      <c r="V30" s="11">
        <v>2.0499999999999998</v>
      </c>
      <c r="W30" s="11">
        <v>8105</v>
      </c>
      <c r="X30" s="11">
        <v>159.5</v>
      </c>
      <c r="Y30" s="11">
        <v>18.600000000000001</v>
      </c>
      <c r="Z30" s="15" t="s">
        <v>31</v>
      </c>
      <c r="AA30" s="13"/>
    </row>
    <row r="31" spans="1:27" x14ac:dyDescent="0.25">
      <c r="A31" s="4">
        <v>2020</v>
      </c>
      <c r="B31" s="4">
        <v>49</v>
      </c>
      <c r="C31" s="4" t="s">
        <v>88</v>
      </c>
      <c r="D31" s="4" t="s">
        <v>25</v>
      </c>
      <c r="E31" s="35">
        <v>20</v>
      </c>
      <c r="F31" s="2" t="s">
        <v>26</v>
      </c>
      <c r="G31" s="35">
        <v>65</v>
      </c>
      <c r="H31" s="2">
        <v>5</v>
      </c>
      <c r="I31" s="7">
        <v>2.379</v>
      </c>
      <c r="J31" s="7">
        <v>3.4</v>
      </c>
      <c r="K31" s="6">
        <v>15.2</v>
      </c>
      <c r="L31" s="6">
        <v>0.97</v>
      </c>
      <c r="M31" s="7">
        <v>5.96</v>
      </c>
      <c r="N31" s="7">
        <v>5.85</v>
      </c>
      <c r="O31" s="9"/>
      <c r="P31" s="9"/>
      <c r="Q31" s="9"/>
      <c r="R31" s="9"/>
      <c r="S31" s="9"/>
      <c r="T31" s="9"/>
      <c r="U31" s="11">
        <v>6.1669999999999998</v>
      </c>
      <c r="V31" s="11">
        <v>1.93</v>
      </c>
      <c r="W31" s="11">
        <v>8003.7</v>
      </c>
      <c r="X31" s="11">
        <v>172.6</v>
      </c>
      <c r="Y31" s="11">
        <v>17.7</v>
      </c>
      <c r="Z31" s="15" t="s">
        <v>31</v>
      </c>
      <c r="AA31" s="13"/>
    </row>
    <row r="32" spans="1:27" x14ac:dyDescent="0.25">
      <c r="A32" s="4">
        <v>2020</v>
      </c>
      <c r="B32" s="4">
        <v>50</v>
      </c>
      <c r="C32" s="4" t="s">
        <v>89</v>
      </c>
      <c r="D32" s="4" t="s">
        <v>25</v>
      </c>
      <c r="E32" s="35">
        <v>20</v>
      </c>
      <c r="F32" s="2" t="s">
        <v>26</v>
      </c>
      <c r="G32" s="35">
        <v>65</v>
      </c>
      <c r="H32" s="2">
        <v>5</v>
      </c>
      <c r="I32" s="7">
        <v>2.38</v>
      </c>
      <c r="J32" s="7">
        <v>3.3</v>
      </c>
      <c r="K32" s="6">
        <v>15.7</v>
      </c>
      <c r="L32" s="6">
        <v>0.99</v>
      </c>
      <c r="M32" s="7">
        <v>5.92</v>
      </c>
      <c r="N32" s="7">
        <v>5.77</v>
      </c>
      <c r="O32" s="9"/>
      <c r="P32" s="9"/>
      <c r="Q32" s="9"/>
      <c r="R32" s="9"/>
      <c r="S32" s="9"/>
      <c r="T32" s="9"/>
      <c r="U32" s="11">
        <v>5.8769999999999998</v>
      </c>
      <c r="V32" s="11">
        <v>1.9630000000000001</v>
      </c>
      <c r="W32" s="11">
        <v>7691.9</v>
      </c>
      <c r="X32" s="11">
        <v>159.80000000000001</v>
      </c>
      <c r="Y32" s="11">
        <v>26.9</v>
      </c>
      <c r="Z32" s="15" t="s">
        <v>31</v>
      </c>
      <c r="AA32" s="13"/>
    </row>
    <row r="33" spans="1:27" x14ac:dyDescent="0.25">
      <c r="A33" s="4">
        <v>2020</v>
      </c>
      <c r="B33" s="4">
        <v>51</v>
      </c>
      <c r="C33" s="4" t="s">
        <v>90</v>
      </c>
      <c r="D33" s="4" t="s">
        <v>25</v>
      </c>
      <c r="E33" s="35">
        <v>15</v>
      </c>
      <c r="F33" s="2" t="s">
        <v>26</v>
      </c>
      <c r="G33" s="35">
        <v>65</v>
      </c>
      <c r="H33" s="2">
        <v>10</v>
      </c>
      <c r="I33" s="7">
        <v>2.4340000000000002</v>
      </c>
      <c r="J33" s="7">
        <v>3.1</v>
      </c>
      <c r="K33" s="6">
        <v>16.2</v>
      </c>
      <c r="L33" s="6">
        <v>0.76</v>
      </c>
      <c r="M33" s="7">
        <v>5.34</v>
      </c>
      <c r="N33" s="7">
        <v>5.55</v>
      </c>
      <c r="O33" s="9"/>
      <c r="P33" s="9"/>
      <c r="Q33" s="9"/>
      <c r="R33" s="9"/>
      <c r="S33" s="9"/>
      <c r="T33" s="9"/>
      <c r="U33" s="11">
        <v>5.9649999999999999</v>
      </c>
      <c r="V33" s="11">
        <v>2.4510000000000001</v>
      </c>
      <c r="W33" s="11">
        <v>9629.2999999999993</v>
      </c>
      <c r="X33" s="11">
        <v>158.1</v>
      </c>
      <c r="Y33" s="11">
        <v>16.600000000000001</v>
      </c>
      <c r="Z33" s="15" t="s">
        <v>31</v>
      </c>
      <c r="AA33" s="13"/>
    </row>
    <row r="34" spans="1:27" x14ac:dyDescent="0.25">
      <c r="A34" s="16">
        <v>2022</v>
      </c>
      <c r="B34" s="4">
        <v>52</v>
      </c>
      <c r="C34" s="16" t="s">
        <v>98</v>
      </c>
      <c r="D34" s="4" t="s">
        <v>25</v>
      </c>
      <c r="E34" s="37">
        <v>15</v>
      </c>
      <c r="F34" s="16" t="s">
        <v>26</v>
      </c>
      <c r="G34" s="37">
        <v>65</v>
      </c>
      <c r="H34" s="16">
        <v>1</v>
      </c>
      <c r="I34" s="17">
        <v>2.3719999999999999</v>
      </c>
      <c r="J34" s="7">
        <v>3.8</v>
      </c>
      <c r="K34" s="7">
        <v>17</v>
      </c>
      <c r="L34" s="7">
        <v>0.81</v>
      </c>
      <c r="M34" s="7">
        <v>6.1</v>
      </c>
      <c r="N34" s="7">
        <v>5.87</v>
      </c>
      <c r="O34" s="9">
        <v>2.78</v>
      </c>
      <c r="P34" s="9">
        <v>20000</v>
      </c>
      <c r="Q34" s="9" t="s">
        <v>31</v>
      </c>
      <c r="R34" s="9" t="s">
        <v>31</v>
      </c>
      <c r="S34" s="9" t="s">
        <v>31</v>
      </c>
      <c r="T34" s="9" t="s">
        <v>31</v>
      </c>
      <c r="U34" s="12">
        <v>6.1</v>
      </c>
      <c r="V34" s="12">
        <v>2.1</v>
      </c>
      <c r="W34" s="12">
        <v>7441.1</v>
      </c>
      <c r="X34" s="12">
        <v>143.69999999999999</v>
      </c>
      <c r="Y34" s="12">
        <v>12.5</v>
      </c>
      <c r="Z34" s="12">
        <v>3</v>
      </c>
      <c r="AA34" s="13"/>
    </row>
    <row r="35" spans="1:27" x14ac:dyDescent="0.25">
      <c r="A35" s="16">
        <v>2022</v>
      </c>
      <c r="B35" s="4">
        <v>53</v>
      </c>
      <c r="C35" s="16" t="s">
        <v>101</v>
      </c>
      <c r="D35" s="4" t="s">
        <v>25</v>
      </c>
      <c r="E35" s="37">
        <v>15</v>
      </c>
      <c r="F35" s="16" t="s">
        <v>26</v>
      </c>
      <c r="G35" s="37">
        <v>65</v>
      </c>
      <c r="H35" s="16">
        <v>1</v>
      </c>
      <c r="I35" s="17">
        <v>2.375</v>
      </c>
      <c r="J35" s="7">
        <v>3.9</v>
      </c>
      <c r="K35" s="7">
        <v>16.2</v>
      </c>
      <c r="L35" s="7">
        <v>0.89</v>
      </c>
      <c r="M35" s="7">
        <v>6.02</v>
      </c>
      <c r="N35" s="7">
        <v>5.88</v>
      </c>
      <c r="O35" s="9">
        <v>2.91</v>
      </c>
      <c r="P35" s="9">
        <v>20000</v>
      </c>
      <c r="Q35" s="9" t="s">
        <v>31</v>
      </c>
      <c r="R35" s="9" t="s">
        <v>31</v>
      </c>
      <c r="S35" s="9" t="s">
        <v>31</v>
      </c>
      <c r="T35" s="9" t="s">
        <v>31</v>
      </c>
      <c r="U35" s="12">
        <v>5.7</v>
      </c>
      <c r="V35" s="12">
        <v>2.4</v>
      </c>
      <c r="W35" s="12">
        <v>6767.3</v>
      </c>
      <c r="X35" s="12">
        <v>113.2</v>
      </c>
      <c r="Y35" s="12">
        <v>41.5</v>
      </c>
      <c r="Z35" s="12">
        <v>3</v>
      </c>
      <c r="AA35" s="13"/>
    </row>
    <row r="36" spans="1:27" x14ac:dyDescent="0.25">
      <c r="A36" s="16">
        <v>2022</v>
      </c>
      <c r="B36" s="4">
        <v>54</v>
      </c>
      <c r="C36" s="16" t="s">
        <v>102</v>
      </c>
      <c r="D36" s="4" t="s">
        <v>25</v>
      </c>
      <c r="E36" s="37">
        <v>20</v>
      </c>
      <c r="F36" s="16" t="s">
        <v>26</v>
      </c>
      <c r="G36" s="37">
        <v>65</v>
      </c>
      <c r="H36" s="2">
        <v>5</v>
      </c>
      <c r="I36" s="17">
        <v>2.36</v>
      </c>
      <c r="J36" s="7">
        <v>4.5</v>
      </c>
      <c r="K36" s="7">
        <v>16.5</v>
      </c>
      <c r="L36" s="7">
        <v>0.8</v>
      </c>
      <c r="M36" s="7">
        <v>6</v>
      </c>
      <c r="N36" s="7">
        <v>5.8</v>
      </c>
      <c r="O36" s="9">
        <v>2.64</v>
      </c>
      <c r="P36" s="9">
        <v>20000</v>
      </c>
      <c r="Q36" s="9" t="s">
        <v>31</v>
      </c>
      <c r="R36" s="9" t="s">
        <v>31</v>
      </c>
      <c r="S36" s="9" t="s">
        <v>31</v>
      </c>
      <c r="T36" s="9" t="s">
        <v>31</v>
      </c>
      <c r="U36" s="12">
        <v>6.7</v>
      </c>
      <c r="V36" s="12">
        <v>1.6</v>
      </c>
      <c r="W36" s="12">
        <v>8393.1</v>
      </c>
      <c r="X36" s="12">
        <v>236</v>
      </c>
      <c r="Y36" s="12">
        <v>4.5999999999999996</v>
      </c>
      <c r="Z36" s="12">
        <v>3</v>
      </c>
      <c r="AA36" s="13"/>
    </row>
    <row r="37" spans="1:27" x14ac:dyDescent="0.25">
      <c r="A37" s="16">
        <v>2022</v>
      </c>
      <c r="B37" s="4">
        <v>55</v>
      </c>
      <c r="C37" s="16" t="s">
        <v>103</v>
      </c>
      <c r="D37" s="4" t="s">
        <v>25</v>
      </c>
      <c r="E37" s="37">
        <v>20</v>
      </c>
      <c r="F37" s="16" t="s">
        <v>26</v>
      </c>
      <c r="G37" s="37">
        <v>80</v>
      </c>
      <c r="H37" s="2">
        <v>10</v>
      </c>
      <c r="I37" s="17">
        <v>2.4790000000000001</v>
      </c>
      <c r="J37" s="7">
        <v>4.0999999999999996</v>
      </c>
      <c r="K37" s="7">
        <v>17.100000000000001</v>
      </c>
      <c r="L37" s="7">
        <v>0.54</v>
      </c>
      <c r="M37" s="7">
        <v>6.12</v>
      </c>
      <c r="N37" s="7">
        <v>5.6</v>
      </c>
      <c r="O37" s="9">
        <v>2.41</v>
      </c>
      <c r="P37" s="9">
        <v>20000</v>
      </c>
      <c r="Q37" s="9" t="s">
        <v>31</v>
      </c>
      <c r="R37" s="9" t="s">
        <v>31</v>
      </c>
      <c r="S37" s="9" t="s">
        <v>31</v>
      </c>
      <c r="T37" s="9" t="s">
        <v>31</v>
      </c>
      <c r="U37" s="12">
        <v>5.7</v>
      </c>
      <c r="V37" s="12">
        <v>2.2999999999999998</v>
      </c>
      <c r="W37" s="12">
        <v>8886.1</v>
      </c>
      <c r="X37" s="12">
        <v>150.5</v>
      </c>
      <c r="Y37" s="12">
        <v>13.3</v>
      </c>
      <c r="Z37" s="12">
        <v>3</v>
      </c>
      <c r="AA37" s="13"/>
    </row>
    <row r="38" spans="1:27" x14ac:dyDescent="0.25">
      <c r="A38" s="16">
        <v>2022</v>
      </c>
      <c r="B38" s="4">
        <v>56</v>
      </c>
      <c r="C38" s="16" t="s">
        <v>101</v>
      </c>
      <c r="D38" s="4" t="s">
        <v>25</v>
      </c>
      <c r="E38" s="37">
        <v>15</v>
      </c>
      <c r="F38" s="16" t="s">
        <v>26</v>
      </c>
      <c r="G38" s="37">
        <v>65</v>
      </c>
      <c r="H38" s="16">
        <v>3</v>
      </c>
      <c r="I38" s="17">
        <v>2.363</v>
      </c>
      <c r="J38" s="7">
        <v>5.2</v>
      </c>
      <c r="K38" s="7">
        <v>17.7</v>
      </c>
      <c r="L38" s="7">
        <v>0.65</v>
      </c>
      <c r="M38" s="7">
        <v>6.06</v>
      </c>
      <c r="N38" s="7">
        <v>5.82</v>
      </c>
      <c r="O38" s="9">
        <v>2.76</v>
      </c>
      <c r="P38" s="9">
        <v>20000</v>
      </c>
      <c r="Q38" s="9" t="s">
        <v>31</v>
      </c>
      <c r="R38" s="9" t="s">
        <v>31</v>
      </c>
      <c r="S38" s="9" t="s">
        <v>31</v>
      </c>
      <c r="T38" s="9" t="s">
        <v>31</v>
      </c>
      <c r="U38" s="12">
        <v>5.4</v>
      </c>
      <c r="V38" s="12">
        <v>2.4</v>
      </c>
      <c r="W38" s="12">
        <v>7453.1</v>
      </c>
      <c r="X38" s="12">
        <v>111.1</v>
      </c>
      <c r="Y38" s="12">
        <v>8</v>
      </c>
      <c r="Z38" s="12">
        <v>3</v>
      </c>
      <c r="AA38" s="14" t="s">
        <v>177</v>
      </c>
    </row>
    <row r="39" spans="1:27" x14ac:dyDescent="0.25">
      <c r="A39" s="16">
        <v>2022</v>
      </c>
      <c r="B39" s="4">
        <v>57</v>
      </c>
      <c r="C39" s="16" t="s">
        <v>105</v>
      </c>
      <c r="D39" s="4" t="s">
        <v>25</v>
      </c>
      <c r="E39" s="37">
        <v>20</v>
      </c>
      <c r="F39" s="16" t="s">
        <v>26</v>
      </c>
      <c r="G39" s="37">
        <v>65</v>
      </c>
      <c r="H39" s="2">
        <v>10</v>
      </c>
      <c r="I39" s="17">
        <v>2.4590000000000001</v>
      </c>
      <c r="J39" s="7">
        <v>2.2999999999999998</v>
      </c>
      <c r="K39" s="7">
        <v>15.1</v>
      </c>
      <c r="L39" s="7">
        <v>0.93</v>
      </c>
      <c r="M39" s="7">
        <v>6.3</v>
      </c>
      <c r="N39" s="7">
        <v>5.93</v>
      </c>
      <c r="O39" s="9">
        <v>4.05</v>
      </c>
      <c r="P39" s="9">
        <v>20000</v>
      </c>
      <c r="Q39" s="9" t="s">
        <v>31</v>
      </c>
      <c r="R39" s="9" t="s">
        <v>31</v>
      </c>
      <c r="S39" s="9" t="s">
        <v>31</v>
      </c>
      <c r="T39" s="9" t="s">
        <v>31</v>
      </c>
      <c r="U39" s="12">
        <v>6.6</v>
      </c>
      <c r="V39" s="12">
        <v>1.9</v>
      </c>
      <c r="W39" s="12">
        <v>10153.200000000001</v>
      </c>
      <c r="X39" s="12">
        <v>240.9</v>
      </c>
      <c r="Y39" s="12">
        <v>12.2</v>
      </c>
      <c r="Z39" s="12">
        <v>3</v>
      </c>
      <c r="AA39" s="14" t="s">
        <v>178</v>
      </c>
    </row>
    <row r="40" spans="1:27" ht="30" x14ac:dyDescent="0.25">
      <c r="A40" s="16">
        <v>2022</v>
      </c>
      <c r="B40" s="4">
        <v>58</v>
      </c>
      <c r="C40" s="16" t="s">
        <v>106</v>
      </c>
      <c r="D40" s="4" t="s">
        <v>25</v>
      </c>
      <c r="E40" s="37">
        <v>0</v>
      </c>
      <c r="F40" s="16" t="s">
        <v>26</v>
      </c>
      <c r="G40" s="37">
        <v>65</v>
      </c>
      <c r="H40" s="2">
        <v>10</v>
      </c>
      <c r="I40" s="17">
        <v>2.4500000000000002</v>
      </c>
      <c r="J40" s="7">
        <v>2.8</v>
      </c>
      <c r="K40" s="7">
        <v>16.7</v>
      </c>
      <c r="L40" s="7">
        <v>0.53</v>
      </c>
      <c r="M40" s="7">
        <v>6.67</v>
      </c>
      <c r="N40" s="7">
        <v>6.18</v>
      </c>
      <c r="O40" s="9">
        <v>12.33</v>
      </c>
      <c r="P40" s="9">
        <v>19210</v>
      </c>
      <c r="Q40" s="9">
        <v>12769</v>
      </c>
      <c r="R40" s="9">
        <v>4.6399999999999997</v>
      </c>
      <c r="S40" s="9">
        <v>8.9999999999999998E-4</v>
      </c>
      <c r="T40" s="9">
        <v>2.3800000000000001E-4</v>
      </c>
      <c r="U40" s="12">
        <v>7.2</v>
      </c>
      <c r="V40" s="12">
        <v>1.4</v>
      </c>
      <c r="W40" s="12">
        <v>10714.2</v>
      </c>
      <c r="X40" s="12">
        <v>376</v>
      </c>
      <c r="Y40" s="12">
        <v>2.9</v>
      </c>
      <c r="Z40" s="12">
        <v>3</v>
      </c>
      <c r="AA40" s="14" t="s">
        <v>179</v>
      </c>
    </row>
    <row r="41" spans="1:27" x14ac:dyDescent="0.25">
      <c r="A41" s="16">
        <v>2022</v>
      </c>
      <c r="B41" s="4">
        <v>59</v>
      </c>
      <c r="C41" s="16" t="s">
        <v>107</v>
      </c>
      <c r="D41" s="4" t="s">
        <v>25</v>
      </c>
      <c r="E41" s="37">
        <v>20</v>
      </c>
      <c r="F41" s="16" t="s">
        <v>26</v>
      </c>
      <c r="G41" s="37">
        <v>65</v>
      </c>
      <c r="H41" s="2">
        <v>5</v>
      </c>
      <c r="I41" s="17">
        <v>2.3620000000000001</v>
      </c>
      <c r="J41" s="7">
        <v>4.3</v>
      </c>
      <c r="K41" s="7">
        <v>16.399999999999999</v>
      </c>
      <c r="L41" s="7">
        <v>0.71</v>
      </c>
      <c r="M41" s="7">
        <v>5.85</v>
      </c>
      <c r="N41" s="7">
        <v>5.8</v>
      </c>
      <c r="O41" s="9">
        <v>2.91</v>
      </c>
      <c r="P41" s="9">
        <v>20000</v>
      </c>
      <c r="Q41" s="9" t="s">
        <v>31</v>
      </c>
      <c r="R41" s="9" t="s">
        <v>31</v>
      </c>
      <c r="S41" s="9" t="s">
        <v>31</v>
      </c>
      <c r="T41" s="9" t="s">
        <v>31</v>
      </c>
      <c r="U41" s="12">
        <v>6.8</v>
      </c>
      <c r="V41" s="12">
        <v>1.2</v>
      </c>
      <c r="W41" s="12">
        <v>8357</v>
      </c>
      <c r="X41" s="12">
        <v>313.5</v>
      </c>
      <c r="Y41" s="12">
        <v>21.5</v>
      </c>
      <c r="Z41" s="12">
        <v>3</v>
      </c>
      <c r="AA41" s="13"/>
    </row>
    <row r="42" spans="1:27" x14ac:dyDescent="0.25">
      <c r="A42" s="16">
        <v>2022</v>
      </c>
      <c r="B42" s="4">
        <v>60</v>
      </c>
      <c r="C42" s="18" t="s">
        <v>108</v>
      </c>
      <c r="D42" s="4" t="s">
        <v>25</v>
      </c>
      <c r="E42" s="37">
        <v>20</v>
      </c>
      <c r="F42" s="16" t="s">
        <v>26</v>
      </c>
      <c r="G42" s="37">
        <v>80</v>
      </c>
      <c r="H42" s="2">
        <v>10</v>
      </c>
      <c r="I42" s="17">
        <v>2.5139999999999998</v>
      </c>
      <c r="J42" s="7">
        <v>3.9</v>
      </c>
      <c r="K42" s="7">
        <v>15.8</v>
      </c>
      <c r="L42" s="7">
        <v>0.64</v>
      </c>
      <c r="M42" s="7">
        <v>6.09</v>
      </c>
      <c r="N42" s="7">
        <v>5.5</v>
      </c>
      <c r="O42" s="9">
        <f>ROUND(AVERAGE(2.51,2.68),2)</f>
        <v>2.6</v>
      </c>
      <c r="P42" s="9">
        <v>20000</v>
      </c>
      <c r="Q42" s="9" t="s">
        <v>31</v>
      </c>
      <c r="R42" s="9" t="s">
        <v>31</v>
      </c>
      <c r="S42" s="9" t="s">
        <v>31</v>
      </c>
      <c r="T42" s="9" t="s">
        <v>31</v>
      </c>
      <c r="U42" s="12">
        <v>5.5</v>
      </c>
      <c r="V42" s="12">
        <v>2.5</v>
      </c>
      <c r="W42" s="12">
        <v>9486.5</v>
      </c>
      <c r="X42" s="12">
        <v>144.9</v>
      </c>
      <c r="Y42" s="12">
        <v>24.2</v>
      </c>
      <c r="Z42" s="12">
        <v>3</v>
      </c>
      <c r="AA42" s="13"/>
    </row>
    <row r="43" spans="1:27" x14ac:dyDescent="0.25">
      <c r="A43" s="16">
        <v>2022</v>
      </c>
      <c r="B43" s="4">
        <v>61</v>
      </c>
      <c r="C43" s="19" t="s">
        <v>109</v>
      </c>
      <c r="D43" s="4" t="s">
        <v>25</v>
      </c>
      <c r="E43" s="38">
        <v>20</v>
      </c>
      <c r="F43" s="16" t="s">
        <v>26</v>
      </c>
      <c r="G43" s="38">
        <v>80</v>
      </c>
      <c r="H43" s="2">
        <v>5</v>
      </c>
      <c r="I43" s="5">
        <v>2.38</v>
      </c>
      <c r="J43" s="6">
        <v>3</v>
      </c>
      <c r="K43" s="6">
        <v>15.6</v>
      </c>
      <c r="L43" s="6">
        <v>0.86</v>
      </c>
      <c r="M43" s="6">
        <v>6.01</v>
      </c>
      <c r="N43" s="6">
        <v>5.8</v>
      </c>
      <c r="O43" s="8">
        <f>ROUND(AVERAGE(2.91, 3.07),2)</f>
        <v>2.99</v>
      </c>
      <c r="P43" s="9">
        <v>20000</v>
      </c>
      <c r="Q43" s="9" t="s">
        <v>31</v>
      </c>
      <c r="R43" s="9" t="s">
        <v>31</v>
      </c>
      <c r="S43" s="9" t="s">
        <v>31</v>
      </c>
      <c r="T43" s="9" t="s">
        <v>31</v>
      </c>
      <c r="U43" s="12">
        <v>7.2</v>
      </c>
      <c r="V43" s="12">
        <v>1.2</v>
      </c>
      <c r="W43" s="12">
        <v>8981.1</v>
      </c>
      <c r="X43" s="12">
        <v>359</v>
      </c>
      <c r="Y43" s="12">
        <v>6.9</v>
      </c>
      <c r="Z43" s="12">
        <v>3</v>
      </c>
      <c r="AA43" s="14"/>
    </row>
    <row r="44" spans="1:27" x14ac:dyDescent="0.25">
      <c r="A44" s="16">
        <v>2022</v>
      </c>
      <c r="B44" s="4">
        <v>62</v>
      </c>
      <c r="C44" s="16" t="s">
        <v>110</v>
      </c>
      <c r="D44" s="4" t="s">
        <v>25</v>
      </c>
      <c r="E44" s="37">
        <v>20</v>
      </c>
      <c r="F44" s="16" t="s">
        <v>26</v>
      </c>
      <c r="G44" s="37">
        <v>65</v>
      </c>
      <c r="H44" s="2">
        <v>10</v>
      </c>
      <c r="I44" s="17">
        <v>2.4529999999999998</v>
      </c>
      <c r="J44" s="7">
        <v>3.5</v>
      </c>
      <c r="K44" s="7">
        <v>15.9</v>
      </c>
      <c r="L44" s="7">
        <v>0.84</v>
      </c>
      <c r="M44" s="7">
        <v>6.56</v>
      </c>
      <c r="N44" s="7">
        <v>5.94</v>
      </c>
      <c r="O44" s="9">
        <f>ROUND(AVERAGE(3.31,3.16),2)</f>
        <v>3.24</v>
      </c>
      <c r="P44" s="9">
        <v>20000</v>
      </c>
      <c r="Q44" s="9" t="s">
        <v>31</v>
      </c>
      <c r="R44" s="9" t="s">
        <v>31</v>
      </c>
      <c r="S44" s="9" t="s">
        <v>31</v>
      </c>
      <c r="T44" s="9" t="s">
        <v>31</v>
      </c>
      <c r="U44" s="12">
        <v>6.8</v>
      </c>
      <c r="V44" s="12">
        <v>1.9</v>
      </c>
      <c r="W44" s="12">
        <v>10035.700000000001</v>
      </c>
      <c r="X44" s="12">
        <v>239</v>
      </c>
      <c r="Y44" s="12">
        <v>22.6</v>
      </c>
      <c r="Z44" s="12">
        <v>3</v>
      </c>
      <c r="AA44" s="13"/>
    </row>
    <row r="45" spans="1:27" x14ac:dyDescent="0.25">
      <c r="A45" s="16">
        <v>2022</v>
      </c>
      <c r="B45" s="4">
        <v>63</v>
      </c>
      <c r="C45" s="16" t="s">
        <v>111</v>
      </c>
      <c r="D45" s="4" t="s">
        <v>25</v>
      </c>
      <c r="E45" s="37">
        <v>20</v>
      </c>
      <c r="F45" s="16" t="s">
        <v>26</v>
      </c>
      <c r="G45" s="37">
        <v>65</v>
      </c>
      <c r="H45" s="2">
        <v>5</v>
      </c>
      <c r="I45" s="17">
        <v>2.36</v>
      </c>
      <c r="J45" s="7">
        <v>3.4</v>
      </c>
      <c r="K45" s="7">
        <v>16.600000000000001</v>
      </c>
      <c r="L45" s="7">
        <v>0.79</v>
      </c>
      <c r="M45" s="7">
        <v>5.8</v>
      </c>
      <c r="N45" s="7">
        <v>6.3</v>
      </c>
      <c r="O45" s="9">
        <f>ROUND(AVERAGE(3.16,3.37),2)</f>
        <v>3.27</v>
      </c>
      <c r="P45" s="9">
        <v>20000</v>
      </c>
      <c r="Q45" s="9" t="s">
        <v>31</v>
      </c>
      <c r="R45" s="9" t="s">
        <v>31</v>
      </c>
      <c r="S45" s="9" t="s">
        <v>31</v>
      </c>
      <c r="T45" s="9" t="s">
        <v>31</v>
      </c>
      <c r="U45" s="12">
        <v>7</v>
      </c>
      <c r="V45" s="12">
        <v>1.3</v>
      </c>
      <c r="W45" s="12">
        <v>8134.7</v>
      </c>
      <c r="X45" s="12">
        <v>299</v>
      </c>
      <c r="Y45" s="12">
        <v>9.1999999999999993</v>
      </c>
      <c r="Z45" s="12">
        <v>6</v>
      </c>
      <c r="AA45" s="13"/>
    </row>
    <row r="46" spans="1:27" x14ac:dyDescent="0.25">
      <c r="A46" s="16">
        <v>2022</v>
      </c>
      <c r="B46" s="4">
        <v>66</v>
      </c>
      <c r="C46" s="21" t="s">
        <v>114</v>
      </c>
      <c r="D46" s="4" t="s">
        <v>25</v>
      </c>
      <c r="E46" s="37">
        <v>20</v>
      </c>
      <c r="F46" s="16" t="s">
        <v>26</v>
      </c>
      <c r="G46" s="37">
        <v>50</v>
      </c>
      <c r="H46" s="2">
        <v>10</v>
      </c>
      <c r="I46" s="17">
        <v>2.472</v>
      </c>
      <c r="J46" s="7">
        <v>4.4000000000000004</v>
      </c>
      <c r="K46" s="7">
        <v>16.8</v>
      </c>
      <c r="L46" s="7">
        <v>0.9</v>
      </c>
      <c r="M46" s="7">
        <v>6.31</v>
      </c>
      <c r="N46" s="7">
        <v>6.04</v>
      </c>
      <c r="O46" s="9">
        <f>ROUND(AVERAGE(3.7, 4,3),2)</f>
        <v>3.57</v>
      </c>
      <c r="P46" s="9">
        <v>20000</v>
      </c>
      <c r="Q46" s="9">
        <f>ROUND(AVERAGE(16556, 16223),0)</f>
        <v>16390</v>
      </c>
      <c r="R46" s="9">
        <f>ROUND(AVERAGE(3.28,3.7),2)</f>
        <v>3.49</v>
      </c>
      <c r="S46" s="9">
        <f>ROUND(AVERAGE(0.000114,0.000149),5)</f>
        <v>1.2999999999999999E-4</v>
      </c>
      <c r="T46" s="9">
        <f>ROUND(AVERAGE(0.000092,0.000114),4)</f>
        <v>1E-4</v>
      </c>
      <c r="U46" s="12">
        <v>6.6</v>
      </c>
      <c r="V46" s="12">
        <v>2.2000000000000002</v>
      </c>
      <c r="W46" s="12">
        <v>9909.6</v>
      </c>
      <c r="X46" s="12">
        <v>197.4</v>
      </c>
      <c r="Y46" s="12">
        <v>6.7</v>
      </c>
      <c r="Z46" s="12">
        <v>5</v>
      </c>
      <c r="AA46" s="13"/>
    </row>
    <row r="47" spans="1:27" x14ac:dyDescent="0.25">
      <c r="A47" s="16">
        <v>2022</v>
      </c>
      <c r="B47" s="4">
        <v>68</v>
      </c>
      <c r="C47" s="21" t="s">
        <v>116</v>
      </c>
      <c r="D47" s="4" t="s">
        <v>25</v>
      </c>
      <c r="E47" s="37">
        <v>20</v>
      </c>
      <c r="F47" s="16" t="s">
        <v>26</v>
      </c>
      <c r="G47" s="37">
        <v>80</v>
      </c>
      <c r="H47" s="2">
        <v>5</v>
      </c>
      <c r="I47" s="17">
        <v>2.3540000000000001</v>
      </c>
      <c r="J47" s="7">
        <v>4.3</v>
      </c>
      <c r="K47" s="7">
        <v>16.600000000000001</v>
      </c>
      <c r="L47" s="7">
        <v>0.8</v>
      </c>
      <c r="M47" s="7">
        <v>6.15</v>
      </c>
      <c r="N47" s="7">
        <v>5.8</v>
      </c>
      <c r="O47" s="9">
        <f>ROUND(AVERAGE(2.66,2.37),2)</f>
        <v>2.52</v>
      </c>
      <c r="P47" s="9">
        <v>20000</v>
      </c>
      <c r="Q47" s="9" t="s">
        <v>31</v>
      </c>
      <c r="R47" s="9" t="s">
        <v>31</v>
      </c>
      <c r="S47" s="9" t="s">
        <v>31</v>
      </c>
      <c r="T47" s="9" t="s">
        <v>31</v>
      </c>
      <c r="U47" s="12">
        <v>6.2</v>
      </c>
      <c r="V47" s="12">
        <v>1.8</v>
      </c>
      <c r="W47" s="12">
        <v>8149.4</v>
      </c>
      <c r="X47" s="12">
        <v>193.4</v>
      </c>
      <c r="Y47" s="12">
        <v>13.9</v>
      </c>
      <c r="Z47" s="12">
        <v>6</v>
      </c>
      <c r="AA47" s="13"/>
    </row>
    <row r="48" spans="1:27" x14ac:dyDescent="0.25">
      <c r="A48" s="16">
        <v>2022</v>
      </c>
      <c r="B48" s="4">
        <v>69</v>
      </c>
      <c r="C48" s="21" t="s">
        <v>117</v>
      </c>
      <c r="D48" s="4" t="s">
        <v>25</v>
      </c>
      <c r="E48" s="37">
        <v>20</v>
      </c>
      <c r="F48" s="16" t="s">
        <v>26</v>
      </c>
      <c r="G48" s="37">
        <v>50</v>
      </c>
      <c r="H48" s="2">
        <v>10</v>
      </c>
      <c r="I48" s="17">
        <v>2.4860000000000002</v>
      </c>
      <c r="J48" s="7">
        <v>3.2</v>
      </c>
      <c r="K48" s="7">
        <v>16</v>
      </c>
      <c r="L48" s="7">
        <v>0.91</v>
      </c>
      <c r="M48" s="7">
        <v>6.82</v>
      </c>
      <c r="N48" s="7">
        <v>6.18</v>
      </c>
      <c r="O48" s="9">
        <v>6.96</v>
      </c>
      <c r="P48" s="9">
        <v>20000</v>
      </c>
      <c r="Q48" s="9">
        <v>14196</v>
      </c>
      <c r="R48" s="9">
        <v>4.09</v>
      </c>
      <c r="S48" s="9">
        <v>3.2000000000000003E-4</v>
      </c>
      <c r="T48" s="9">
        <v>1.4999999999999999E-4</v>
      </c>
      <c r="U48" s="12">
        <v>6.1</v>
      </c>
      <c r="V48" s="12">
        <v>1.8</v>
      </c>
      <c r="W48" s="12">
        <v>7772.7</v>
      </c>
      <c r="X48" s="12">
        <v>174.9</v>
      </c>
      <c r="Y48" s="12">
        <v>18.2</v>
      </c>
      <c r="Z48" s="12">
        <v>5</v>
      </c>
      <c r="AA48" s="13"/>
    </row>
    <row r="49" spans="1:27" x14ac:dyDescent="0.25">
      <c r="A49" s="16">
        <v>2022</v>
      </c>
      <c r="B49" s="4">
        <v>70</v>
      </c>
      <c r="C49" s="21" t="s">
        <v>118</v>
      </c>
      <c r="D49" s="4" t="s">
        <v>25</v>
      </c>
      <c r="E49" s="37">
        <v>20</v>
      </c>
      <c r="F49" s="16" t="s">
        <v>26</v>
      </c>
      <c r="G49" s="37">
        <v>65</v>
      </c>
      <c r="H49" s="2">
        <v>10</v>
      </c>
      <c r="I49" s="17">
        <v>2.4500000000000002</v>
      </c>
      <c r="J49" s="7">
        <v>3.9</v>
      </c>
      <c r="K49" s="7">
        <v>16.2</v>
      </c>
      <c r="L49" s="7">
        <v>0.83</v>
      </c>
      <c r="M49" s="7">
        <v>6.11</v>
      </c>
      <c r="N49" s="7">
        <v>6</v>
      </c>
      <c r="O49" s="9">
        <v>2.66</v>
      </c>
      <c r="P49" s="9">
        <v>20000</v>
      </c>
      <c r="Q49" s="9" t="s">
        <v>31</v>
      </c>
      <c r="R49" s="9" t="s">
        <v>31</v>
      </c>
      <c r="S49" s="9" t="s">
        <v>31</v>
      </c>
      <c r="T49" s="9" t="s">
        <v>31</v>
      </c>
      <c r="U49" s="12">
        <v>6.7</v>
      </c>
      <c r="V49" s="12">
        <v>1.8</v>
      </c>
      <c r="W49" s="12">
        <v>9561.4</v>
      </c>
      <c r="X49" s="12">
        <v>238</v>
      </c>
      <c r="Y49" s="12">
        <v>12.8</v>
      </c>
      <c r="Z49" s="12">
        <v>6</v>
      </c>
      <c r="AA49" s="13"/>
    </row>
    <row r="50" spans="1:27" x14ac:dyDescent="0.25">
      <c r="A50" s="16">
        <v>2022</v>
      </c>
      <c r="B50" s="4">
        <v>71</v>
      </c>
      <c r="C50" s="21" t="s">
        <v>119</v>
      </c>
      <c r="D50" s="4" t="s">
        <v>25</v>
      </c>
      <c r="E50" s="37">
        <v>20</v>
      </c>
      <c r="F50" s="16" t="s">
        <v>26</v>
      </c>
      <c r="G50" s="37">
        <v>65</v>
      </c>
      <c r="H50" s="2">
        <v>10</v>
      </c>
      <c r="I50" s="17">
        <v>2.4340000000000002</v>
      </c>
      <c r="J50" s="7">
        <v>4</v>
      </c>
      <c r="K50" s="7">
        <v>16.600000000000001</v>
      </c>
      <c r="L50" s="7">
        <v>0.74</v>
      </c>
      <c r="M50" s="7">
        <v>6.07</v>
      </c>
      <c r="N50" s="7">
        <v>5.9</v>
      </c>
      <c r="O50" s="9">
        <f>ROUND(AVERAGE(2.34,2.61),2)</f>
        <v>2.48</v>
      </c>
      <c r="P50" s="9">
        <v>20000</v>
      </c>
      <c r="Q50" s="9" t="s">
        <v>31</v>
      </c>
      <c r="R50" s="9" t="s">
        <v>31</v>
      </c>
      <c r="S50" s="9" t="s">
        <v>31</v>
      </c>
      <c r="T50" s="9" t="s">
        <v>31</v>
      </c>
      <c r="U50" s="12">
        <v>6.6</v>
      </c>
      <c r="V50" s="12">
        <v>1.8</v>
      </c>
      <c r="W50" s="12">
        <v>10102.5</v>
      </c>
      <c r="X50" s="12">
        <v>240.6</v>
      </c>
      <c r="Y50" s="12">
        <v>13.7</v>
      </c>
      <c r="Z50" s="12">
        <v>6</v>
      </c>
      <c r="AA50" s="13"/>
    </row>
    <row r="51" spans="1:27" x14ac:dyDescent="0.25">
      <c r="A51" s="16">
        <v>2022</v>
      </c>
      <c r="B51" s="4">
        <v>73</v>
      </c>
      <c r="C51" s="21" t="s">
        <v>121</v>
      </c>
      <c r="D51" s="4" t="s">
        <v>25</v>
      </c>
      <c r="E51" s="37">
        <v>15</v>
      </c>
      <c r="F51" s="16" t="s">
        <v>26</v>
      </c>
      <c r="G51" s="37">
        <v>65</v>
      </c>
      <c r="H51" s="2">
        <v>10</v>
      </c>
      <c r="I51" s="17">
        <v>2.468</v>
      </c>
      <c r="J51" s="7">
        <v>2.1</v>
      </c>
      <c r="K51" s="7">
        <v>15.1</v>
      </c>
      <c r="L51" s="7">
        <v>0.83</v>
      </c>
      <c r="M51" s="7">
        <v>5.63</v>
      </c>
      <c r="N51" s="7">
        <v>5.63</v>
      </c>
      <c r="O51" s="9">
        <f>ROUND(AVERAGE(3.8,5.05),2)</f>
        <v>4.43</v>
      </c>
      <c r="P51" s="9">
        <v>20000</v>
      </c>
      <c r="Q51" s="9">
        <f>ROUND(AVERAGE(17562,14471),0)</f>
        <v>16017</v>
      </c>
      <c r="R51" s="9">
        <f>ROUND(AVERAGE(3.43,3.45),2)</f>
        <v>3.44</v>
      </c>
      <c r="S51" s="9">
        <v>1.6799999999999999E-4</v>
      </c>
      <c r="T51" s="9">
        <v>1.155E-4</v>
      </c>
      <c r="U51" s="12">
        <v>6</v>
      </c>
      <c r="V51" s="12">
        <v>2.2999999999999998</v>
      </c>
      <c r="W51" s="12">
        <v>9706.2999999999993</v>
      </c>
      <c r="X51" s="12">
        <v>172.8</v>
      </c>
      <c r="Y51" s="12">
        <v>11.3</v>
      </c>
      <c r="Z51" s="12">
        <v>6</v>
      </c>
      <c r="AA51" s="13"/>
    </row>
    <row r="52" spans="1:27" x14ac:dyDescent="0.25">
      <c r="A52" s="16">
        <v>2022</v>
      </c>
      <c r="B52" s="4">
        <v>74</v>
      </c>
      <c r="C52" s="21" t="s">
        <v>122</v>
      </c>
      <c r="D52" s="4" t="s">
        <v>25</v>
      </c>
      <c r="E52" s="37">
        <v>20</v>
      </c>
      <c r="F52" s="16" t="s">
        <v>26</v>
      </c>
      <c r="G52" s="37">
        <v>50</v>
      </c>
      <c r="H52" s="2">
        <v>10</v>
      </c>
      <c r="I52" s="17">
        <v>2.4950000000000001</v>
      </c>
      <c r="J52" s="7">
        <v>3</v>
      </c>
      <c r="K52" s="7">
        <v>16.3</v>
      </c>
      <c r="L52" s="7">
        <v>0.88</v>
      </c>
      <c r="M52" s="7">
        <v>6.26</v>
      </c>
      <c r="N52" s="7">
        <v>6.05</v>
      </c>
      <c r="O52" s="9">
        <v>3.27</v>
      </c>
      <c r="P52" s="9">
        <v>20000</v>
      </c>
      <c r="Q52" s="9" t="s">
        <v>31</v>
      </c>
      <c r="R52" s="9" t="s">
        <v>31</v>
      </c>
      <c r="S52" s="9" t="s">
        <v>31</v>
      </c>
      <c r="T52" s="9" t="s">
        <v>31</v>
      </c>
      <c r="U52" s="12">
        <v>6.3</v>
      </c>
      <c r="V52" s="12">
        <v>2</v>
      </c>
      <c r="W52" s="12">
        <v>9699</v>
      </c>
      <c r="X52" s="12">
        <v>197.6</v>
      </c>
      <c r="Y52" s="12">
        <v>11.1</v>
      </c>
      <c r="Z52" s="12">
        <v>6</v>
      </c>
      <c r="AA52" s="13"/>
    </row>
    <row r="53" spans="1:27" x14ac:dyDescent="0.25">
      <c r="A53" s="16">
        <v>2022</v>
      </c>
      <c r="B53" s="4">
        <v>75</v>
      </c>
      <c r="C53" s="21" t="s">
        <v>123</v>
      </c>
      <c r="D53" s="4" t="s">
        <v>25</v>
      </c>
      <c r="E53" s="37">
        <v>20</v>
      </c>
      <c r="F53" s="16" t="s">
        <v>26</v>
      </c>
      <c r="G53" s="37">
        <v>65</v>
      </c>
      <c r="H53" s="2">
        <v>10</v>
      </c>
      <c r="I53" s="17">
        <v>2.4119999999999999</v>
      </c>
      <c r="J53" s="7">
        <v>4.5</v>
      </c>
      <c r="K53" s="7">
        <v>17.399999999999999</v>
      </c>
      <c r="L53" s="7">
        <v>0.65</v>
      </c>
      <c r="M53" s="7">
        <v>5.87</v>
      </c>
      <c r="N53" s="7">
        <v>5.8</v>
      </c>
      <c r="O53" s="9">
        <v>2.37</v>
      </c>
      <c r="P53" s="9">
        <v>20000</v>
      </c>
      <c r="Q53" s="9" t="s">
        <v>31</v>
      </c>
      <c r="R53" s="9" t="s">
        <v>31</v>
      </c>
      <c r="S53" s="9" t="s">
        <v>31</v>
      </c>
      <c r="T53" s="9" t="s">
        <v>31</v>
      </c>
      <c r="U53" s="12">
        <v>6.5</v>
      </c>
      <c r="V53" s="12">
        <v>1.8</v>
      </c>
      <c r="W53" s="12">
        <v>10015.4</v>
      </c>
      <c r="X53" s="12">
        <v>238.3</v>
      </c>
      <c r="Y53" s="12">
        <v>8</v>
      </c>
      <c r="Z53" s="12">
        <v>6</v>
      </c>
      <c r="AA53" s="13"/>
    </row>
    <row r="54" spans="1:27" x14ac:dyDescent="0.25">
      <c r="A54" s="16">
        <v>2022</v>
      </c>
      <c r="B54" s="4">
        <v>76</v>
      </c>
      <c r="C54" s="21" t="s">
        <v>124</v>
      </c>
      <c r="D54" s="4" t="s">
        <v>25</v>
      </c>
      <c r="E54" s="37">
        <v>20</v>
      </c>
      <c r="F54" s="16" t="s">
        <v>26</v>
      </c>
      <c r="G54" s="37">
        <v>50</v>
      </c>
      <c r="H54" s="2">
        <v>10</v>
      </c>
      <c r="I54" s="17">
        <v>2.4929999999999999</v>
      </c>
      <c r="J54" s="7">
        <v>3.1</v>
      </c>
      <c r="K54" s="7">
        <v>16.399999999999999</v>
      </c>
      <c r="L54" s="7">
        <v>0.77</v>
      </c>
      <c r="M54" s="7">
        <v>6.81</v>
      </c>
      <c r="N54" s="7">
        <v>6.07</v>
      </c>
      <c r="O54" s="9">
        <v>3.78</v>
      </c>
      <c r="P54" s="9">
        <v>20000</v>
      </c>
      <c r="Q54" s="9" t="s">
        <v>31</v>
      </c>
      <c r="R54" s="9" t="s">
        <v>31</v>
      </c>
      <c r="S54" s="9" t="s">
        <v>31</v>
      </c>
      <c r="T54" s="9" t="s">
        <v>31</v>
      </c>
      <c r="U54" s="12">
        <v>6.9</v>
      </c>
      <c r="V54" s="12">
        <v>1.7</v>
      </c>
      <c r="W54" s="12">
        <v>9885.9</v>
      </c>
      <c r="X54" s="12">
        <v>270.8</v>
      </c>
      <c r="Y54" s="12">
        <v>9.1999999999999993</v>
      </c>
      <c r="Z54" s="12">
        <v>6</v>
      </c>
      <c r="AA54" s="13"/>
    </row>
    <row r="55" spans="1:27" x14ac:dyDescent="0.25">
      <c r="A55" s="16">
        <v>2022</v>
      </c>
      <c r="B55" s="4">
        <v>77</v>
      </c>
      <c r="C55" s="21" t="s">
        <v>125</v>
      </c>
      <c r="D55" s="4" t="s">
        <v>25</v>
      </c>
      <c r="E55" s="37">
        <v>15</v>
      </c>
      <c r="F55" s="16" t="s">
        <v>26</v>
      </c>
      <c r="G55" s="37">
        <v>65</v>
      </c>
      <c r="H55" s="2">
        <v>10</v>
      </c>
      <c r="I55" s="7">
        <v>2.4409999999999998</v>
      </c>
      <c r="J55" s="7">
        <v>3.4</v>
      </c>
      <c r="K55" s="7">
        <v>16</v>
      </c>
      <c r="L55" s="7">
        <v>0.78</v>
      </c>
      <c r="M55" s="7">
        <v>5.68</v>
      </c>
      <c r="N55" s="7">
        <v>5.54</v>
      </c>
      <c r="O55" s="9">
        <v>5.8</v>
      </c>
      <c r="P55" s="9">
        <v>20000</v>
      </c>
      <c r="Q55" s="9">
        <v>15444</v>
      </c>
      <c r="R55" s="9">
        <v>3.74</v>
      </c>
      <c r="S55" s="9">
        <v>2.6499999999999999E-4</v>
      </c>
      <c r="T55" s="9">
        <v>1.4899999999999999E-4</v>
      </c>
      <c r="U55" s="12">
        <v>5.5</v>
      </c>
      <c r="V55" s="12">
        <v>2.1</v>
      </c>
      <c r="W55" s="12">
        <v>8276.2000000000007</v>
      </c>
      <c r="X55" s="12">
        <v>146.5</v>
      </c>
      <c r="Y55" s="12">
        <v>8.6</v>
      </c>
      <c r="Z55" s="12">
        <v>6</v>
      </c>
      <c r="AA55" s="13"/>
    </row>
    <row r="56" spans="1:27" x14ac:dyDescent="0.25">
      <c r="A56" s="16">
        <v>2022</v>
      </c>
      <c r="B56" s="4">
        <v>78</v>
      </c>
      <c r="C56" s="21" t="s">
        <v>126</v>
      </c>
      <c r="D56" s="4" t="s">
        <v>25</v>
      </c>
      <c r="E56" s="37">
        <v>20</v>
      </c>
      <c r="F56" s="16" t="s">
        <v>26</v>
      </c>
      <c r="G56" s="37">
        <v>50</v>
      </c>
      <c r="H56" s="2">
        <v>10</v>
      </c>
      <c r="I56" s="17">
        <v>2.4340000000000002</v>
      </c>
      <c r="J56" s="7">
        <v>4.5</v>
      </c>
      <c r="K56" s="7">
        <v>18.3</v>
      </c>
      <c r="L56" s="7">
        <v>0.72</v>
      </c>
      <c r="M56" s="7">
        <v>6.65</v>
      </c>
      <c r="N56" s="7">
        <v>6.04</v>
      </c>
      <c r="O56" s="9">
        <v>2.89</v>
      </c>
      <c r="P56" s="9">
        <v>20000</v>
      </c>
      <c r="Q56" s="9" t="s">
        <v>31</v>
      </c>
      <c r="R56" s="9" t="s">
        <v>31</v>
      </c>
      <c r="S56" s="9" t="s">
        <v>31</v>
      </c>
      <c r="T56" s="9" t="s">
        <v>31</v>
      </c>
      <c r="U56" s="12">
        <v>6.4</v>
      </c>
      <c r="V56" s="12">
        <v>1.9</v>
      </c>
      <c r="W56" s="12">
        <v>9464.9</v>
      </c>
      <c r="X56" s="12">
        <v>213.9</v>
      </c>
      <c r="Y56" s="12">
        <v>9</v>
      </c>
      <c r="Z56" s="12">
        <v>6</v>
      </c>
      <c r="AA56" s="13"/>
    </row>
    <row r="57" spans="1:27" x14ac:dyDescent="0.25">
      <c r="A57" s="16">
        <v>2022</v>
      </c>
      <c r="B57" s="4">
        <v>79</v>
      </c>
      <c r="C57" s="21" t="s">
        <v>127</v>
      </c>
      <c r="D57" s="4" t="s">
        <v>25</v>
      </c>
      <c r="E57" s="37">
        <v>20</v>
      </c>
      <c r="F57" s="16" t="s">
        <v>26</v>
      </c>
      <c r="G57" s="37">
        <v>65</v>
      </c>
      <c r="H57" s="2">
        <v>10</v>
      </c>
      <c r="I57" s="17">
        <v>2.4279999999999999</v>
      </c>
      <c r="J57" s="7">
        <v>3.9</v>
      </c>
      <c r="K57" s="7">
        <v>16.899999999999999</v>
      </c>
      <c r="L57" s="7">
        <v>0.7</v>
      </c>
      <c r="M57" s="7">
        <v>6.62</v>
      </c>
      <c r="N57" s="7">
        <v>5.87</v>
      </c>
      <c r="O57" s="9">
        <v>2.33</v>
      </c>
      <c r="P57" s="9">
        <v>20000</v>
      </c>
      <c r="Q57" s="9" t="s">
        <v>31</v>
      </c>
      <c r="R57" s="9" t="s">
        <v>31</v>
      </c>
      <c r="S57" s="9" t="s">
        <v>31</v>
      </c>
      <c r="T57" s="9" t="s">
        <v>31</v>
      </c>
      <c r="U57" s="12">
        <v>6.6</v>
      </c>
      <c r="V57" s="12">
        <v>1.9</v>
      </c>
      <c r="W57" s="12">
        <v>10349.700000000001</v>
      </c>
      <c r="X57" s="12">
        <v>247.1</v>
      </c>
      <c r="Y57" s="12">
        <v>5.6</v>
      </c>
      <c r="Z57" s="12">
        <v>6</v>
      </c>
      <c r="AA57" s="13"/>
    </row>
    <row r="58" spans="1:27" x14ac:dyDescent="0.25">
      <c r="A58" s="16">
        <v>2022</v>
      </c>
      <c r="B58" s="4">
        <v>80</v>
      </c>
      <c r="C58" s="21" t="s">
        <v>128</v>
      </c>
      <c r="D58" s="4" t="s">
        <v>25</v>
      </c>
      <c r="E58" s="37">
        <v>20</v>
      </c>
      <c r="F58" s="16" t="s">
        <v>26</v>
      </c>
      <c r="G58" s="37">
        <v>65</v>
      </c>
      <c r="H58" s="2">
        <v>5</v>
      </c>
      <c r="I58" s="17">
        <v>2.3780000000000001</v>
      </c>
      <c r="J58" s="7">
        <v>3.8</v>
      </c>
      <c r="K58" s="7">
        <v>15.7</v>
      </c>
      <c r="L58" s="7">
        <v>0.89</v>
      </c>
      <c r="M58" s="7">
        <v>5.96</v>
      </c>
      <c r="N58" s="7">
        <v>5.8</v>
      </c>
      <c r="O58" s="9">
        <v>2.61</v>
      </c>
      <c r="P58" s="9">
        <v>20000</v>
      </c>
      <c r="Q58" s="9" t="s">
        <v>31</v>
      </c>
      <c r="R58" s="9" t="s">
        <v>31</v>
      </c>
      <c r="S58" s="9" t="s">
        <v>31</v>
      </c>
      <c r="T58" s="9" t="s">
        <v>31</v>
      </c>
      <c r="U58" s="12">
        <v>6.1</v>
      </c>
      <c r="V58" s="12">
        <v>1.7</v>
      </c>
      <c r="W58" s="12">
        <v>8016.6</v>
      </c>
      <c r="X58" s="12">
        <v>190.5</v>
      </c>
      <c r="Y58" s="12">
        <v>11.5</v>
      </c>
      <c r="Z58" s="12">
        <v>6</v>
      </c>
      <c r="AA58" s="13"/>
    </row>
    <row r="59" spans="1:27" x14ac:dyDescent="0.25">
      <c r="A59" s="16">
        <v>2022</v>
      </c>
      <c r="B59" s="4">
        <v>81</v>
      </c>
      <c r="C59" s="21" t="s">
        <v>129</v>
      </c>
      <c r="D59" s="4" t="s">
        <v>25</v>
      </c>
      <c r="E59" s="37">
        <v>15</v>
      </c>
      <c r="F59" s="16" t="s">
        <v>26</v>
      </c>
      <c r="G59" s="37">
        <v>65</v>
      </c>
      <c r="H59" s="16">
        <v>3</v>
      </c>
      <c r="I59" s="17">
        <v>2.4020000000000001</v>
      </c>
      <c r="J59" s="7">
        <v>4.0999999999999996</v>
      </c>
      <c r="K59" s="7">
        <v>16.600000000000001</v>
      </c>
      <c r="L59" s="7">
        <v>0.68</v>
      </c>
      <c r="M59" s="7">
        <v>6.02</v>
      </c>
      <c r="N59" s="7">
        <v>5.77</v>
      </c>
      <c r="O59" s="9">
        <f>ROUND(AVERAGE(2.6, 2.95),2)</f>
        <v>2.78</v>
      </c>
      <c r="P59" s="9">
        <v>20000</v>
      </c>
      <c r="Q59" s="9" t="s">
        <v>31</v>
      </c>
      <c r="R59" s="9" t="s">
        <v>31</v>
      </c>
      <c r="S59" s="9" t="s">
        <v>31</v>
      </c>
      <c r="T59" s="9" t="s">
        <v>31</v>
      </c>
      <c r="U59" s="12">
        <v>5.9</v>
      </c>
      <c r="V59" s="12">
        <v>2.1</v>
      </c>
      <c r="W59" s="12">
        <v>8063.2</v>
      </c>
      <c r="X59" s="12">
        <v>147.9</v>
      </c>
      <c r="Y59" s="12">
        <v>8.5</v>
      </c>
      <c r="Z59" s="12">
        <v>5</v>
      </c>
      <c r="AA59" s="13"/>
    </row>
    <row r="60" spans="1:27" x14ac:dyDescent="0.25">
      <c r="A60" s="16">
        <v>2022</v>
      </c>
      <c r="B60" s="4">
        <v>82</v>
      </c>
      <c r="C60" s="21" t="s">
        <v>130</v>
      </c>
      <c r="D60" s="4" t="s">
        <v>25</v>
      </c>
      <c r="E60" s="37">
        <v>20</v>
      </c>
      <c r="F60" s="16" t="s">
        <v>26</v>
      </c>
      <c r="G60" s="37">
        <v>65</v>
      </c>
      <c r="H60" s="2">
        <v>10</v>
      </c>
      <c r="I60" s="17">
        <v>2.4060000000000001</v>
      </c>
      <c r="J60" s="7">
        <v>4.5</v>
      </c>
      <c r="K60" s="7">
        <v>17.7</v>
      </c>
      <c r="L60" s="7">
        <v>0.61</v>
      </c>
      <c r="M60" s="7">
        <v>6.31</v>
      </c>
      <c r="N60" s="7">
        <v>5.96</v>
      </c>
      <c r="O60" s="9">
        <v>2.5099999999999998</v>
      </c>
      <c r="P60" s="9">
        <v>20000</v>
      </c>
      <c r="Q60" s="9" t="s">
        <v>31</v>
      </c>
      <c r="R60" s="9" t="s">
        <v>31</v>
      </c>
      <c r="S60" s="9" t="s">
        <v>31</v>
      </c>
      <c r="T60" s="9" t="s">
        <v>31</v>
      </c>
      <c r="U60" s="12">
        <v>6.6</v>
      </c>
      <c r="V60" s="12">
        <v>1.8</v>
      </c>
      <c r="W60" s="12">
        <v>9655.5</v>
      </c>
      <c r="X60" s="12">
        <v>232.3</v>
      </c>
      <c r="Y60" s="12">
        <v>13.7</v>
      </c>
      <c r="Z60" s="12">
        <v>6</v>
      </c>
      <c r="AA60" s="13"/>
    </row>
    <row r="61" spans="1:27" x14ac:dyDescent="0.25">
      <c r="A61" s="16">
        <v>2022</v>
      </c>
      <c r="B61" s="4">
        <v>83</v>
      </c>
      <c r="C61" s="21" t="s">
        <v>131</v>
      </c>
      <c r="D61" s="4" t="s">
        <v>25</v>
      </c>
      <c r="E61" s="37">
        <v>20</v>
      </c>
      <c r="F61" s="16" t="s">
        <v>26</v>
      </c>
      <c r="G61" s="37">
        <v>50</v>
      </c>
      <c r="H61" s="2">
        <v>10</v>
      </c>
      <c r="I61" s="17">
        <v>2.46</v>
      </c>
      <c r="J61" s="7">
        <v>4.5</v>
      </c>
      <c r="K61" s="7">
        <v>18.7</v>
      </c>
      <c r="L61" s="7">
        <v>0.68</v>
      </c>
      <c r="M61" s="7">
        <v>6.53</v>
      </c>
      <c r="N61" s="7">
        <v>5.99</v>
      </c>
      <c r="O61" s="9">
        <f>ROUND(AVERAGE(2.8,3.17),2)</f>
        <v>2.99</v>
      </c>
      <c r="P61" s="9">
        <v>20000</v>
      </c>
      <c r="Q61" s="9" t="s">
        <v>31</v>
      </c>
      <c r="R61" s="9" t="s">
        <v>31</v>
      </c>
      <c r="S61" s="9" t="s">
        <v>31</v>
      </c>
      <c r="T61" s="9" t="s">
        <v>31</v>
      </c>
      <c r="U61" s="12">
        <v>6.6</v>
      </c>
      <c r="V61" s="12">
        <v>1.8</v>
      </c>
      <c r="W61" s="12">
        <v>9473.2000000000007</v>
      </c>
      <c r="X61" s="12">
        <v>232.7</v>
      </c>
      <c r="Y61" s="12">
        <v>9.8000000000000007</v>
      </c>
      <c r="Z61" s="12">
        <v>6</v>
      </c>
      <c r="AA61" s="13"/>
    </row>
    <row r="62" spans="1:27" x14ac:dyDescent="0.25">
      <c r="A62" s="16">
        <v>2022</v>
      </c>
      <c r="B62" s="4">
        <v>84</v>
      </c>
      <c r="C62" s="21" t="s">
        <v>132</v>
      </c>
      <c r="D62" s="4" t="s">
        <v>25</v>
      </c>
      <c r="E62" s="37">
        <v>20</v>
      </c>
      <c r="F62" s="16" t="s">
        <v>26</v>
      </c>
      <c r="G62" s="37">
        <v>80</v>
      </c>
      <c r="H62" s="2">
        <v>10</v>
      </c>
      <c r="I62" s="17">
        <v>2.52</v>
      </c>
      <c r="J62" s="7">
        <v>3.5</v>
      </c>
      <c r="K62" s="7">
        <v>16</v>
      </c>
      <c r="L62" s="7">
        <v>0.65</v>
      </c>
      <c r="M62" s="7">
        <v>6.1</v>
      </c>
      <c r="N62" s="7">
        <v>5.5</v>
      </c>
      <c r="O62" s="9">
        <v>2.54</v>
      </c>
      <c r="P62" s="9">
        <v>20000</v>
      </c>
      <c r="Q62" s="9" t="s">
        <v>31</v>
      </c>
      <c r="R62" s="9" t="s">
        <v>31</v>
      </c>
      <c r="S62" s="9" t="s">
        <v>31</v>
      </c>
      <c r="T62" s="9" t="s">
        <v>31</v>
      </c>
      <c r="U62" s="12">
        <v>5.5</v>
      </c>
      <c r="V62" s="12">
        <v>2.2000000000000002</v>
      </c>
      <c r="W62" s="12">
        <v>8344.5</v>
      </c>
      <c r="X62" s="12">
        <v>138</v>
      </c>
      <c r="Y62" s="12">
        <v>10.9</v>
      </c>
      <c r="Z62" s="12">
        <v>6</v>
      </c>
      <c r="AA62" s="13"/>
    </row>
    <row r="63" spans="1:27" x14ac:dyDescent="0.25">
      <c r="A63" s="16">
        <v>2022</v>
      </c>
      <c r="B63" s="4">
        <v>85</v>
      </c>
      <c r="C63" s="21" t="s">
        <v>133</v>
      </c>
      <c r="D63" s="4" t="s">
        <v>25</v>
      </c>
      <c r="E63" s="37">
        <v>20</v>
      </c>
      <c r="F63" s="16" t="s">
        <v>26</v>
      </c>
      <c r="G63" s="37">
        <v>50</v>
      </c>
      <c r="H63" s="2">
        <v>10</v>
      </c>
      <c r="I63" s="17">
        <v>2.4900000000000002</v>
      </c>
      <c r="J63" s="7">
        <v>3.7</v>
      </c>
      <c r="K63" s="7">
        <v>17.7</v>
      </c>
      <c r="L63" s="7">
        <v>0.69</v>
      </c>
      <c r="M63" s="7">
        <v>6.74</v>
      </c>
      <c r="N63" s="7">
        <v>5.99</v>
      </c>
      <c r="O63" s="9">
        <f>ROUND(AVERAGE(3.27, 3.88),2)</f>
        <v>3.58</v>
      </c>
      <c r="P63" s="9">
        <v>20000</v>
      </c>
      <c r="Q63" s="9" t="s">
        <v>31</v>
      </c>
      <c r="R63" s="9" t="s">
        <v>31</v>
      </c>
      <c r="S63" s="9" t="s">
        <v>31</v>
      </c>
      <c r="T63" s="9" t="s">
        <v>31</v>
      </c>
      <c r="U63" s="12">
        <v>6.6</v>
      </c>
      <c r="V63" s="12">
        <v>1.9</v>
      </c>
      <c r="W63" s="12">
        <v>9283.6</v>
      </c>
      <c r="X63" s="12">
        <v>222.9</v>
      </c>
      <c r="Y63" s="12">
        <v>14.1</v>
      </c>
      <c r="Z63" s="12">
        <v>6</v>
      </c>
      <c r="AA63" s="13"/>
    </row>
    <row r="64" spans="1:27" x14ac:dyDescent="0.25">
      <c r="A64" s="16">
        <v>2022</v>
      </c>
      <c r="B64" s="4">
        <v>86</v>
      </c>
      <c r="C64" s="21" t="s">
        <v>134</v>
      </c>
      <c r="D64" s="4" t="s">
        <v>25</v>
      </c>
      <c r="E64" s="37">
        <v>20</v>
      </c>
      <c r="F64" s="16" t="s">
        <v>26</v>
      </c>
      <c r="G64" s="37">
        <v>80</v>
      </c>
      <c r="H64" s="2">
        <v>10</v>
      </c>
      <c r="I64" s="17">
        <v>2.5259999999999998</v>
      </c>
      <c r="J64" s="7">
        <v>3.1</v>
      </c>
      <c r="K64" s="7">
        <v>15.8</v>
      </c>
      <c r="L64" s="7">
        <v>0.66</v>
      </c>
      <c r="M64" s="7">
        <v>5.91</v>
      </c>
      <c r="N64" s="7">
        <v>5.5</v>
      </c>
      <c r="O64" s="9">
        <v>2.59</v>
      </c>
      <c r="P64" s="9">
        <v>20000</v>
      </c>
      <c r="Q64" s="9" t="s">
        <v>31</v>
      </c>
      <c r="R64" s="9" t="s">
        <v>31</v>
      </c>
      <c r="S64" s="9" t="s">
        <v>31</v>
      </c>
      <c r="T64" s="9" t="s">
        <v>31</v>
      </c>
      <c r="U64" s="12">
        <v>5.2</v>
      </c>
      <c r="V64" s="12">
        <v>2.6</v>
      </c>
      <c r="W64" s="12">
        <v>8601.1</v>
      </c>
      <c r="X64" s="12">
        <v>112.4</v>
      </c>
      <c r="Y64" s="12">
        <v>11.4</v>
      </c>
      <c r="Z64" s="12">
        <v>6</v>
      </c>
      <c r="AA64" s="13"/>
    </row>
    <row r="65" spans="1:27" x14ac:dyDescent="0.25">
      <c r="A65" s="16">
        <v>2022</v>
      </c>
      <c r="B65" s="4">
        <v>87</v>
      </c>
      <c r="C65" s="23" t="s">
        <v>135</v>
      </c>
      <c r="D65" s="4" t="s">
        <v>25</v>
      </c>
      <c r="E65" s="38">
        <v>20</v>
      </c>
      <c r="F65" s="19" t="s">
        <v>26</v>
      </c>
      <c r="G65" s="38">
        <v>80</v>
      </c>
      <c r="H65" s="2">
        <v>10</v>
      </c>
      <c r="I65" s="5">
        <v>2.3929999999999998</v>
      </c>
      <c r="J65" s="6">
        <v>3.8</v>
      </c>
      <c r="K65" s="6">
        <v>16.7</v>
      </c>
      <c r="L65" s="6">
        <v>0.7</v>
      </c>
      <c r="M65" s="6">
        <v>5.78</v>
      </c>
      <c r="N65" s="6">
        <v>5.81</v>
      </c>
      <c r="O65" s="8">
        <v>3.3</v>
      </c>
      <c r="P65" s="9">
        <v>20000</v>
      </c>
      <c r="Q65" s="9" t="s">
        <v>31</v>
      </c>
      <c r="R65" s="9" t="s">
        <v>31</v>
      </c>
      <c r="S65" s="9" t="s">
        <v>31</v>
      </c>
      <c r="T65" s="9" t="s">
        <v>31</v>
      </c>
      <c r="U65" s="12">
        <v>6.3</v>
      </c>
      <c r="V65" s="12">
        <v>1.8</v>
      </c>
      <c r="W65" s="12">
        <v>9605.2000000000007</v>
      </c>
      <c r="X65" s="12">
        <v>227.2</v>
      </c>
      <c r="Y65" s="12">
        <v>11.4</v>
      </c>
      <c r="Z65" s="12">
        <v>6</v>
      </c>
      <c r="AA65" s="14"/>
    </row>
    <row r="66" spans="1:27" x14ac:dyDescent="0.25">
      <c r="A66" s="16">
        <v>2022</v>
      </c>
      <c r="B66" s="4">
        <v>88</v>
      </c>
      <c r="C66" s="21" t="s">
        <v>136</v>
      </c>
      <c r="D66" s="4" t="s">
        <v>25</v>
      </c>
      <c r="E66" s="37">
        <v>20</v>
      </c>
      <c r="F66" s="16" t="s">
        <v>26</v>
      </c>
      <c r="G66" s="37">
        <v>50</v>
      </c>
      <c r="H66" s="2">
        <v>10</v>
      </c>
      <c r="I66" s="17">
        <v>2.5049999999999999</v>
      </c>
      <c r="J66" s="7">
        <v>3.5</v>
      </c>
      <c r="K66" s="7">
        <v>17.3</v>
      </c>
      <c r="L66" s="7">
        <v>0.73</v>
      </c>
      <c r="M66" s="7">
        <v>6.47</v>
      </c>
      <c r="N66" s="7">
        <v>6.06</v>
      </c>
      <c r="O66" s="24"/>
      <c r="P66" s="24"/>
      <c r="Q66" s="24"/>
      <c r="R66" s="24"/>
      <c r="S66" s="24"/>
      <c r="T66" s="24"/>
      <c r="U66" s="12">
        <v>6.1</v>
      </c>
      <c r="V66" s="12">
        <v>2.2999999999999998</v>
      </c>
      <c r="W66" s="12">
        <v>9436.9</v>
      </c>
      <c r="X66" s="12">
        <v>170.4</v>
      </c>
      <c r="Y66" s="12">
        <v>17</v>
      </c>
      <c r="Z66" s="12">
        <v>4</v>
      </c>
      <c r="AA66" s="13"/>
    </row>
    <row r="67" spans="1:27" x14ac:dyDescent="0.25">
      <c r="A67" s="16">
        <v>2022</v>
      </c>
      <c r="B67" s="4">
        <v>89</v>
      </c>
      <c r="C67" s="21" t="s">
        <v>137</v>
      </c>
      <c r="D67" s="4" t="s">
        <v>25</v>
      </c>
      <c r="E67" s="38">
        <v>20</v>
      </c>
      <c r="F67" s="19" t="s">
        <v>26</v>
      </c>
      <c r="G67" s="38">
        <v>80</v>
      </c>
      <c r="H67" s="2">
        <v>10</v>
      </c>
      <c r="I67" s="17">
        <v>2.3980000000000001</v>
      </c>
      <c r="J67" s="7">
        <v>3.8</v>
      </c>
      <c r="K67" s="7">
        <v>16.3</v>
      </c>
      <c r="L67" s="7">
        <v>0.69</v>
      </c>
      <c r="M67" s="7">
        <v>5.7</v>
      </c>
      <c r="N67" s="7">
        <v>5.6</v>
      </c>
      <c r="O67" s="9">
        <v>2.9</v>
      </c>
      <c r="P67" s="9">
        <v>20000</v>
      </c>
      <c r="Q67" s="9" t="s">
        <v>31</v>
      </c>
      <c r="R67" s="9" t="s">
        <v>31</v>
      </c>
      <c r="S67" s="9" t="s">
        <v>31</v>
      </c>
      <c r="T67" s="9" t="s">
        <v>31</v>
      </c>
      <c r="U67" s="12">
        <v>5.8</v>
      </c>
      <c r="V67" s="12">
        <v>2.7</v>
      </c>
      <c r="W67" s="12">
        <v>10526.3</v>
      </c>
      <c r="X67" s="12">
        <v>150.6</v>
      </c>
      <c r="Y67" s="12">
        <v>17.7</v>
      </c>
      <c r="Z67" s="12">
        <v>6</v>
      </c>
      <c r="AA67" s="13"/>
    </row>
    <row r="68" spans="1:27" x14ac:dyDescent="0.25">
      <c r="A68" s="16">
        <v>2022</v>
      </c>
      <c r="B68" s="4">
        <v>91</v>
      </c>
      <c r="C68" s="21" t="s">
        <v>139</v>
      </c>
      <c r="D68" s="4" t="s">
        <v>25</v>
      </c>
      <c r="E68" s="37">
        <v>20</v>
      </c>
      <c r="F68" s="16" t="s">
        <v>26</v>
      </c>
      <c r="G68" s="37">
        <v>80</v>
      </c>
      <c r="H68" s="2">
        <v>5</v>
      </c>
      <c r="I68" s="17">
        <v>2.351</v>
      </c>
      <c r="J68" s="7">
        <v>4.9000000000000004</v>
      </c>
      <c r="K68" s="7">
        <v>16.7</v>
      </c>
      <c r="L68" s="7">
        <v>0.85</v>
      </c>
      <c r="M68" s="7">
        <v>5.86</v>
      </c>
      <c r="N68" s="7">
        <v>5.8</v>
      </c>
      <c r="O68" s="9">
        <f>ROUND(AVERAGE(1.86,2.05),2)</f>
        <v>1.96</v>
      </c>
      <c r="P68" s="9">
        <v>20000</v>
      </c>
      <c r="Q68" s="9" t="s">
        <v>31</v>
      </c>
      <c r="R68" s="9" t="s">
        <v>31</v>
      </c>
      <c r="S68" s="9" t="s">
        <v>31</v>
      </c>
      <c r="T68" s="9" t="s">
        <v>31</v>
      </c>
      <c r="U68" s="12">
        <v>5.4</v>
      </c>
      <c r="V68" s="12">
        <v>2.4</v>
      </c>
      <c r="W68" s="12">
        <v>8022.5</v>
      </c>
      <c r="X68" s="12">
        <v>118.9</v>
      </c>
      <c r="Y68" s="12">
        <v>9.3000000000000007</v>
      </c>
      <c r="Z68" s="12">
        <v>3</v>
      </c>
      <c r="AA68" s="13"/>
    </row>
    <row r="69" spans="1:27" x14ac:dyDescent="0.25">
      <c r="A69" s="16">
        <v>2022</v>
      </c>
      <c r="B69" s="4">
        <v>92</v>
      </c>
      <c r="C69" s="21" t="s">
        <v>140</v>
      </c>
      <c r="D69" s="4" t="s">
        <v>25</v>
      </c>
      <c r="E69" s="37">
        <v>15</v>
      </c>
      <c r="F69" s="16" t="s">
        <v>26</v>
      </c>
      <c r="G69" s="37">
        <v>65</v>
      </c>
      <c r="H69" s="16">
        <v>3</v>
      </c>
      <c r="I69" s="17">
        <v>2.4159999999999999</v>
      </c>
      <c r="J69" s="7">
        <v>3.4</v>
      </c>
      <c r="K69" s="7">
        <v>16.100000000000001</v>
      </c>
      <c r="L69" s="7">
        <v>0.65</v>
      </c>
      <c r="M69" s="7">
        <v>6.34</v>
      </c>
      <c r="N69" s="7">
        <v>5.71</v>
      </c>
      <c r="O69" s="9">
        <v>2.5299999999999998</v>
      </c>
      <c r="P69" s="9">
        <v>20000</v>
      </c>
      <c r="Q69" s="9" t="s">
        <v>31</v>
      </c>
      <c r="R69" s="9" t="s">
        <v>31</v>
      </c>
      <c r="S69" s="9" t="s">
        <v>31</v>
      </c>
      <c r="T69" s="9" t="s">
        <v>31</v>
      </c>
      <c r="U69" s="12">
        <v>5.4</v>
      </c>
      <c r="V69" s="12">
        <v>3</v>
      </c>
      <c r="W69" s="12">
        <v>7807.5</v>
      </c>
      <c r="X69" s="12">
        <v>96.4</v>
      </c>
      <c r="Y69" s="12">
        <v>16.399999999999999</v>
      </c>
      <c r="Z69" s="12">
        <v>6</v>
      </c>
      <c r="AA69" s="13"/>
    </row>
    <row r="70" spans="1:27" x14ac:dyDescent="0.25">
      <c r="A70" s="16">
        <v>2022</v>
      </c>
      <c r="B70" s="4">
        <v>93</v>
      </c>
      <c r="C70" s="21" t="s">
        <v>141</v>
      </c>
      <c r="D70" s="4" t="s">
        <v>25</v>
      </c>
      <c r="E70" s="37">
        <v>20</v>
      </c>
      <c r="F70" s="16" t="s">
        <v>26</v>
      </c>
      <c r="G70" s="37">
        <v>50</v>
      </c>
      <c r="H70" s="2">
        <v>10</v>
      </c>
      <c r="I70" s="17">
        <v>2.4390000000000001</v>
      </c>
      <c r="J70" s="7">
        <v>4.5</v>
      </c>
      <c r="K70" s="7">
        <v>17.600000000000001</v>
      </c>
      <c r="L70" s="7">
        <v>0.68</v>
      </c>
      <c r="M70" s="7">
        <v>6.49</v>
      </c>
      <c r="N70" s="7">
        <v>6</v>
      </c>
      <c r="O70" s="9">
        <v>2.4700000000000002</v>
      </c>
      <c r="P70" s="9">
        <v>20000</v>
      </c>
      <c r="Q70" s="9" t="s">
        <v>31</v>
      </c>
      <c r="R70" s="9" t="s">
        <v>31</v>
      </c>
      <c r="S70" s="9" t="s">
        <v>31</v>
      </c>
      <c r="T70" s="9" t="s">
        <v>31</v>
      </c>
      <c r="U70" s="12">
        <v>6</v>
      </c>
      <c r="V70" s="12">
        <v>2.5</v>
      </c>
      <c r="W70" s="12">
        <v>9241.1</v>
      </c>
      <c r="X70" s="12">
        <v>152.19999999999999</v>
      </c>
      <c r="Y70" s="12">
        <v>22.3</v>
      </c>
      <c r="Z70" s="12">
        <v>6</v>
      </c>
      <c r="AA70" s="13"/>
    </row>
    <row r="71" spans="1:27" x14ac:dyDescent="0.25">
      <c r="A71" s="16">
        <v>2022</v>
      </c>
      <c r="B71" s="4">
        <v>95</v>
      </c>
      <c r="C71" s="21" t="s">
        <v>143</v>
      </c>
      <c r="D71" s="4" t="s">
        <v>25</v>
      </c>
      <c r="E71" s="37">
        <v>20</v>
      </c>
      <c r="F71" s="16" t="s">
        <v>26</v>
      </c>
      <c r="G71" s="37">
        <v>80</v>
      </c>
      <c r="H71" s="2">
        <v>10</v>
      </c>
      <c r="I71" s="17">
        <v>2.411</v>
      </c>
      <c r="J71" s="7">
        <v>3.2</v>
      </c>
      <c r="K71" s="7">
        <v>15.7</v>
      </c>
      <c r="L71" s="7">
        <v>0.82</v>
      </c>
      <c r="M71" s="7">
        <v>5.81</v>
      </c>
      <c r="N71" s="7">
        <v>5.49</v>
      </c>
      <c r="O71" s="9">
        <v>2.93</v>
      </c>
      <c r="P71" s="9">
        <v>20000</v>
      </c>
      <c r="Q71" s="9" t="s">
        <v>31</v>
      </c>
      <c r="R71" s="9" t="s">
        <v>31</v>
      </c>
      <c r="S71" s="9" t="s">
        <v>31</v>
      </c>
      <c r="T71" s="9" t="s">
        <v>31</v>
      </c>
      <c r="U71" s="12">
        <v>5.9</v>
      </c>
      <c r="V71" s="12">
        <v>2.6</v>
      </c>
      <c r="W71" s="12">
        <v>10073</v>
      </c>
      <c r="X71" s="12">
        <v>164.6</v>
      </c>
      <c r="Y71" s="12">
        <v>36.200000000000003</v>
      </c>
      <c r="Z71" s="12">
        <v>6</v>
      </c>
      <c r="AA71" s="13"/>
    </row>
    <row r="72" spans="1:27" x14ac:dyDescent="0.25">
      <c r="A72" s="16">
        <v>2022</v>
      </c>
      <c r="B72" s="4">
        <v>97</v>
      </c>
      <c r="C72" s="21" t="s">
        <v>145</v>
      </c>
      <c r="D72" s="4" t="s">
        <v>25</v>
      </c>
      <c r="E72" s="37">
        <v>20</v>
      </c>
      <c r="F72" s="16" t="s">
        <v>26</v>
      </c>
      <c r="G72" s="37">
        <v>80</v>
      </c>
      <c r="H72" s="2">
        <v>5</v>
      </c>
      <c r="I72" s="17">
        <v>2.363</v>
      </c>
      <c r="J72" s="7">
        <v>5.2</v>
      </c>
      <c r="K72" s="7">
        <v>16.5</v>
      </c>
      <c r="L72" s="7">
        <v>0.85</v>
      </c>
      <c r="M72" s="7">
        <v>5.77</v>
      </c>
      <c r="N72" s="7">
        <v>5.7</v>
      </c>
      <c r="O72" s="24"/>
      <c r="P72" s="24"/>
      <c r="Q72" s="24"/>
      <c r="R72" s="24"/>
      <c r="S72" s="24"/>
      <c r="T72" s="24"/>
      <c r="U72" s="12">
        <v>5.6</v>
      </c>
      <c r="V72" s="12">
        <v>2.4</v>
      </c>
      <c r="W72" s="12">
        <v>8111.8</v>
      </c>
      <c r="X72" s="12">
        <v>127.6</v>
      </c>
      <c r="Y72" s="12">
        <v>5.6</v>
      </c>
      <c r="Z72" s="12">
        <v>6</v>
      </c>
      <c r="AA72" s="13"/>
    </row>
    <row r="73" spans="1:27" x14ac:dyDescent="0.25">
      <c r="A73" s="16">
        <v>2022</v>
      </c>
      <c r="B73" s="4">
        <v>99</v>
      </c>
      <c r="C73" s="21" t="s">
        <v>147</v>
      </c>
      <c r="D73" s="4" t="s">
        <v>25</v>
      </c>
      <c r="E73" s="37">
        <v>20</v>
      </c>
      <c r="F73" s="16" t="s">
        <v>26</v>
      </c>
      <c r="G73" s="37">
        <v>80</v>
      </c>
      <c r="H73" s="2">
        <v>10</v>
      </c>
      <c r="I73" s="17">
        <v>2.3919999999999999</v>
      </c>
      <c r="J73" s="7">
        <v>4.3</v>
      </c>
      <c r="K73" s="7">
        <v>16.399999999999999</v>
      </c>
      <c r="L73" s="7">
        <v>0.81</v>
      </c>
      <c r="M73" s="7">
        <v>5.69</v>
      </c>
      <c r="N73" s="7">
        <v>5.61</v>
      </c>
      <c r="O73" s="9">
        <v>2.85</v>
      </c>
      <c r="P73" s="9">
        <v>20000</v>
      </c>
      <c r="Q73" s="9" t="s">
        <v>31</v>
      </c>
      <c r="R73" s="9" t="s">
        <v>31</v>
      </c>
      <c r="S73" s="9" t="s">
        <v>31</v>
      </c>
      <c r="T73" s="9" t="s">
        <v>31</v>
      </c>
      <c r="U73" s="12">
        <v>5.9</v>
      </c>
      <c r="V73" s="12">
        <v>2.5</v>
      </c>
      <c r="W73" s="12">
        <v>10081.200000000001</v>
      </c>
      <c r="X73" s="12">
        <v>168.5</v>
      </c>
      <c r="Y73" s="12">
        <v>36.5</v>
      </c>
      <c r="Z73" s="12">
        <v>6</v>
      </c>
      <c r="AA73" s="13"/>
    </row>
    <row r="74" spans="1:27" x14ac:dyDescent="0.25">
      <c r="A74" s="16">
        <v>2022</v>
      </c>
      <c r="B74" s="4">
        <v>100</v>
      </c>
      <c r="C74" s="21" t="s">
        <v>148</v>
      </c>
      <c r="D74" s="4" t="s">
        <v>25</v>
      </c>
      <c r="E74" s="37">
        <v>20</v>
      </c>
      <c r="F74" s="16" t="s">
        <v>26</v>
      </c>
      <c r="G74" s="37">
        <v>80</v>
      </c>
      <c r="H74" s="2">
        <v>10</v>
      </c>
      <c r="I74" s="17">
        <v>2.4860000000000002</v>
      </c>
      <c r="J74" s="7">
        <v>4.5</v>
      </c>
      <c r="K74" s="7">
        <v>16.899999999999999</v>
      </c>
      <c r="L74" s="7">
        <v>0.67</v>
      </c>
      <c r="M74" s="7">
        <v>6.19</v>
      </c>
      <c r="N74" s="7">
        <v>5.5</v>
      </c>
      <c r="O74" s="24"/>
      <c r="P74" s="24"/>
      <c r="Q74" s="24"/>
      <c r="R74" s="24"/>
      <c r="S74" s="24"/>
      <c r="T74" s="24"/>
      <c r="U74" s="12">
        <v>4.5</v>
      </c>
      <c r="V74" s="12">
        <v>3.5</v>
      </c>
      <c r="W74" s="12">
        <v>8179.8</v>
      </c>
      <c r="X74" s="12">
        <v>72.7</v>
      </c>
      <c r="Y74" s="12">
        <v>30.7</v>
      </c>
      <c r="Z74" s="12">
        <v>6</v>
      </c>
      <c r="AA74" s="13"/>
    </row>
    <row r="75" spans="1:27" x14ac:dyDescent="0.25">
      <c r="A75" s="16">
        <v>2022</v>
      </c>
      <c r="B75" s="4">
        <v>101</v>
      </c>
      <c r="C75" s="21" t="s">
        <v>149</v>
      </c>
      <c r="D75" s="4" t="s">
        <v>25</v>
      </c>
      <c r="E75" s="37">
        <v>20</v>
      </c>
      <c r="F75" s="16" t="s">
        <v>26</v>
      </c>
      <c r="G75" s="37">
        <v>80</v>
      </c>
      <c r="H75" s="2">
        <v>5</v>
      </c>
      <c r="I75" s="17">
        <v>2.37</v>
      </c>
      <c r="J75" s="7">
        <v>5</v>
      </c>
      <c r="K75" s="7">
        <v>16.399999999999999</v>
      </c>
      <c r="L75" s="7">
        <v>0.86</v>
      </c>
      <c r="M75" s="7">
        <v>5.73</v>
      </c>
      <c r="N75" s="7">
        <v>5.8</v>
      </c>
      <c r="O75" s="9">
        <f>ROUND(AVERAGE(1.84,2.38),2)</f>
        <v>2.11</v>
      </c>
      <c r="P75" s="9">
        <v>20000</v>
      </c>
      <c r="Q75" s="9" t="s">
        <v>31</v>
      </c>
      <c r="R75" s="9" t="s">
        <v>31</v>
      </c>
      <c r="S75" s="9" t="s">
        <v>31</v>
      </c>
      <c r="T75" s="9" t="s">
        <v>31</v>
      </c>
      <c r="U75" s="12">
        <v>5.4</v>
      </c>
      <c r="V75" s="12">
        <v>2.2999999999999998</v>
      </c>
      <c r="W75" s="12">
        <v>8418.4</v>
      </c>
      <c r="X75" s="12">
        <v>136.6</v>
      </c>
      <c r="Y75" s="12">
        <v>21.9</v>
      </c>
      <c r="Z75" s="12">
        <v>6</v>
      </c>
      <c r="AA75" s="13"/>
    </row>
    <row r="76" spans="1:27" x14ac:dyDescent="0.25">
      <c r="A76" s="16">
        <v>2022</v>
      </c>
      <c r="B76" s="4">
        <v>102</v>
      </c>
      <c r="C76" s="21" t="s">
        <v>150</v>
      </c>
      <c r="D76" s="4" t="s">
        <v>25</v>
      </c>
      <c r="E76" s="37">
        <v>20</v>
      </c>
      <c r="F76" s="16" t="s">
        <v>26</v>
      </c>
      <c r="G76" s="37">
        <v>80</v>
      </c>
      <c r="H76" s="2">
        <v>10</v>
      </c>
      <c r="I76" s="17">
        <v>2.399</v>
      </c>
      <c r="J76" s="7">
        <v>3.8</v>
      </c>
      <c r="K76" s="7">
        <v>16.2</v>
      </c>
      <c r="L76" s="7">
        <v>0.79</v>
      </c>
      <c r="M76" s="7">
        <v>5.56</v>
      </c>
      <c r="N76" s="7">
        <v>5.51</v>
      </c>
      <c r="O76" s="9">
        <f>ROUND(AVERAGE(3.08,3.59),2)</f>
        <v>3.34</v>
      </c>
      <c r="P76" s="9">
        <v>20000</v>
      </c>
      <c r="Q76" s="9" t="s">
        <v>31</v>
      </c>
      <c r="R76" s="9" t="s">
        <v>31</v>
      </c>
      <c r="S76" s="9" t="s">
        <v>31</v>
      </c>
      <c r="T76" s="9" t="s">
        <v>31</v>
      </c>
      <c r="U76" s="12">
        <v>5.8</v>
      </c>
      <c r="V76" s="12">
        <v>2.2999999999999998</v>
      </c>
      <c r="W76" s="12">
        <v>9738.9</v>
      </c>
      <c r="X76" s="12">
        <v>161.5</v>
      </c>
      <c r="Y76" s="12">
        <v>11.9</v>
      </c>
      <c r="Z76" s="12">
        <v>3</v>
      </c>
      <c r="AA76" s="13"/>
    </row>
    <row r="77" spans="1:27" x14ac:dyDescent="0.25">
      <c r="A77" s="16">
        <v>2022</v>
      </c>
      <c r="B77" s="4">
        <v>104</v>
      </c>
      <c r="C77" s="21" t="s">
        <v>152</v>
      </c>
      <c r="D77" s="4" t="s">
        <v>25</v>
      </c>
      <c r="E77" s="37">
        <v>20</v>
      </c>
      <c r="F77" s="16" t="s">
        <v>26</v>
      </c>
      <c r="G77" s="37">
        <v>80</v>
      </c>
      <c r="H77" s="2">
        <v>10</v>
      </c>
      <c r="I77" s="17">
        <v>2.5139999999999998</v>
      </c>
      <c r="J77" s="7">
        <v>3.2</v>
      </c>
      <c r="K77" s="7">
        <v>16</v>
      </c>
      <c r="L77" s="7">
        <v>0.73</v>
      </c>
      <c r="M77" s="7">
        <v>5.82</v>
      </c>
      <c r="N77" s="7">
        <v>5.5</v>
      </c>
      <c r="O77" s="9">
        <v>1.55</v>
      </c>
      <c r="P77" s="9">
        <v>20000</v>
      </c>
      <c r="Q77" s="9" t="s">
        <v>31</v>
      </c>
      <c r="R77" s="9" t="s">
        <v>31</v>
      </c>
      <c r="S77" s="9" t="s">
        <v>31</v>
      </c>
      <c r="T77" s="9" t="s">
        <v>31</v>
      </c>
      <c r="U77" s="12">
        <v>5.4</v>
      </c>
      <c r="V77" s="12">
        <v>2.6</v>
      </c>
      <c r="W77" s="12">
        <v>8343.7000000000007</v>
      </c>
      <c r="X77" s="12">
        <v>117.7</v>
      </c>
      <c r="Y77" s="12">
        <v>23.9</v>
      </c>
      <c r="Z77" s="12">
        <v>6</v>
      </c>
      <c r="AA77" s="13"/>
    </row>
    <row r="78" spans="1:27" x14ac:dyDescent="0.25">
      <c r="A78" s="16">
        <v>2022</v>
      </c>
      <c r="B78" s="4">
        <v>105</v>
      </c>
      <c r="C78" s="21" t="s">
        <v>153</v>
      </c>
      <c r="D78" s="4" t="s">
        <v>25</v>
      </c>
      <c r="E78" s="37">
        <v>15</v>
      </c>
      <c r="F78" s="16" t="s">
        <v>26</v>
      </c>
      <c r="G78" s="37">
        <v>65</v>
      </c>
      <c r="H78" s="16">
        <v>2</v>
      </c>
      <c r="I78" s="17">
        <v>2.4929999999999999</v>
      </c>
      <c r="J78" s="7">
        <v>2.8</v>
      </c>
      <c r="K78" s="7">
        <v>15.3</v>
      </c>
      <c r="L78" s="7">
        <v>0.72</v>
      </c>
      <c r="M78" s="7">
        <v>6.45</v>
      </c>
      <c r="N78" s="7">
        <v>6.17</v>
      </c>
      <c r="O78" s="9">
        <v>1.83</v>
      </c>
      <c r="P78" s="9">
        <v>20000</v>
      </c>
      <c r="Q78" s="9" t="s">
        <v>31</v>
      </c>
      <c r="R78" s="9" t="s">
        <v>31</v>
      </c>
      <c r="S78" s="9" t="s">
        <v>31</v>
      </c>
      <c r="T78" s="9" t="s">
        <v>31</v>
      </c>
      <c r="U78" s="12">
        <v>6.3</v>
      </c>
      <c r="V78" s="12">
        <v>1.9</v>
      </c>
      <c r="W78" s="12">
        <v>10428.700000000001</v>
      </c>
      <c r="X78" s="12">
        <v>238.5</v>
      </c>
      <c r="Y78" s="12">
        <v>27</v>
      </c>
      <c r="Z78" s="12">
        <v>6</v>
      </c>
      <c r="AA78" s="13"/>
    </row>
    <row r="79" spans="1:27" x14ac:dyDescent="0.25">
      <c r="A79" s="16">
        <v>2022</v>
      </c>
      <c r="B79" s="4">
        <v>106</v>
      </c>
      <c r="C79" s="21" t="s">
        <v>155</v>
      </c>
      <c r="D79" s="4" t="s">
        <v>25</v>
      </c>
      <c r="E79" s="37">
        <v>20</v>
      </c>
      <c r="F79" s="16" t="s">
        <v>156</v>
      </c>
      <c r="G79" s="37">
        <v>65</v>
      </c>
      <c r="H79" s="2">
        <v>10</v>
      </c>
      <c r="I79" s="17">
        <v>2.4449999999999998</v>
      </c>
      <c r="J79" s="7">
        <v>4.5</v>
      </c>
      <c r="K79" s="7">
        <v>18.5</v>
      </c>
      <c r="L79" s="7">
        <v>0.63</v>
      </c>
      <c r="M79" s="7">
        <v>6.18</v>
      </c>
      <c r="N79" s="7">
        <v>5.77</v>
      </c>
      <c r="O79" s="24"/>
      <c r="P79" s="24"/>
      <c r="Q79" s="24"/>
      <c r="R79" s="24"/>
      <c r="S79" s="24"/>
      <c r="T79" s="24"/>
      <c r="U79" s="12">
        <v>5.6</v>
      </c>
      <c r="V79" s="12">
        <v>1.8</v>
      </c>
      <c r="W79" s="12">
        <v>6176.3</v>
      </c>
      <c r="X79" s="12">
        <v>131.19999999999999</v>
      </c>
      <c r="Y79" s="12">
        <v>16.7</v>
      </c>
      <c r="Z79" s="12">
        <v>6</v>
      </c>
      <c r="AA79" s="13"/>
    </row>
    <row r="80" spans="1:27" x14ac:dyDescent="0.25">
      <c r="A80" s="16">
        <v>2022</v>
      </c>
      <c r="B80" s="4">
        <v>107</v>
      </c>
      <c r="C80" s="21" t="s">
        <v>157</v>
      </c>
      <c r="D80" s="4" t="s">
        <v>25</v>
      </c>
      <c r="E80" s="38">
        <v>20</v>
      </c>
      <c r="F80" s="19" t="s">
        <v>26</v>
      </c>
      <c r="G80" s="38">
        <v>80</v>
      </c>
      <c r="H80" s="2">
        <v>10</v>
      </c>
      <c r="I80" s="17">
        <v>2.3780000000000001</v>
      </c>
      <c r="J80" s="7">
        <v>4.7</v>
      </c>
      <c r="K80" s="7">
        <v>17</v>
      </c>
      <c r="L80" s="7">
        <v>0.73</v>
      </c>
      <c r="M80" s="7">
        <v>5.94</v>
      </c>
      <c r="N80" s="7">
        <v>5.81</v>
      </c>
      <c r="O80" s="9">
        <f>ROUND(AVERAGE(2.59,3.7),2)</f>
        <v>3.15</v>
      </c>
      <c r="P80" s="9">
        <v>20000</v>
      </c>
      <c r="Q80" s="9" t="s">
        <v>31</v>
      </c>
      <c r="R80" s="9" t="s">
        <v>31</v>
      </c>
      <c r="S80" s="9" t="s">
        <v>31</v>
      </c>
      <c r="T80" s="9" t="s">
        <v>31</v>
      </c>
      <c r="U80" s="12">
        <v>6</v>
      </c>
      <c r="V80" s="12">
        <v>2.2999999999999998</v>
      </c>
      <c r="W80" s="12">
        <v>9402.7000000000007</v>
      </c>
      <c r="X80" s="12">
        <v>167</v>
      </c>
      <c r="Y80" s="12">
        <v>21.1</v>
      </c>
      <c r="Z80" s="12">
        <v>6</v>
      </c>
      <c r="AA80" s="13"/>
    </row>
    <row r="81" spans="1:27" x14ac:dyDescent="0.25">
      <c r="A81" s="16">
        <v>2022</v>
      </c>
      <c r="B81" s="4">
        <v>109</v>
      </c>
      <c r="C81" s="21" t="s">
        <v>159</v>
      </c>
      <c r="D81" s="4" t="s">
        <v>25</v>
      </c>
      <c r="E81" s="37">
        <v>20</v>
      </c>
      <c r="F81" s="16" t="s">
        <v>26</v>
      </c>
      <c r="G81" s="37">
        <v>80</v>
      </c>
      <c r="H81" s="2">
        <v>5</v>
      </c>
      <c r="I81" s="17">
        <v>2.3769999999999998</v>
      </c>
      <c r="J81" s="7">
        <v>4.5</v>
      </c>
      <c r="K81" s="7">
        <v>16.600000000000001</v>
      </c>
      <c r="L81" s="7">
        <v>0.8</v>
      </c>
      <c r="M81" s="7">
        <v>5.97</v>
      </c>
      <c r="N81" s="7">
        <v>5.7</v>
      </c>
      <c r="O81" s="24"/>
      <c r="P81" s="24"/>
      <c r="Q81" s="24"/>
      <c r="R81" s="24"/>
      <c r="S81" s="24"/>
      <c r="T81" s="24"/>
      <c r="U81" s="12">
        <v>6.4</v>
      </c>
      <c r="V81" s="12">
        <v>1.8</v>
      </c>
      <c r="W81" s="12">
        <v>8736.9</v>
      </c>
      <c r="X81" s="12">
        <v>208.6</v>
      </c>
      <c r="Y81" s="12">
        <v>23.6</v>
      </c>
      <c r="Z81" s="12">
        <v>3</v>
      </c>
      <c r="AA81" s="13"/>
    </row>
    <row r="82" spans="1:27" x14ac:dyDescent="0.25">
      <c r="A82" s="16">
        <v>2022</v>
      </c>
      <c r="B82" s="4">
        <v>110</v>
      </c>
      <c r="C82" s="21" t="s">
        <v>160</v>
      </c>
      <c r="D82" s="4" t="s">
        <v>25</v>
      </c>
      <c r="E82" s="37">
        <v>20</v>
      </c>
      <c r="F82" s="16" t="s">
        <v>156</v>
      </c>
      <c r="G82" s="37">
        <v>65</v>
      </c>
      <c r="H82" s="2">
        <v>10</v>
      </c>
      <c r="I82" s="17">
        <v>2.4820000000000002</v>
      </c>
      <c r="J82" s="7">
        <v>3.6</v>
      </c>
      <c r="K82" s="7">
        <v>17.3</v>
      </c>
      <c r="L82" s="7">
        <v>0.62</v>
      </c>
      <c r="M82" s="7">
        <v>6.34</v>
      </c>
      <c r="N82" s="7">
        <v>5.88</v>
      </c>
      <c r="O82" s="9">
        <f>ROUND(AVERAGE(2.91, 3.57),2)</f>
        <v>3.24</v>
      </c>
      <c r="P82" s="9">
        <v>20000</v>
      </c>
      <c r="Q82" s="9" t="s">
        <v>31</v>
      </c>
      <c r="R82" s="9" t="s">
        <v>31</v>
      </c>
      <c r="S82" s="9" t="s">
        <v>31</v>
      </c>
      <c r="T82" s="9" t="s">
        <v>31</v>
      </c>
      <c r="U82" s="12">
        <v>5.7</v>
      </c>
      <c r="V82" s="12">
        <v>1.6</v>
      </c>
      <c r="W82" s="12">
        <v>6014.2</v>
      </c>
      <c r="X82" s="12">
        <v>138.6</v>
      </c>
      <c r="Y82" s="12">
        <v>11.8</v>
      </c>
      <c r="Z82" s="12">
        <v>3</v>
      </c>
      <c r="AA82" s="13"/>
    </row>
    <row r="83" spans="1:27" x14ac:dyDescent="0.25">
      <c r="A83" s="16">
        <v>2022</v>
      </c>
      <c r="B83" s="4">
        <v>111</v>
      </c>
      <c r="C83" s="21" t="s">
        <v>161</v>
      </c>
      <c r="D83" s="4" t="s">
        <v>25</v>
      </c>
      <c r="E83" s="37">
        <v>20</v>
      </c>
      <c r="F83" s="16" t="s">
        <v>26</v>
      </c>
      <c r="G83" s="37">
        <v>80</v>
      </c>
      <c r="H83" s="2">
        <v>10</v>
      </c>
      <c r="I83" s="17">
        <v>2.5139999999999998</v>
      </c>
      <c r="J83" s="7">
        <v>3.6</v>
      </c>
      <c r="K83" s="7">
        <v>16</v>
      </c>
      <c r="L83" s="7">
        <v>0.73</v>
      </c>
      <c r="M83" s="7">
        <v>6</v>
      </c>
      <c r="N83" s="7">
        <v>5.5</v>
      </c>
      <c r="O83" s="24"/>
      <c r="P83" s="24"/>
      <c r="Q83" s="24"/>
      <c r="R83" s="24"/>
      <c r="S83" s="24"/>
      <c r="T83" s="24"/>
      <c r="U83" s="12">
        <v>4.5999999999999996</v>
      </c>
      <c r="V83" s="12">
        <v>4.0999999999999996</v>
      </c>
      <c r="W83" s="12">
        <v>8875.7000000000007</v>
      </c>
      <c r="X83" s="12">
        <v>67.8</v>
      </c>
      <c r="Y83" s="12">
        <v>13.9</v>
      </c>
      <c r="Z83" s="12">
        <v>3</v>
      </c>
      <c r="AA83" s="13"/>
    </row>
    <row r="84" spans="1:27" x14ac:dyDescent="0.25">
      <c r="A84" s="16">
        <v>2022</v>
      </c>
      <c r="B84" s="4">
        <v>113</v>
      </c>
      <c r="C84" s="21" t="s">
        <v>163</v>
      </c>
      <c r="D84" s="4" t="s">
        <v>25</v>
      </c>
      <c r="E84" s="37">
        <v>20</v>
      </c>
      <c r="F84" s="16" t="s">
        <v>26</v>
      </c>
      <c r="G84" s="37">
        <v>80</v>
      </c>
      <c r="H84" s="2">
        <v>5</v>
      </c>
      <c r="I84" s="17">
        <v>2.3849999999999998</v>
      </c>
      <c r="J84" s="7">
        <v>3.5</v>
      </c>
      <c r="K84" s="7">
        <v>16.399999999999999</v>
      </c>
      <c r="L84" s="7">
        <v>0.79</v>
      </c>
      <c r="M84" s="7">
        <v>6.18</v>
      </c>
      <c r="N84" s="7">
        <v>5.9</v>
      </c>
      <c r="O84" s="24"/>
      <c r="P84" s="24"/>
      <c r="Q84" s="24"/>
      <c r="R84" s="24"/>
      <c r="S84" s="24"/>
      <c r="T84" s="24"/>
      <c r="U84" s="12">
        <v>5.9</v>
      </c>
      <c r="V84" s="12">
        <v>2.5</v>
      </c>
      <c r="W84" s="12">
        <v>9299</v>
      </c>
      <c r="X84" s="12">
        <v>150.19999999999999</v>
      </c>
      <c r="Y84" s="12">
        <v>19.899999999999999</v>
      </c>
      <c r="Z84" s="12">
        <v>3</v>
      </c>
      <c r="AA84" s="13"/>
    </row>
    <row r="85" spans="1:27" x14ac:dyDescent="0.25">
      <c r="A85" s="16">
        <v>2022</v>
      </c>
      <c r="B85" s="4">
        <v>114</v>
      </c>
      <c r="C85" s="21" t="s">
        <v>164</v>
      </c>
      <c r="D85" s="4" t="s">
        <v>25</v>
      </c>
      <c r="E85" s="37">
        <v>20</v>
      </c>
      <c r="F85" s="16" t="s">
        <v>26</v>
      </c>
      <c r="G85" s="37">
        <v>80</v>
      </c>
      <c r="H85" s="2">
        <v>5</v>
      </c>
      <c r="I85" s="17">
        <v>2.391</v>
      </c>
      <c r="J85" s="7">
        <v>3</v>
      </c>
      <c r="K85" s="7">
        <v>16.100000000000001</v>
      </c>
      <c r="L85" s="7">
        <v>0.74</v>
      </c>
      <c r="M85" s="7">
        <v>6.62</v>
      </c>
      <c r="N85" s="7">
        <v>5.9</v>
      </c>
      <c r="O85" s="24"/>
      <c r="P85" s="24"/>
      <c r="Q85" s="24"/>
      <c r="R85" s="24"/>
      <c r="S85" s="24"/>
      <c r="T85" s="24"/>
      <c r="U85" s="12">
        <v>7</v>
      </c>
      <c r="V85" s="12">
        <v>1.7</v>
      </c>
      <c r="W85" s="12">
        <v>8993.2999999999993</v>
      </c>
      <c r="X85" s="12">
        <v>258.89999999999998</v>
      </c>
      <c r="Y85" s="12">
        <v>25.8</v>
      </c>
      <c r="Z85" s="12">
        <v>3</v>
      </c>
      <c r="AA85" s="13"/>
    </row>
    <row r="86" spans="1:27" x14ac:dyDescent="0.25">
      <c r="A86" s="16">
        <v>2022</v>
      </c>
      <c r="B86" s="4">
        <v>115</v>
      </c>
      <c r="C86" s="21" t="s">
        <v>165</v>
      </c>
      <c r="D86" s="4" t="s">
        <v>25</v>
      </c>
      <c r="E86" s="37">
        <v>20</v>
      </c>
      <c r="F86" s="16" t="s">
        <v>26</v>
      </c>
      <c r="G86" s="37">
        <v>65</v>
      </c>
      <c r="H86" s="16">
        <v>6</v>
      </c>
      <c r="I86" s="17">
        <v>2.5049999999999999</v>
      </c>
      <c r="J86" s="7">
        <v>3.2</v>
      </c>
      <c r="K86" s="7">
        <v>15.9</v>
      </c>
      <c r="L86" s="7">
        <v>0.77</v>
      </c>
      <c r="M86" s="7">
        <v>6.26</v>
      </c>
      <c r="N86" s="7">
        <v>5.78</v>
      </c>
      <c r="O86" s="9">
        <f>ROUND(AVERAGE(3.27, 4.1),2)</f>
        <v>3.69</v>
      </c>
      <c r="P86" s="9">
        <v>20000</v>
      </c>
      <c r="Q86" s="9" t="s">
        <v>31</v>
      </c>
      <c r="R86" s="9" t="s">
        <v>31</v>
      </c>
      <c r="S86" s="9" t="s">
        <v>31</v>
      </c>
      <c r="T86" s="9" t="s">
        <v>31</v>
      </c>
      <c r="U86" s="12">
        <v>6.2</v>
      </c>
      <c r="V86" s="12">
        <v>1.8</v>
      </c>
      <c r="W86" s="12">
        <v>8286</v>
      </c>
      <c r="X86" s="12">
        <v>188.7</v>
      </c>
      <c r="Y86" s="12">
        <v>12.6</v>
      </c>
      <c r="Z86" s="12">
        <v>3</v>
      </c>
      <c r="AA86" s="13"/>
    </row>
    <row r="87" spans="1:27" x14ac:dyDescent="0.25">
      <c r="A87" s="16">
        <v>2022</v>
      </c>
      <c r="B87" s="4">
        <v>116</v>
      </c>
      <c r="C87" s="21" t="s">
        <v>167</v>
      </c>
      <c r="D87" s="4" t="s">
        <v>25</v>
      </c>
      <c r="E87" s="37">
        <v>20</v>
      </c>
      <c r="F87" s="16" t="s">
        <v>156</v>
      </c>
      <c r="G87" s="37">
        <v>65</v>
      </c>
      <c r="H87" s="2">
        <v>10</v>
      </c>
      <c r="I87" s="17">
        <v>2.5169999999999999</v>
      </c>
      <c r="J87" s="7">
        <v>3</v>
      </c>
      <c r="K87" s="7">
        <v>16.2</v>
      </c>
      <c r="L87" s="7">
        <v>0.79</v>
      </c>
      <c r="M87" s="7">
        <v>6.26</v>
      </c>
      <c r="N87" s="7">
        <v>5.91</v>
      </c>
      <c r="O87" s="9">
        <f>ROUND(AVERAGE(3, 3.77),2)</f>
        <v>3.39</v>
      </c>
      <c r="P87" s="9">
        <v>20000</v>
      </c>
      <c r="Q87" s="9" t="s">
        <v>31</v>
      </c>
      <c r="R87" s="9" t="s">
        <v>31</v>
      </c>
      <c r="S87" s="9" t="s">
        <v>31</v>
      </c>
      <c r="T87" s="9" t="s">
        <v>31</v>
      </c>
      <c r="U87" s="12">
        <v>5.6</v>
      </c>
      <c r="V87" s="12">
        <v>1.8</v>
      </c>
      <c r="W87" s="12">
        <v>6150.7</v>
      </c>
      <c r="X87" s="12">
        <v>135.1</v>
      </c>
      <c r="Y87" s="12">
        <v>31.9</v>
      </c>
      <c r="Z87" s="12">
        <v>3</v>
      </c>
      <c r="AA87" s="13"/>
    </row>
    <row r="88" spans="1:27" x14ac:dyDescent="0.25">
      <c r="A88" s="16">
        <v>2022</v>
      </c>
      <c r="B88" s="4">
        <v>118</v>
      </c>
      <c r="C88" s="21" t="s">
        <v>169</v>
      </c>
      <c r="D88" s="4" t="s">
        <v>25</v>
      </c>
      <c r="E88" s="37">
        <v>20</v>
      </c>
      <c r="F88" s="16" t="s">
        <v>26</v>
      </c>
      <c r="G88" s="37">
        <v>80</v>
      </c>
      <c r="H88" s="2">
        <v>5</v>
      </c>
      <c r="I88" s="17">
        <v>2.3559999999999999</v>
      </c>
      <c r="J88" s="7">
        <v>3.7</v>
      </c>
      <c r="K88" s="7">
        <v>17.2</v>
      </c>
      <c r="L88" s="7">
        <v>0.68</v>
      </c>
      <c r="M88" s="7">
        <v>6.78</v>
      </c>
      <c r="N88" s="7">
        <v>5.9</v>
      </c>
      <c r="O88" s="24"/>
      <c r="P88" s="24"/>
      <c r="Q88" s="24"/>
      <c r="R88" s="24"/>
      <c r="S88" s="24"/>
      <c r="T88" s="24"/>
      <c r="U88" s="12">
        <v>5.6</v>
      </c>
      <c r="V88" s="12">
        <v>1.5</v>
      </c>
      <c r="W88" s="12">
        <v>8200.2999999999993</v>
      </c>
      <c r="X88" s="12">
        <v>244.6</v>
      </c>
      <c r="Y88" s="12">
        <v>22.1</v>
      </c>
      <c r="Z88" s="12">
        <v>3</v>
      </c>
      <c r="AA88" s="13"/>
    </row>
    <row r="89" spans="1:27" x14ac:dyDescent="0.25">
      <c r="A89" s="16">
        <v>2022</v>
      </c>
      <c r="B89" s="4">
        <v>119</v>
      </c>
      <c r="C89" s="21" t="s">
        <v>170</v>
      </c>
      <c r="D89" s="4" t="s">
        <v>25</v>
      </c>
      <c r="E89" s="37">
        <v>20</v>
      </c>
      <c r="F89" s="16" t="s">
        <v>26</v>
      </c>
      <c r="G89" s="37">
        <v>80</v>
      </c>
      <c r="H89" s="19">
        <v>9</v>
      </c>
      <c r="I89" s="17">
        <v>2.4940000000000002</v>
      </c>
      <c r="J89" s="7">
        <v>3.8</v>
      </c>
      <c r="K89" s="7">
        <v>16.5</v>
      </c>
      <c r="L89" s="7">
        <v>0.65</v>
      </c>
      <c r="M89" s="7">
        <v>6.36</v>
      </c>
      <c r="N89" s="7">
        <v>5.5</v>
      </c>
      <c r="O89" s="9">
        <v>1.8</v>
      </c>
      <c r="P89" s="9">
        <v>20000</v>
      </c>
      <c r="Q89" s="9" t="s">
        <v>31</v>
      </c>
      <c r="R89" s="9" t="s">
        <v>31</v>
      </c>
      <c r="S89" s="9" t="s">
        <v>31</v>
      </c>
      <c r="T89" s="9" t="s">
        <v>31</v>
      </c>
      <c r="U89" s="12">
        <v>5.2</v>
      </c>
      <c r="V89" s="12">
        <v>2.8</v>
      </c>
      <c r="W89" s="12">
        <v>9431.9</v>
      </c>
      <c r="X89" s="12">
        <v>118.7</v>
      </c>
      <c r="Y89" s="12">
        <v>20.8</v>
      </c>
      <c r="Z89" s="12">
        <v>3</v>
      </c>
      <c r="AA89" s="13"/>
    </row>
    <row r="90" spans="1:27" x14ac:dyDescent="0.25">
      <c r="A90" s="16">
        <v>2022</v>
      </c>
      <c r="B90" s="4">
        <v>121</v>
      </c>
      <c r="C90" s="21" t="s">
        <v>173</v>
      </c>
      <c r="D90" s="4" t="s">
        <v>25</v>
      </c>
      <c r="E90" s="37">
        <v>20</v>
      </c>
      <c r="F90" s="16" t="s">
        <v>26</v>
      </c>
      <c r="G90" s="37">
        <v>80</v>
      </c>
      <c r="H90" s="19">
        <v>9</v>
      </c>
      <c r="I90" s="17">
        <v>2.5150000000000001</v>
      </c>
      <c r="J90" s="7">
        <v>3.2</v>
      </c>
      <c r="K90" s="7">
        <v>15.8</v>
      </c>
      <c r="L90" s="7">
        <v>0.7</v>
      </c>
      <c r="M90" s="7">
        <v>5.88</v>
      </c>
      <c r="N90" s="7">
        <v>5.5</v>
      </c>
      <c r="O90" s="9"/>
      <c r="P90" s="9"/>
      <c r="Q90" s="9"/>
      <c r="R90" s="9"/>
      <c r="S90" s="9"/>
      <c r="T90" s="9"/>
      <c r="U90" s="12">
        <v>4.9000000000000004</v>
      </c>
      <c r="V90" s="12">
        <v>3.5</v>
      </c>
      <c r="W90" s="12">
        <v>8996.6</v>
      </c>
      <c r="X90" s="12">
        <v>88.5</v>
      </c>
      <c r="Y90" s="12">
        <v>28.2</v>
      </c>
      <c r="Z90" s="12">
        <v>3</v>
      </c>
      <c r="AA90" s="13"/>
    </row>
    <row r="91" spans="1:27" x14ac:dyDescent="0.25">
      <c r="A91" s="16">
        <v>2022</v>
      </c>
      <c r="B91" s="4">
        <v>122</v>
      </c>
      <c r="C91" s="21" t="s">
        <v>174</v>
      </c>
      <c r="D91" s="4" t="s">
        <v>25</v>
      </c>
      <c r="E91" s="37">
        <v>20</v>
      </c>
      <c r="F91" s="16" t="s">
        <v>26</v>
      </c>
      <c r="G91" s="37">
        <v>80</v>
      </c>
      <c r="H91" s="19">
        <v>9</v>
      </c>
      <c r="I91" s="17">
        <v>2.5230000000000001</v>
      </c>
      <c r="J91" s="7">
        <v>3.5</v>
      </c>
      <c r="K91" s="7">
        <v>15.5</v>
      </c>
      <c r="L91" s="7">
        <v>0.72</v>
      </c>
      <c r="M91" s="7">
        <v>5.83</v>
      </c>
      <c r="N91" s="7">
        <v>5.5</v>
      </c>
      <c r="O91" s="9"/>
      <c r="P91" s="9"/>
      <c r="Q91" s="9"/>
      <c r="R91" s="9"/>
      <c r="S91" s="9"/>
      <c r="T91" s="9"/>
      <c r="U91" s="12">
        <v>5.3</v>
      </c>
      <c r="V91" s="12">
        <v>3.1</v>
      </c>
      <c r="W91" s="12">
        <v>9191.2999999999993</v>
      </c>
      <c r="X91" s="12">
        <v>104.3</v>
      </c>
      <c r="Y91" s="12">
        <v>7.1</v>
      </c>
      <c r="Z91" s="12">
        <v>3</v>
      </c>
      <c r="AA91" s="13"/>
    </row>
    <row r="92" spans="1:27" x14ac:dyDescent="0.25">
      <c r="A92" s="16">
        <v>2023</v>
      </c>
      <c r="B92" s="4">
        <v>123</v>
      </c>
      <c r="C92" s="25" t="s">
        <v>181</v>
      </c>
      <c r="D92" s="4" t="s">
        <v>25</v>
      </c>
      <c r="E92" s="35">
        <v>20</v>
      </c>
      <c r="F92" s="2" t="s">
        <v>26</v>
      </c>
      <c r="G92" s="35">
        <v>80</v>
      </c>
      <c r="H92" s="2">
        <v>10</v>
      </c>
      <c r="I92" s="6">
        <v>2.4569999999999999</v>
      </c>
      <c r="J92" s="6">
        <v>3.9</v>
      </c>
      <c r="K92" s="6">
        <v>15.9</v>
      </c>
      <c r="L92" s="6">
        <v>0.82</v>
      </c>
      <c r="M92" s="6">
        <v>5.83</v>
      </c>
      <c r="N92" s="6">
        <v>5.5</v>
      </c>
      <c r="O92" s="26"/>
      <c r="P92" s="26"/>
      <c r="Q92" s="26"/>
      <c r="R92" s="26"/>
      <c r="S92" s="26"/>
      <c r="T92" s="26"/>
      <c r="U92" s="33">
        <v>4.7</v>
      </c>
      <c r="V92" s="33">
        <v>4.7</v>
      </c>
      <c r="W92" s="33">
        <v>9265</v>
      </c>
      <c r="X92" s="33">
        <v>63.4</v>
      </c>
      <c r="Y92" s="33">
        <v>16.600000000000001</v>
      </c>
      <c r="Z92" s="33">
        <v>3</v>
      </c>
      <c r="AA92" s="13"/>
    </row>
    <row r="93" spans="1:27" x14ac:dyDescent="0.25">
      <c r="A93" s="16">
        <v>2023</v>
      </c>
      <c r="B93" s="4">
        <v>138</v>
      </c>
      <c r="C93" s="27" t="s">
        <v>196</v>
      </c>
      <c r="D93" s="4" t="s">
        <v>25</v>
      </c>
      <c r="E93" s="35">
        <v>20</v>
      </c>
      <c r="F93" s="2" t="s">
        <v>26</v>
      </c>
      <c r="G93" s="35">
        <v>80</v>
      </c>
      <c r="H93" s="2">
        <v>10</v>
      </c>
      <c r="I93" s="6">
        <v>2.4860000000000002</v>
      </c>
      <c r="J93" s="6">
        <v>4</v>
      </c>
      <c r="K93" s="6">
        <v>16.3</v>
      </c>
      <c r="L93" s="6">
        <v>0.76</v>
      </c>
      <c r="M93" s="6">
        <v>5.97</v>
      </c>
      <c r="N93" s="6">
        <v>5.68</v>
      </c>
      <c r="O93" s="26"/>
      <c r="P93" s="26"/>
      <c r="Q93" s="26"/>
      <c r="R93" s="26"/>
      <c r="S93" s="26"/>
      <c r="T93" s="26"/>
      <c r="U93" s="33">
        <v>5</v>
      </c>
      <c r="V93" s="33">
        <v>3.8</v>
      </c>
      <c r="W93" s="33">
        <v>8277.7999999999993</v>
      </c>
      <c r="X93" s="33">
        <v>73.400000000000006</v>
      </c>
      <c r="Y93" s="33">
        <v>13.1</v>
      </c>
      <c r="Z93" s="33">
        <v>4</v>
      </c>
      <c r="AA93" s="13"/>
    </row>
    <row r="94" spans="1:27" x14ac:dyDescent="0.25">
      <c r="A94" s="16">
        <v>2023</v>
      </c>
      <c r="B94" s="4">
        <v>139</v>
      </c>
      <c r="C94" s="27" t="s">
        <v>197</v>
      </c>
      <c r="D94" s="4" t="s">
        <v>25</v>
      </c>
      <c r="E94" s="35">
        <v>20</v>
      </c>
      <c r="F94" s="2" t="s">
        <v>26</v>
      </c>
      <c r="G94" s="35">
        <v>80</v>
      </c>
      <c r="H94" s="2">
        <v>10</v>
      </c>
      <c r="I94" s="6">
        <v>2.4710000000000001</v>
      </c>
      <c r="J94" s="6">
        <v>4.5</v>
      </c>
      <c r="K94" s="6">
        <v>17.100000000000001</v>
      </c>
      <c r="L94" s="6">
        <v>0.79</v>
      </c>
      <c r="M94" s="6">
        <v>5.7</v>
      </c>
      <c r="N94" s="6">
        <v>5.93</v>
      </c>
      <c r="O94" s="26"/>
      <c r="P94" s="26"/>
      <c r="Q94" s="26"/>
      <c r="R94" s="26"/>
      <c r="S94" s="26"/>
      <c r="T94" s="26"/>
      <c r="U94" s="33">
        <v>5.5</v>
      </c>
      <c r="V94" s="33">
        <v>3.5</v>
      </c>
      <c r="W94" s="33">
        <v>8461.1</v>
      </c>
      <c r="X94" s="33">
        <v>89.5</v>
      </c>
      <c r="Y94" s="33">
        <v>17.7</v>
      </c>
      <c r="Z94" s="33">
        <v>4</v>
      </c>
      <c r="AA94" s="13"/>
    </row>
    <row r="95" spans="1:27" x14ac:dyDescent="0.25">
      <c r="A95" s="16">
        <v>2023</v>
      </c>
      <c r="B95" s="4">
        <v>141</v>
      </c>
      <c r="C95" s="27" t="s">
        <v>199</v>
      </c>
      <c r="D95" s="4" t="s">
        <v>25</v>
      </c>
      <c r="E95" s="35">
        <v>20</v>
      </c>
      <c r="F95" s="2" t="s">
        <v>26</v>
      </c>
      <c r="G95" s="35">
        <v>80</v>
      </c>
      <c r="H95" s="2">
        <v>10</v>
      </c>
      <c r="I95" s="6">
        <v>2.484</v>
      </c>
      <c r="J95" s="6">
        <v>3.6</v>
      </c>
      <c r="K95" s="6">
        <v>16.600000000000001</v>
      </c>
      <c r="L95" s="6">
        <v>0.75</v>
      </c>
      <c r="M95" s="6">
        <v>6.1</v>
      </c>
      <c r="N95" s="6">
        <v>5.7</v>
      </c>
      <c r="O95" s="26"/>
      <c r="P95" s="26"/>
      <c r="Q95" s="26"/>
      <c r="R95" s="26"/>
      <c r="S95" s="26"/>
      <c r="T95" s="26"/>
      <c r="U95" s="33">
        <v>5.2</v>
      </c>
      <c r="V95" s="33">
        <v>3.8</v>
      </c>
      <c r="W95" s="33">
        <v>8675.2999999999993</v>
      </c>
      <c r="X95" s="33">
        <v>79.5</v>
      </c>
      <c r="Y95" s="33">
        <v>21</v>
      </c>
      <c r="Z95" s="33">
        <v>4</v>
      </c>
      <c r="AA95" s="13"/>
    </row>
    <row r="96" spans="1:27" x14ac:dyDescent="0.25">
      <c r="A96" s="16">
        <v>2023</v>
      </c>
      <c r="B96" s="4">
        <v>142</v>
      </c>
      <c r="C96" s="27" t="s">
        <v>200</v>
      </c>
      <c r="D96" s="4" t="s">
        <v>25</v>
      </c>
      <c r="E96" s="35">
        <v>20</v>
      </c>
      <c r="F96" s="2" t="s">
        <v>26</v>
      </c>
      <c r="G96" s="35">
        <v>80</v>
      </c>
      <c r="H96" s="2">
        <v>10</v>
      </c>
      <c r="I96" s="6">
        <v>2.472</v>
      </c>
      <c r="J96" s="6">
        <v>4.5999999999999996</v>
      </c>
      <c r="K96" s="6">
        <v>17</v>
      </c>
      <c r="L96" s="6">
        <v>0.79</v>
      </c>
      <c r="M96" s="6">
        <v>6.1</v>
      </c>
      <c r="N96" s="6">
        <v>5.7</v>
      </c>
      <c r="O96" s="26"/>
      <c r="P96" s="26"/>
      <c r="Q96" s="26"/>
      <c r="R96" s="26"/>
      <c r="S96" s="26"/>
      <c r="T96" s="26"/>
      <c r="U96" s="33">
        <v>5.9</v>
      </c>
      <c r="V96" s="33">
        <v>2.8</v>
      </c>
      <c r="W96" s="33">
        <v>8793.4</v>
      </c>
      <c r="X96" s="33">
        <v>124.2</v>
      </c>
      <c r="Y96" s="33">
        <v>13.5</v>
      </c>
      <c r="Z96" s="33">
        <v>4</v>
      </c>
      <c r="AA96" s="13"/>
    </row>
    <row r="97" spans="1:27" x14ac:dyDescent="0.25">
      <c r="A97" s="16">
        <v>2023</v>
      </c>
      <c r="B97" s="4">
        <v>143</v>
      </c>
      <c r="C97" s="27" t="s">
        <v>201</v>
      </c>
      <c r="D97" s="4" t="s">
        <v>25</v>
      </c>
      <c r="E97" s="35">
        <v>20</v>
      </c>
      <c r="F97" s="2" t="s">
        <v>26</v>
      </c>
      <c r="G97" s="35">
        <v>80</v>
      </c>
      <c r="H97" s="2">
        <v>10</v>
      </c>
      <c r="I97" s="6">
        <v>2.4889999999999999</v>
      </c>
      <c r="J97" s="6">
        <v>4</v>
      </c>
      <c r="K97" s="6">
        <v>16.5</v>
      </c>
      <c r="L97" s="6">
        <v>0.72</v>
      </c>
      <c r="M97" s="6">
        <v>5.86</v>
      </c>
      <c r="N97" s="6">
        <v>5.7</v>
      </c>
      <c r="O97" s="26"/>
      <c r="P97" s="26"/>
      <c r="Q97" s="26"/>
      <c r="R97" s="26"/>
      <c r="S97" s="26"/>
      <c r="T97" s="26"/>
      <c r="U97" s="33">
        <v>5.4</v>
      </c>
      <c r="V97" s="33">
        <v>3.7</v>
      </c>
      <c r="W97" s="33">
        <v>8637.2999999999993</v>
      </c>
      <c r="X97" s="33">
        <v>85.3</v>
      </c>
      <c r="Y97" s="33">
        <v>13.6</v>
      </c>
      <c r="Z97" s="33">
        <v>4</v>
      </c>
      <c r="AA97" s="13"/>
    </row>
    <row r="98" spans="1:27" x14ac:dyDescent="0.25">
      <c r="A98" s="16">
        <v>2023</v>
      </c>
      <c r="B98" s="4">
        <v>144</v>
      </c>
      <c r="C98" s="27" t="s">
        <v>202</v>
      </c>
      <c r="D98" s="4" t="s">
        <v>25</v>
      </c>
      <c r="E98" s="35">
        <v>20</v>
      </c>
      <c r="F98" s="2" t="s">
        <v>26</v>
      </c>
      <c r="G98" s="35">
        <v>80</v>
      </c>
      <c r="H98" s="2">
        <v>10</v>
      </c>
      <c r="I98" s="6">
        <v>2.4900000000000002</v>
      </c>
      <c r="J98" s="6">
        <v>3.9</v>
      </c>
      <c r="K98" s="6">
        <v>16.3</v>
      </c>
      <c r="L98" s="6">
        <v>0.82</v>
      </c>
      <c r="M98" s="6">
        <v>6.05</v>
      </c>
      <c r="N98" s="6">
        <v>5.6</v>
      </c>
      <c r="O98" s="26"/>
      <c r="P98" s="26"/>
      <c r="Q98" s="26"/>
      <c r="R98" s="26"/>
      <c r="S98" s="26"/>
      <c r="T98" s="26"/>
      <c r="U98" s="33">
        <v>5.4</v>
      </c>
      <c r="V98" s="33">
        <v>3.6</v>
      </c>
      <c r="W98" s="33">
        <v>7747.3</v>
      </c>
      <c r="X98" s="33">
        <v>76.900000000000006</v>
      </c>
      <c r="Y98" s="33">
        <v>14.4</v>
      </c>
      <c r="Z98" s="33">
        <v>4</v>
      </c>
      <c r="AA98" s="13" t="s">
        <v>246</v>
      </c>
    </row>
    <row r="99" spans="1:27" x14ac:dyDescent="0.25">
      <c r="A99" s="16">
        <v>2023</v>
      </c>
      <c r="B99" s="4">
        <v>145</v>
      </c>
      <c r="C99" s="27" t="s">
        <v>203</v>
      </c>
      <c r="D99" s="4" t="s">
        <v>25</v>
      </c>
      <c r="E99" s="35">
        <v>20</v>
      </c>
      <c r="F99" s="2" t="s">
        <v>26</v>
      </c>
      <c r="G99" s="35">
        <v>80</v>
      </c>
      <c r="H99" s="2">
        <v>10</v>
      </c>
      <c r="I99" s="6">
        <v>2.4910000000000001</v>
      </c>
      <c r="J99" s="6">
        <v>3.9</v>
      </c>
      <c r="K99" s="6">
        <v>16.7</v>
      </c>
      <c r="L99" s="6">
        <v>0.65</v>
      </c>
      <c r="M99" s="6">
        <v>5.71</v>
      </c>
      <c r="N99" s="6">
        <v>5.5</v>
      </c>
      <c r="O99" s="8">
        <v>1.95</v>
      </c>
      <c r="P99" s="8">
        <v>20000</v>
      </c>
      <c r="Q99" s="8" t="s">
        <v>31</v>
      </c>
      <c r="R99" s="8" t="s">
        <v>31</v>
      </c>
      <c r="S99" s="8" t="s">
        <v>31</v>
      </c>
      <c r="T99" s="8" t="s">
        <v>31</v>
      </c>
      <c r="U99" s="33">
        <v>5.2</v>
      </c>
      <c r="V99" s="33">
        <v>2.6</v>
      </c>
      <c r="W99" s="33">
        <v>6439.8</v>
      </c>
      <c r="X99" s="33">
        <v>87.1</v>
      </c>
      <c r="Y99" s="33">
        <v>10.199999999999999</v>
      </c>
      <c r="Z99" s="33">
        <v>4</v>
      </c>
      <c r="AA99" s="13"/>
    </row>
    <row r="100" spans="1:27" x14ac:dyDescent="0.25">
      <c r="A100" s="16">
        <v>2023</v>
      </c>
      <c r="B100" s="4">
        <v>147</v>
      </c>
      <c r="C100" s="27" t="s">
        <v>205</v>
      </c>
      <c r="D100" s="4" t="s">
        <v>25</v>
      </c>
      <c r="E100" s="35">
        <v>20</v>
      </c>
      <c r="F100" s="2" t="s">
        <v>26</v>
      </c>
      <c r="G100" s="35">
        <v>80</v>
      </c>
      <c r="H100" s="2">
        <v>10</v>
      </c>
      <c r="I100" s="6">
        <v>2.5019999999999998</v>
      </c>
      <c r="J100" s="6">
        <v>3.8</v>
      </c>
      <c r="K100" s="6">
        <v>16.3</v>
      </c>
      <c r="L100" s="6">
        <v>0.66</v>
      </c>
      <c r="M100" s="6">
        <v>5.83</v>
      </c>
      <c r="N100" s="6">
        <v>5.5</v>
      </c>
      <c r="O100" s="29">
        <f>AVERAGE(1.95,2.18)</f>
        <v>2.0649999999999999</v>
      </c>
      <c r="P100" s="8">
        <v>20000</v>
      </c>
      <c r="Q100" s="8" t="s">
        <v>31</v>
      </c>
      <c r="R100" s="8" t="s">
        <v>31</v>
      </c>
      <c r="S100" s="8" t="s">
        <v>31</v>
      </c>
      <c r="T100" s="8" t="s">
        <v>31</v>
      </c>
      <c r="U100" s="33">
        <v>5.0999999999999996</v>
      </c>
      <c r="V100" s="33">
        <v>2.8</v>
      </c>
      <c r="W100" s="33">
        <v>6981.1</v>
      </c>
      <c r="X100" s="33">
        <v>84.7</v>
      </c>
      <c r="Y100" s="33">
        <v>12.3</v>
      </c>
      <c r="Z100" s="33">
        <v>4</v>
      </c>
      <c r="AA100" s="13" t="s">
        <v>247</v>
      </c>
    </row>
    <row r="101" spans="1:27" x14ac:dyDescent="0.25">
      <c r="A101" s="16">
        <v>2023</v>
      </c>
      <c r="B101" s="4">
        <v>150</v>
      </c>
      <c r="C101" s="27" t="s">
        <v>208</v>
      </c>
      <c r="D101" s="4" t="s">
        <v>25</v>
      </c>
      <c r="E101" s="35">
        <v>20</v>
      </c>
      <c r="F101" s="2" t="s">
        <v>26</v>
      </c>
      <c r="G101" s="35">
        <v>80</v>
      </c>
      <c r="H101" s="2">
        <v>10</v>
      </c>
      <c r="I101" s="6">
        <v>2.4750000000000001</v>
      </c>
      <c r="J101" s="6">
        <v>4.4000000000000004</v>
      </c>
      <c r="K101" s="6">
        <v>16.8</v>
      </c>
      <c r="L101" s="6">
        <v>0.82</v>
      </c>
      <c r="M101" s="6">
        <v>5.93</v>
      </c>
      <c r="N101" s="6">
        <v>5.6</v>
      </c>
      <c r="O101" s="26"/>
      <c r="P101" s="26"/>
      <c r="Q101" s="26"/>
      <c r="R101" s="26"/>
      <c r="S101" s="26"/>
      <c r="T101" s="26"/>
      <c r="U101" s="33">
        <v>5.5</v>
      </c>
      <c r="V101" s="33">
        <v>3.7</v>
      </c>
      <c r="W101" s="33">
        <v>8246.4</v>
      </c>
      <c r="X101" s="33">
        <v>81.8</v>
      </c>
      <c r="Y101" s="33">
        <v>14.4</v>
      </c>
      <c r="Z101" s="33">
        <v>4</v>
      </c>
      <c r="AA101" s="13"/>
    </row>
    <row r="102" spans="1:27" x14ac:dyDescent="0.25">
      <c r="A102" s="16">
        <v>2023</v>
      </c>
      <c r="B102" s="4">
        <v>156</v>
      </c>
      <c r="C102" s="27" t="s">
        <v>214</v>
      </c>
      <c r="D102" s="4" t="s">
        <v>25</v>
      </c>
      <c r="E102" s="35">
        <v>20</v>
      </c>
      <c r="F102" s="2" t="s">
        <v>26</v>
      </c>
      <c r="G102" s="35">
        <v>80</v>
      </c>
      <c r="H102" s="2">
        <v>10</v>
      </c>
      <c r="I102" s="6">
        <v>2.5169999999999999</v>
      </c>
      <c r="J102" s="6">
        <v>4</v>
      </c>
      <c r="K102" s="6">
        <v>16.2</v>
      </c>
      <c r="L102" s="6">
        <v>0.72</v>
      </c>
      <c r="M102" s="6">
        <v>5.85</v>
      </c>
      <c r="N102" s="6">
        <v>5.5</v>
      </c>
      <c r="O102" s="26"/>
      <c r="P102" s="26"/>
      <c r="Q102" s="26"/>
      <c r="R102" s="26"/>
      <c r="S102" s="26"/>
      <c r="T102" s="26"/>
      <c r="U102" s="33">
        <v>5.0999999999999996</v>
      </c>
      <c r="V102" s="33">
        <v>2.7</v>
      </c>
      <c r="W102" s="33">
        <v>6873.6</v>
      </c>
      <c r="X102" s="33">
        <v>87.8</v>
      </c>
      <c r="Y102" s="33">
        <v>17.899999999999999</v>
      </c>
      <c r="Z102" s="33">
        <v>3</v>
      </c>
      <c r="AA102" s="13"/>
    </row>
    <row r="103" spans="1:27" x14ac:dyDescent="0.25">
      <c r="A103" s="16">
        <v>2023</v>
      </c>
      <c r="B103" s="4">
        <v>157</v>
      </c>
      <c r="C103" s="27" t="s">
        <v>215</v>
      </c>
      <c r="D103" s="4" t="s">
        <v>25</v>
      </c>
      <c r="E103" s="35">
        <v>20</v>
      </c>
      <c r="F103" s="2" t="s">
        <v>26</v>
      </c>
      <c r="G103" s="35">
        <v>65</v>
      </c>
      <c r="H103" s="2">
        <v>5</v>
      </c>
      <c r="I103" s="6">
        <v>2.3860000000000001</v>
      </c>
      <c r="J103" s="6">
        <v>3.8</v>
      </c>
      <c r="K103" s="6">
        <v>15.7</v>
      </c>
      <c r="L103" s="6">
        <v>0.78</v>
      </c>
      <c r="M103" s="6">
        <v>6.03</v>
      </c>
      <c r="N103" s="6">
        <v>5.8</v>
      </c>
      <c r="O103" s="26"/>
      <c r="P103" s="26"/>
      <c r="Q103" s="26"/>
      <c r="R103" s="26"/>
      <c r="S103" s="26"/>
      <c r="T103" s="26"/>
      <c r="U103" s="33">
        <v>6.9</v>
      </c>
      <c r="V103" s="33">
        <v>1.7</v>
      </c>
      <c r="W103" s="33">
        <v>8436.6</v>
      </c>
      <c r="X103" s="33">
        <v>231.9</v>
      </c>
      <c r="Y103" s="33">
        <v>13.2</v>
      </c>
      <c r="Z103" s="33">
        <v>6</v>
      </c>
      <c r="AA103" s="13"/>
    </row>
    <row r="104" spans="1:27" x14ac:dyDescent="0.25">
      <c r="A104" s="16">
        <v>2023</v>
      </c>
      <c r="B104" s="4">
        <v>158</v>
      </c>
      <c r="C104" s="27" t="s">
        <v>216</v>
      </c>
      <c r="D104" s="4" t="s">
        <v>25</v>
      </c>
      <c r="E104" s="35">
        <v>20</v>
      </c>
      <c r="F104" s="2" t="s">
        <v>26</v>
      </c>
      <c r="G104" s="35">
        <v>80</v>
      </c>
      <c r="H104" s="2">
        <v>10</v>
      </c>
      <c r="I104" s="6">
        <v>2.4940000000000002</v>
      </c>
      <c r="J104" s="6">
        <v>3.6</v>
      </c>
      <c r="K104" s="6">
        <v>16.100000000000001</v>
      </c>
      <c r="L104" s="6">
        <v>0.82</v>
      </c>
      <c r="M104" s="6">
        <v>6.25</v>
      </c>
      <c r="N104" s="6">
        <v>5.8</v>
      </c>
      <c r="O104" s="26"/>
      <c r="P104" s="26"/>
      <c r="Q104" s="26"/>
      <c r="R104" s="26"/>
      <c r="S104" s="26"/>
      <c r="T104" s="26"/>
      <c r="U104" s="33">
        <v>5.5</v>
      </c>
      <c r="V104" s="33">
        <v>3</v>
      </c>
      <c r="W104" s="33">
        <v>8385</v>
      </c>
      <c r="X104" s="33">
        <v>105.3</v>
      </c>
      <c r="Y104" s="33">
        <v>13.2</v>
      </c>
      <c r="Z104" s="33">
        <v>4</v>
      </c>
      <c r="AA104" s="13"/>
    </row>
    <row r="105" spans="1:27" x14ac:dyDescent="0.25">
      <c r="A105" s="16">
        <v>2023</v>
      </c>
      <c r="B105" s="4">
        <v>159</v>
      </c>
      <c r="C105" s="27" t="s">
        <v>217</v>
      </c>
      <c r="D105" s="4" t="s">
        <v>25</v>
      </c>
      <c r="E105" s="35">
        <v>20</v>
      </c>
      <c r="F105" s="2" t="s">
        <v>26</v>
      </c>
      <c r="G105" s="35">
        <v>80</v>
      </c>
      <c r="H105" s="2">
        <v>10</v>
      </c>
      <c r="I105" s="6">
        <v>2.4849999999999999</v>
      </c>
      <c r="J105" s="6">
        <v>4.7</v>
      </c>
      <c r="K105" s="6">
        <v>17.399999999999999</v>
      </c>
      <c r="L105" s="6">
        <v>0.65</v>
      </c>
      <c r="M105" s="6">
        <v>5.67</v>
      </c>
      <c r="N105" s="6">
        <v>5.6</v>
      </c>
      <c r="O105" s="26"/>
      <c r="P105" s="26"/>
      <c r="Q105" s="26"/>
      <c r="R105" s="26"/>
      <c r="S105" s="26"/>
      <c r="T105" s="26"/>
      <c r="U105" s="33">
        <v>5</v>
      </c>
      <c r="V105" s="33">
        <v>3.3</v>
      </c>
      <c r="W105" s="33">
        <v>6947.9</v>
      </c>
      <c r="X105" s="33">
        <v>70.2</v>
      </c>
      <c r="Y105" s="33">
        <v>6.7</v>
      </c>
      <c r="Z105" s="33">
        <v>4</v>
      </c>
      <c r="AA105" s="13"/>
    </row>
    <row r="106" spans="1:27" x14ac:dyDescent="0.25">
      <c r="A106" s="16">
        <v>2023</v>
      </c>
      <c r="B106" s="4">
        <v>160</v>
      </c>
      <c r="C106" s="27" t="s">
        <v>218</v>
      </c>
      <c r="D106" s="4" t="s">
        <v>25</v>
      </c>
      <c r="E106" s="35">
        <v>20</v>
      </c>
      <c r="F106" s="2" t="s">
        <v>26</v>
      </c>
      <c r="G106" s="35">
        <v>80</v>
      </c>
      <c r="H106" s="2">
        <v>10</v>
      </c>
      <c r="I106" s="6">
        <v>2.5030000000000001</v>
      </c>
      <c r="J106" s="6">
        <v>3.5</v>
      </c>
      <c r="K106" s="6">
        <v>16.8</v>
      </c>
      <c r="L106" s="6">
        <v>0.59</v>
      </c>
      <c r="M106" s="6">
        <v>5.8</v>
      </c>
      <c r="N106" s="6">
        <v>5.6</v>
      </c>
      <c r="O106" s="26"/>
      <c r="P106" s="26"/>
      <c r="Q106" s="26"/>
      <c r="R106" s="26"/>
      <c r="S106" s="26"/>
      <c r="T106" s="26"/>
      <c r="U106" s="33">
        <v>5.3</v>
      </c>
      <c r="V106" s="33">
        <v>2.8</v>
      </c>
      <c r="W106" s="33">
        <v>6841.9</v>
      </c>
      <c r="X106" s="33">
        <v>86.5</v>
      </c>
      <c r="Y106" s="33">
        <v>9.9</v>
      </c>
      <c r="Z106" s="33">
        <v>4</v>
      </c>
      <c r="AA106" s="13"/>
    </row>
    <row r="107" spans="1:27" x14ac:dyDescent="0.25">
      <c r="A107" s="16">
        <v>2023</v>
      </c>
      <c r="B107" s="4">
        <v>161</v>
      </c>
      <c r="C107" s="27" t="s">
        <v>219</v>
      </c>
      <c r="D107" s="4" t="s">
        <v>25</v>
      </c>
      <c r="E107" s="35">
        <v>20</v>
      </c>
      <c r="F107" s="2" t="s">
        <v>26</v>
      </c>
      <c r="G107" s="35">
        <v>80</v>
      </c>
      <c r="H107" s="2">
        <v>10</v>
      </c>
      <c r="I107" s="6">
        <v>2.484</v>
      </c>
      <c r="J107" s="6">
        <v>4.4000000000000004</v>
      </c>
      <c r="K107" s="6">
        <v>16.3</v>
      </c>
      <c r="L107" s="6">
        <v>1.04</v>
      </c>
      <c r="M107" s="6">
        <v>5.97</v>
      </c>
      <c r="N107" s="6">
        <v>5.8</v>
      </c>
      <c r="O107" s="26"/>
      <c r="P107" s="26"/>
      <c r="Q107" s="26"/>
      <c r="R107" s="26"/>
      <c r="S107" s="26"/>
      <c r="T107" s="26"/>
      <c r="U107" s="33">
        <v>5.2</v>
      </c>
      <c r="V107" s="33">
        <v>4</v>
      </c>
      <c r="W107" s="33">
        <v>8401.2000000000007</v>
      </c>
      <c r="X107" s="33">
        <v>74.099999999999994</v>
      </c>
      <c r="Y107" s="33">
        <v>16.100000000000001</v>
      </c>
      <c r="Z107" s="33">
        <v>4</v>
      </c>
      <c r="AA107" s="13"/>
    </row>
    <row r="108" spans="1:27" x14ac:dyDescent="0.25">
      <c r="A108" s="16">
        <v>2023</v>
      </c>
      <c r="B108" s="4">
        <v>163</v>
      </c>
      <c r="C108" s="27" t="s">
        <v>221</v>
      </c>
      <c r="D108" s="4" t="s">
        <v>25</v>
      </c>
      <c r="E108" s="35">
        <v>20</v>
      </c>
      <c r="F108" s="2" t="s">
        <v>26</v>
      </c>
      <c r="G108" s="35">
        <v>80</v>
      </c>
      <c r="H108" s="2">
        <v>10</v>
      </c>
      <c r="I108" s="6">
        <v>2.4980000000000002</v>
      </c>
      <c r="J108" s="6">
        <v>3.7</v>
      </c>
      <c r="K108" s="6">
        <v>17</v>
      </c>
      <c r="L108" s="6">
        <v>0.59</v>
      </c>
      <c r="M108" s="6">
        <v>5.96</v>
      </c>
      <c r="N108" s="6">
        <v>5.6</v>
      </c>
      <c r="O108" s="26"/>
      <c r="P108" s="26"/>
      <c r="Q108" s="26"/>
      <c r="R108" s="26"/>
      <c r="S108" s="26"/>
      <c r="T108" s="26"/>
      <c r="U108" s="33">
        <v>5</v>
      </c>
      <c r="V108" s="33">
        <v>3.1</v>
      </c>
      <c r="W108" s="33">
        <v>6782.5</v>
      </c>
      <c r="X108" s="33">
        <v>75.7</v>
      </c>
      <c r="Y108" s="33">
        <v>25.2</v>
      </c>
      <c r="Z108" s="33">
        <v>4</v>
      </c>
      <c r="AA108" s="13"/>
    </row>
    <row r="109" spans="1:27" x14ac:dyDescent="0.25">
      <c r="A109" s="16">
        <v>2023</v>
      </c>
      <c r="B109" s="4">
        <v>166</v>
      </c>
      <c r="C109" s="27" t="s">
        <v>224</v>
      </c>
      <c r="D109" s="4" t="s">
        <v>25</v>
      </c>
      <c r="E109" s="35">
        <v>20</v>
      </c>
      <c r="F109" s="2" t="s">
        <v>26</v>
      </c>
      <c r="G109" s="35">
        <v>80</v>
      </c>
      <c r="H109" s="2">
        <v>10</v>
      </c>
      <c r="I109" s="6">
        <v>2.472</v>
      </c>
      <c r="J109" s="6">
        <v>4.3</v>
      </c>
      <c r="K109" s="6">
        <v>16.8</v>
      </c>
      <c r="L109" s="6">
        <v>0.79</v>
      </c>
      <c r="M109" s="6">
        <v>5.71</v>
      </c>
      <c r="N109" s="6">
        <v>5.8</v>
      </c>
      <c r="O109" s="26"/>
      <c r="P109" s="26"/>
      <c r="Q109" s="26"/>
      <c r="R109" s="26"/>
      <c r="S109" s="26"/>
      <c r="T109" s="26"/>
      <c r="U109" s="33">
        <v>5.3</v>
      </c>
      <c r="V109" s="33">
        <v>3.8</v>
      </c>
      <c r="W109" s="33">
        <v>8441.7000000000007</v>
      </c>
      <c r="X109" s="33">
        <v>79.8</v>
      </c>
      <c r="Y109" s="33">
        <v>25.1</v>
      </c>
      <c r="Z109" s="33">
        <v>4</v>
      </c>
      <c r="AA109" s="13"/>
    </row>
    <row r="110" spans="1:27" x14ac:dyDescent="0.25">
      <c r="A110" s="16">
        <v>2023</v>
      </c>
      <c r="B110" s="4">
        <v>167</v>
      </c>
      <c r="C110" s="27" t="s">
        <v>225</v>
      </c>
      <c r="D110" s="4" t="s">
        <v>25</v>
      </c>
      <c r="E110" s="35">
        <v>20</v>
      </c>
      <c r="F110" s="2" t="s">
        <v>26</v>
      </c>
      <c r="G110" s="35">
        <v>80</v>
      </c>
      <c r="H110" s="2">
        <v>10</v>
      </c>
      <c r="I110" s="6">
        <v>2.4820000000000002</v>
      </c>
      <c r="J110" s="6">
        <v>4.4000000000000004</v>
      </c>
      <c r="K110" s="6">
        <v>16.5</v>
      </c>
      <c r="L110" s="6">
        <v>0.84</v>
      </c>
      <c r="M110" s="6">
        <v>5.9</v>
      </c>
      <c r="N110" s="6">
        <v>5.8</v>
      </c>
      <c r="O110" s="26"/>
      <c r="P110" s="26"/>
      <c r="Q110" s="26"/>
      <c r="R110" s="26"/>
      <c r="S110" s="26"/>
      <c r="T110" s="26"/>
      <c r="U110" s="33">
        <v>5.3</v>
      </c>
      <c r="V110" s="33">
        <v>3.9</v>
      </c>
      <c r="W110" s="33">
        <v>8674.7999999999993</v>
      </c>
      <c r="X110" s="33">
        <v>80.3</v>
      </c>
      <c r="Y110" s="33">
        <v>21.2</v>
      </c>
      <c r="Z110" s="33">
        <v>4</v>
      </c>
      <c r="AA110" s="13"/>
    </row>
    <row r="111" spans="1:27" x14ac:dyDescent="0.25">
      <c r="A111" s="16">
        <v>2023</v>
      </c>
      <c r="B111" s="4">
        <v>169</v>
      </c>
      <c r="C111" s="27" t="s">
        <v>227</v>
      </c>
      <c r="D111" s="4" t="s">
        <v>25</v>
      </c>
      <c r="E111" s="35">
        <v>20</v>
      </c>
      <c r="F111" s="2" t="s">
        <v>26</v>
      </c>
      <c r="G111" s="35">
        <v>80</v>
      </c>
      <c r="H111" s="2">
        <v>10</v>
      </c>
      <c r="I111" s="6">
        <v>2.44</v>
      </c>
      <c r="J111" s="6">
        <v>4.3</v>
      </c>
      <c r="K111" s="6">
        <v>16.600000000000001</v>
      </c>
      <c r="L111" s="6">
        <v>0.74</v>
      </c>
      <c r="M111" s="6">
        <v>5.75</v>
      </c>
      <c r="N111" s="6">
        <v>5.51</v>
      </c>
      <c r="O111" s="26"/>
      <c r="P111" s="26"/>
      <c r="Q111" s="26"/>
      <c r="R111" s="26"/>
      <c r="S111" s="26"/>
      <c r="T111" s="26"/>
      <c r="U111" s="33">
        <v>5.2</v>
      </c>
      <c r="V111" s="33">
        <v>4</v>
      </c>
      <c r="W111" s="33">
        <v>9272.7999999999993</v>
      </c>
      <c r="X111" s="33">
        <v>81.5</v>
      </c>
      <c r="Y111" s="33">
        <v>26.4</v>
      </c>
      <c r="Z111" s="33">
        <v>3</v>
      </c>
      <c r="AA111" s="13"/>
    </row>
    <row r="112" spans="1:27" x14ac:dyDescent="0.25">
      <c r="A112" s="16">
        <v>2023</v>
      </c>
      <c r="B112" s="4">
        <v>170</v>
      </c>
      <c r="C112" s="27" t="s">
        <v>228</v>
      </c>
      <c r="D112" s="4" t="s">
        <v>25</v>
      </c>
      <c r="E112" s="35">
        <v>20</v>
      </c>
      <c r="F112" s="2" t="s">
        <v>26</v>
      </c>
      <c r="G112" s="35">
        <v>50</v>
      </c>
      <c r="H112" s="2">
        <v>3</v>
      </c>
      <c r="I112" s="6">
        <v>2.427</v>
      </c>
      <c r="J112" s="6">
        <v>4</v>
      </c>
      <c r="K112" s="6">
        <v>16.7</v>
      </c>
      <c r="L112" s="6">
        <v>0.71</v>
      </c>
      <c r="M112" s="6">
        <v>5.82</v>
      </c>
      <c r="N112" s="6">
        <v>5.9</v>
      </c>
      <c r="O112" s="8">
        <v>2.59</v>
      </c>
      <c r="P112" s="8">
        <v>20000</v>
      </c>
      <c r="Q112" s="8" t="s">
        <v>31</v>
      </c>
      <c r="R112" s="8" t="s">
        <v>31</v>
      </c>
      <c r="S112" s="8" t="s">
        <v>31</v>
      </c>
      <c r="T112" s="8" t="s">
        <v>31</v>
      </c>
      <c r="U112" s="33">
        <v>5.5</v>
      </c>
      <c r="V112" s="33">
        <v>3.2</v>
      </c>
      <c r="W112" s="33">
        <v>8035</v>
      </c>
      <c r="X112" s="33">
        <v>92.5</v>
      </c>
      <c r="Y112" s="33">
        <v>14.7</v>
      </c>
      <c r="Z112" s="33">
        <v>4</v>
      </c>
      <c r="AA112" s="13"/>
    </row>
    <row r="113" spans="1:27" x14ac:dyDescent="0.25">
      <c r="A113" s="16">
        <v>2023</v>
      </c>
      <c r="B113" s="4">
        <v>171</v>
      </c>
      <c r="C113" s="27" t="s">
        <v>229</v>
      </c>
      <c r="D113" s="4" t="s">
        <v>25</v>
      </c>
      <c r="E113" s="35">
        <v>20</v>
      </c>
      <c r="F113" s="2" t="s">
        <v>26</v>
      </c>
      <c r="G113" s="35">
        <v>50</v>
      </c>
      <c r="H113" s="2">
        <v>3</v>
      </c>
      <c r="I113" s="6">
        <v>2.4260000000000002</v>
      </c>
      <c r="J113" s="6">
        <v>3.7</v>
      </c>
      <c r="K113" s="6">
        <v>16.7</v>
      </c>
      <c r="L113" s="6">
        <v>0.84</v>
      </c>
      <c r="M113" s="6">
        <v>6.26</v>
      </c>
      <c r="N113" s="6">
        <v>5.85</v>
      </c>
      <c r="O113" s="26"/>
      <c r="P113" s="26"/>
      <c r="Q113" s="26"/>
      <c r="R113" s="26"/>
      <c r="S113" s="26"/>
      <c r="T113" s="26"/>
      <c r="U113" s="33">
        <v>5</v>
      </c>
      <c r="V113" s="33">
        <v>4.0999999999999996</v>
      </c>
      <c r="W113" s="33">
        <v>8542.7000000000007</v>
      </c>
      <c r="X113" s="33">
        <v>68.2</v>
      </c>
      <c r="Y113" s="33">
        <v>1.8</v>
      </c>
      <c r="Z113" s="33">
        <v>3</v>
      </c>
      <c r="AA113" s="13"/>
    </row>
    <row r="114" spans="1:27" x14ac:dyDescent="0.25">
      <c r="A114" s="16">
        <v>2023</v>
      </c>
      <c r="B114" s="4">
        <v>172</v>
      </c>
      <c r="C114" s="27" t="s">
        <v>230</v>
      </c>
      <c r="D114" s="4" t="s">
        <v>25</v>
      </c>
      <c r="E114" s="35">
        <v>15</v>
      </c>
      <c r="F114" s="2" t="s">
        <v>26</v>
      </c>
      <c r="G114" s="35">
        <v>65</v>
      </c>
      <c r="H114" s="2">
        <v>2</v>
      </c>
      <c r="I114" s="6">
        <v>2.42</v>
      </c>
      <c r="J114" s="6">
        <v>4.5999999999999996</v>
      </c>
      <c r="K114" s="6">
        <v>17.899999999999999</v>
      </c>
      <c r="L114" s="6">
        <v>0.48</v>
      </c>
      <c r="M114" s="6">
        <v>6.61</v>
      </c>
      <c r="N114" s="6">
        <v>6.09</v>
      </c>
      <c r="O114" s="26"/>
      <c r="P114" s="26"/>
      <c r="Q114" s="26"/>
      <c r="R114" s="26"/>
      <c r="S114" s="26"/>
      <c r="T114" s="26"/>
      <c r="U114" s="33">
        <v>5.3</v>
      </c>
      <c r="V114" s="33">
        <v>3</v>
      </c>
      <c r="W114" s="33">
        <v>10408.5</v>
      </c>
      <c r="X114" s="33">
        <v>134</v>
      </c>
      <c r="Y114" s="33">
        <v>21.9</v>
      </c>
      <c r="Z114" s="33">
        <v>4</v>
      </c>
      <c r="AA114" s="13"/>
    </row>
    <row r="115" spans="1:27" x14ac:dyDescent="0.25">
      <c r="A115" s="16">
        <v>2023</v>
      </c>
      <c r="B115" s="4">
        <v>174</v>
      </c>
      <c r="C115" s="27" t="s">
        <v>232</v>
      </c>
      <c r="D115" s="4" t="s">
        <v>25</v>
      </c>
      <c r="E115" s="35">
        <v>15</v>
      </c>
      <c r="F115" s="2" t="s">
        <v>26</v>
      </c>
      <c r="G115" s="35">
        <v>65</v>
      </c>
      <c r="H115" s="2">
        <v>2</v>
      </c>
      <c r="I115" s="6">
        <v>2.427</v>
      </c>
      <c r="J115" s="6">
        <v>3.8</v>
      </c>
      <c r="K115" s="6">
        <v>17.600000000000001</v>
      </c>
      <c r="L115" s="6">
        <v>0.48</v>
      </c>
      <c r="M115" s="6">
        <v>6.75</v>
      </c>
      <c r="N115" s="6">
        <v>6.12</v>
      </c>
      <c r="O115" s="26"/>
      <c r="P115" s="26"/>
      <c r="Q115" s="26"/>
      <c r="R115" s="26"/>
      <c r="S115" s="26"/>
      <c r="T115" s="26"/>
      <c r="U115" s="33">
        <v>6.1</v>
      </c>
      <c r="V115" s="33">
        <v>3.1</v>
      </c>
      <c r="W115" s="33">
        <v>11298.5</v>
      </c>
      <c r="X115" s="33">
        <v>150.69999999999999</v>
      </c>
      <c r="Y115" s="33">
        <v>14.7</v>
      </c>
      <c r="Z115" s="33">
        <v>3</v>
      </c>
      <c r="AA115" s="13"/>
    </row>
    <row r="116" spans="1:27" x14ac:dyDescent="0.25">
      <c r="A116" s="16">
        <v>2023</v>
      </c>
      <c r="B116" s="4">
        <v>175</v>
      </c>
      <c r="C116" s="27" t="s">
        <v>233</v>
      </c>
      <c r="D116" s="4" t="s">
        <v>25</v>
      </c>
      <c r="E116" s="35">
        <v>15</v>
      </c>
      <c r="F116" s="2" t="s">
        <v>26</v>
      </c>
      <c r="G116" s="35">
        <v>65</v>
      </c>
      <c r="H116" s="2">
        <v>2</v>
      </c>
      <c r="I116" s="6">
        <v>2.4489999999999998</v>
      </c>
      <c r="J116" s="6">
        <v>3.4</v>
      </c>
      <c r="K116" s="6">
        <v>16.8</v>
      </c>
      <c r="L116" s="6">
        <v>0.53</v>
      </c>
      <c r="M116" s="6">
        <v>6.75</v>
      </c>
      <c r="N116" s="6">
        <v>6.06</v>
      </c>
      <c r="O116" s="26"/>
      <c r="P116" s="26"/>
      <c r="Q116" s="26"/>
      <c r="R116" s="26"/>
      <c r="S116" s="26"/>
      <c r="T116" s="26"/>
      <c r="U116" s="33">
        <v>6</v>
      </c>
      <c r="V116" s="33">
        <v>3.5</v>
      </c>
      <c r="W116" s="33">
        <v>11259</v>
      </c>
      <c r="X116" s="33">
        <v>129.80000000000001</v>
      </c>
      <c r="Y116" s="33">
        <v>7.6</v>
      </c>
      <c r="Z116" s="33">
        <v>4</v>
      </c>
      <c r="AA116" s="13"/>
    </row>
    <row r="117" spans="1:27" x14ac:dyDescent="0.25">
      <c r="A117" s="16">
        <v>2023</v>
      </c>
      <c r="B117" s="4">
        <v>176</v>
      </c>
      <c r="C117" s="27" t="s">
        <v>234</v>
      </c>
      <c r="D117" s="4" t="s">
        <v>25</v>
      </c>
      <c r="E117" s="35">
        <v>20</v>
      </c>
      <c r="F117" s="2" t="s">
        <v>26</v>
      </c>
      <c r="G117" s="35">
        <v>80</v>
      </c>
      <c r="H117" s="2">
        <v>10</v>
      </c>
      <c r="I117" s="6">
        <v>2.4780000000000002</v>
      </c>
      <c r="J117" s="6">
        <v>3.4</v>
      </c>
      <c r="K117" s="6">
        <v>16.600000000000001</v>
      </c>
      <c r="L117" s="6">
        <v>0.79</v>
      </c>
      <c r="M117" s="6">
        <v>6.2</v>
      </c>
      <c r="N117" s="6">
        <v>5.8</v>
      </c>
      <c r="O117" s="26"/>
      <c r="P117" s="26"/>
      <c r="Q117" s="26"/>
      <c r="R117" s="26"/>
      <c r="S117" s="26"/>
      <c r="T117" s="26"/>
      <c r="U117" s="33">
        <v>5.8</v>
      </c>
      <c r="V117" s="33">
        <v>3.3</v>
      </c>
      <c r="W117" s="33">
        <v>8751.7999999999993</v>
      </c>
      <c r="X117" s="33">
        <v>101.9</v>
      </c>
      <c r="Y117" s="33">
        <v>4.2</v>
      </c>
      <c r="Z117" s="33">
        <v>3</v>
      </c>
      <c r="AA117" s="13"/>
    </row>
    <row r="118" spans="1:27" x14ac:dyDescent="0.25">
      <c r="A118" s="16">
        <v>2023</v>
      </c>
      <c r="B118" s="4">
        <v>177</v>
      </c>
      <c r="C118" s="27" t="s">
        <v>235</v>
      </c>
      <c r="D118" s="4" t="s">
        <v>25</v>
      </c>
      <c r="E118" s="35">
        <v>20</v>
      </c>
      <c r="F118" s="2" t="s">
        <v>26</v>
      </c>
      <c r="G118" s="35">
        <v>80</v>
      </c>
      <c r="H118" s="2">
        <v>10</v>
      </c>
      <c r="I118" s="6">
        <v>2.4860000000000002</v>
      </c>
      <c r="J118" s="6">
        <v>3.8</v>
      </c>
      <c r="K118" s="6">
        <v>16.2</v>
      </c>
      <c r="L118" s="6">
        <v>0.88</v>
      </c>
      <c r="M118" s="6">
        <v>6.25</v>
      </c>
      <c r="N118" s="6">
        <v>5.8</v>
      </c>
      <c r="O118" s="26"/>
      <c r="P118" s="26"/>
      <c r="Q118" s="26"/>
      <c r="R118" s="26"/>
      <c r="S118" s="26"/>
      <c r="T118" s="26"/>
      <c r="U118" s="33">
        <v>5.5</v>
      </c>
      <c r="V118" s="33">
        <v>3.8</v>
      </c>
      <c r="W118" s="33">
        <v>8880</v>
      </c>
      <c r="X118" s="33">
        <v>85.9</v>
      </c>
      <c r="Y118" s="33">
        <v>12.3</v>
      </c>
      <c r="Z118" s="33">
        <v>4</v>
      </c>
      <c r="AA118" s="13"/>
    </row>
    <row r="119" spans="1:27" x14ac:dyDescent="0.25">
      <c r="A119" s="16">
        <v>2023</v>
      </c>
      <c r="B119" s="4">
        <v>178</v>
      </c>
      <c r="C119" s="27" t="s">
        <v>236</v>
      </c>
      <c r="D119" s="4" t="s">
        <v>25</v>
      </c>
      <c r="E119" s="35">
        <v>20</v>
      </c>
      <c r="F119" s="2" t="s">
        <v>26</v>
      </c>
      <c r="G119" s="35">
        <v>80</v>
      </c>
      <c r="H119" s="2">
        <v>10</v>
      </c>
      <c r="I119" s="6">
        <v>2.4940000000000002</v>
      </c>
      <c r="J119" s="6">
        <v>4.0999999999999996</v>
      </c>
      <c r="K119" s="6">
        <v>15.8</v>
      </c>
      <c r="L119" s="6">
        <v>0.83</v>
      </c>
      <c r="M119" s="6">
        <v>5.79</v>
      </c>
      <c r="N119" s="6">
        <v>5.7</v>
      </c>
      <c r="O119" s="26"/>
      <c r="P119" s="26"/>
      <c r="Q119" s="26"/>
      <c r="R119" s="26"/>
      <c r="S119" s="26"/>
      <c r="T119" s="26"/>
      <c r="U119" s="33">
        <v>5.5</v>
      </c>
      <c r="V119" s="33">
        <v>3</v>
      </c>
      <c r="W119" s="33">
        <v>8941.5</v>
      </c>
      <c r="X119" s="33">
        <v>109</v>
      </c>
      <c r="Y119" s="33">
        <v>6.1</v>
      </c>
      <c r="Z119" s="33">
        <v>4</v>
      </c>
      <c r="AA119" s="13"/>
    </row>
    <row r="120" spans="1:27" x14ac:dyDescent="0.25">
      <c r="H120" s="31"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B282-A689-43B6-8557-8C048E4A40D9}">
  <dimension ref="C10:G24"/>
  <sheetViews>
    <sheetView workbookViewId="0">
      <selection activeCell="C13" sqref="C13:E22"/>
    </sheetView>
  </sheetViews>
  <sheetFormatPr defaultRowHeight="15" x14ac:dyDescent="0.25"/>
  <sheetData>
    <row r="10" spans="3:7" ht="90" x14ac:dyDescent="0.25">
      <c r="D10" s="2" t="s">
        <v>93</v>
      </c>
      <c r="E10" s="2" t="s">
        <v>94</v>
      </c>
      <c r="F10" s="2" t="s">
        <v>95</v>
      </c>
      <c r="G10" s="2" t="s">
        <v>96</v>
      </c>
    </row>
    <row r="11" spans="3:7" x14ac:dyDescent="0.25">
      <c r="C11" t="s">
        <v>252</v>
      </c>
    </row>
    <row r="12" spans="3:7" x14ac:dyDescent="0.25">
      <c r="C12" t="s">
        <v>253</v>
      </c>
    </row>
    <row r="13" spans="3:7" x14ac:dyDescent="0.25">
      <c r="C13" t="s">
        <v>99</v>
      </c>
      <c r="E13">
        <v>1</v>
      </c>
    </row>
    <row r="14" spans="3:7" x14ac:dyDescent="0.25">
      <c r="C14" t="s">
        <v>154</v>
      </c>
      <c r="E14">
        <v>2</v>
      </c>
    </row>
    <row r="15" spans="3:7" x14ac:dyDescent="0.25">
      <c r="C15" t="s">
        <v>104</v>
      </c>
      <c r="E15">
        <v>3</v>
      </c>
    </row>
    <row r="16" spans="3:7" x14ac:dyDescent="0.25">
      <c r="C16" t="s">
        <v>47</v>
      </c>
      <c r="E16">
        <v>4</v>
      </c>
    </row>
    <row r="17" spans="3:5" x14ac:dyDescent="0.25">
      <c r="C17" t="s">
        <v>27</v>
      </c>
      <c r="E17">
        <v>5</v>
      </c>
    </row>
    <row r="18" spans="3:5" x14ac:dyDescent="0.25">
      <c r="C18" t="s">
        <v>166</v>
      </c>
      <c r="E18">
        <v>6</v>
      </c>
    </row>
    <row r="19" spans="3:5" x14ac:dyDescent="0.25">
      <c r="C19" t="s">
        <v>254</v>
      </c>
      <c r="E19">
        <v>7</v>
      </c>
    </row>
    <row r="20" spans="3:5" x14ac:dyDescent="0.25">
      <c r="C20" t="s">
        <v>255</v>
      </c>
      <c r="E20">
        <v>8</v>
      </c>
    </row>
    <row r="21" spans="3:5" x14ac:dyDescent="0.25">
      <c r="C21" t="s">
        <v>256</v>
      </c>
      <c r="E21">
        <v>9</v>
      </c>
    </row>
    <row r="22" spans="3:5" x14ac:dyDescent="0.25">
      <c r="C22" t="s">
        <v>257</v>
      </c>
      <c r="E22">
        <v>10</v>
      </c>
    </row>
    <row r="24" spans="3:5" x14ac:dyDescent="0.25">
      <c r="C24" t="s">
        <v>258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9E2C1-36F0-4460-898D-DF9B7C9B4E92}">
  <dimension ref="A1:AG187"/>
  <sheetViews>
    <sheetView topLeftCell="S1" zoomScale="85" zoomScaleNormal="85" workbookViewId="0">
      <selection activeCell="T137" sqref="T1:T1048576"/>
    </sheetView>
  </sheetViews>
  <sheetFormatPr defaultColWidth="30.7109375" defaultRowHeight="15" x14ac:dyDescent="0.25"/>
  <cols>
    <col min="1" max="2" width="30.7109375" style="1"/>
    <col min="3" max="25" width="30.7109375" style="31"/>
    <col min="26" max="32" width="30.7109375" style="1"/>
    <col min="33" max="33" width="30.7109375" style="31"/>
    <col min="34" max="16384" width="30.7109375" style="1"/>
  </cols>
  <sheetData>
    <row r="1" spans="1:33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/>
      <c r="M1" s="45" t="s">
        <v>1</v>
      </c>
      <c r="N1" s="45"/>
      <c r="O1" s="45"/>
      <c r="P1" s="45"/>
      <c r="Q1" s="45"/>
      <c r="R1" s="45"/>
      <c r="S1" s="49" t="s">
        <v>2</v>
      </c>
      <c r="T1" s="50"/>
      <c r="U1" s="50"/>
      <c r="V1" s="50"/>
      <c r="W1" s="50"/>
      <c r="X1" s="50"/>
      <c r="Y1" s="51"/>
      <c r="Z1" s="42" t="s">
        <v>3</v>
      </c>
      <c r="AA1" s="43"/>
      <c r="AB1" s="43"/>
      <c r="AC1" s="43"/>
      <c r="AD1" s="43"/>
      <c r="AE1" s="43"/>
      <c r="AF1" s="44"/>
      <c r="AG1" s="13" t="s">
        <v>91</v>
      </c>
    </row>
    <row r="2" spans="1:33" s="3" customFormat="1" ht="30" x14ac:dyDescent="0.25">
      <c r="A2" s="4" t="s">
        <v>176</v>
      </c>
      <c r="B2" s="4" t="s">
        <v>175</v>
      </c>
      <c r="C2" s="2" t="s">
        <v>4</v>
      </c>
      <c r="D2" s="2" t="s">
        <v>249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93</v>
      </c>
      <c r="J2" s="2" t="s">
        <v>94</v>
      </c>
      <c r="K2" s="2" t="s">
        <v>95</v>
      </c>
      <c r="L2" s="2" t="s">
        <v>96</v>
      </c>
      <c r="M2" s="5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8" t="s">
        <v>180</v>
      </c>
      <c r="T2" s="8" t="s">
        <v>15</v>
      </c>
      <c r="U2" s="8" t="s">
        <v>16</v>
      </c>
      <c r="V2" s="8" t="s">
        <v>251</v>
      </c>
      <c r="W2" s="8" t="s">
        <v>17</v>
      </c>
      <c r="X2" s="8" t="s">
        <v>18</v>
      </c>
      <c r="Y2" s="8" t="s">
        <v>19</v>
      </c>
      <c r="Z2" s="15" t="s">
        <v>245</v>
      </c>
      <c r="AA2" s="15" t="s">
        <v>20</v>
      </c>
      <c r="AB2" s="15" t="s">
        <v>21</v>
      </c>
      <c r="AC2" s="15" t="s">
        <v>22</v>
      </c>
      <c r="AD2" s="15" t="s">
        <v>23</v>
      </c>
      <c r="AE2" s="15" t="s">
        <v>92</v>
      </c>
      <c r="AF2" s="15" t="s">
        <v>97</v>
      </c>
      <c r="AG2" s="14"/>
    </row>
    <row r="3" spans="1:33" x14ac:dyDescent="0.25">
      <c r="A3" s="4">
        <v>2020</v>
      </c>
      <c r="B3" s="4">
        <v>1</v>
      </c>
      <c r="C3" s="4" t="s">
        <v>24</v>
      </c>
      <c r="D3" s="4" t="s">
        <v>25</v>
      </c>
      <c r="E3" s="4">
        <v>20</v>
      </c>
      <c r="F3" s="4" t="s">
        <v>26</v>
      </c>
      <c r="G3" s="4">
        <v>65</v>
      </c>
      <c r="H3" s="2" t="s">
        <v>27</v>
      </c>
      <c r="I3" s="2" t="s">
        <v>31</v>
      </c>
      <c r="J3" s="2" t="s">
        <v>31</v>
      </c>
      <c r="K3" s="2" t="s">
        <v>31</v>
      </c>
      <c r="L3" s="2" t="s">
        <v>31</v>
      </c>
      <c r="M3" s="7">
        <v>2.399</v>
      </c>
      <c r="N3" s="7">
        <v>3.7</v>
      </c>
      <c r="O3" s="7">
        <v>15.9</v>
      </c>
      <c r="P3" s="7">
        <v>0.68</v>
      </c>
      <c r="Q3" s="7">
        <v>6.06</v>
      </c>
      <c r="R3" s="7">
        <v>5.78</v>
      </c>
      <c r="S3" s="8"/>
      <c r="T3" s="9">
        <v>7.28</v>
      </c>
      <c r="U3" s="9">
        <v>20000</v>
      </c>
      <c r="V3" s="9">
        <v>13085</v>
      </c>
      <c r="W3" s="9">
        <v>3.86</v>
      </c>
      <c r="X3" s="9">
        <v>3.5300000000000002E-4</v>
      </c>
      <c r="Y3" s="9">
        <v>1.83E-4</v>
      </c>
      <c r="Z3" s="12"/>
      <c r="AA3" s="12">
        <v>7.423</v>
      </c>
      <c r="AB3" s="12">
        <v>1.7070000000000001</v>
      </c>
      <c r="AC3" s="12">
        <v>11680</v>
      </c>
      <c r="AD3" s="12">
        <v>341.1</v>
      </c>
      <c r="AE3" s="12">
        <v>9.9</v>
      </c>
      <c r="AF3" s="15" t="s">
        <v>31</v>
      </c>
      <c r="AG3" s="13"/>
    </row>
    <row r="4" spans="1:33" x14ac:dyDescent="0.25">
      <c r="A4" s="4">
        <v>2020</v>
      </c>
      <c r="B4" s="4">
        <v>2</v>
      </c>
      <c r="C4" s="4" t="s">
        <v>28</v>
      </c>
      <c r="D4" s="4" t="s">
        <v>25</v>
      </c>
      <c r="E4" s="4">
        <v>20</v>
      </c>
      <c r="F4" s="4" t="s">
        <v>26</v>
      </c>
      <c r="G4" s="4">
        <v>65</v>
      </c>
      <c r="H4" s="2" t="s">
        <v>27</v>
      </c>
      <c r="I4" s="2" t="s">
        <v>31</v>
      </c>
      <c r="J4" s="2" t="s">
        <v>31</v>
      </c>
      <c r="K4" s="2" t="s">
        <v>31</v>
      </c>
      <c r="L4" s="2" t="s">
        <v>31</v>
      </c>
      <c r="M4" s="7">
        <v>2.4020000000000001</v>
      </c>
      <c r="N4" s="7">
        <v>4</v>
      </c>
      <c r="O4" s="7">
        <v>15.8</v>
      </c>
      <c r="P4" s="7">
        <v>0.74</v>
      </c>
      <c r="Q4" s="7">
        <v>6.17</v>
      </c>
      <c r="R4" s="7">
        <v>5.69</v>
      </c>
      <c r="S4" s="8"/>
      <c r="T4" s="9">
        <v>7.13</v>
      </c>
      <c r="U4" s="9">
        <v>20000</v>
      </c>
      <c r="V4" s="9">
        <v>14356</v>
      </c>
      <c r="W4" s="9">
        <v>4.16</v>
      </c>
      <c r="X4" s="9">
        <v>5.2599999999999999E-4</v>
      </c>
      <c r="Y4" s="9">
        <v>1.8900000000000001E-4</v>
      </c>
      <c r="Z4" s="12"/>
      <c r="AA4" s="12">
        <v>6.4050000000000002</v>
      </c>
      <c r="AB4" s="12">
        <v>2.1539999999999999</v>
      </c>
      <c r="AC4" s="12">
        <f>11229.5</f>
        <v>11229.5</v>
      </c>
      <c r="AD4" s="12">
        <f>224.2</f>
        <v>224.2</v>
      </c>
      <c r="AE4" s="12">
        <v>12.4</v>
      </c>
      <c r="AF4" s="15" t="s">
        <v>31</v>
      </c>
      <c r="AG4" s="13"/>
    </row>
    <row r="5" spans="1:33" s="3" customFormat="1" x14ac:dyDescent="0.25">
      <c r="A5" s="4">
        <v>2020</v>
      </c>
      <c r="B5" s="4">
        <v>3</v>
      </c>
      <c r="C5" s="2" t="s">
        <v>29</v>
      </c>
      <c r="D5" s="4" t="s">
        <v>25</v>
      </c>
      <c r="E5" s="2">
        <v>20</v>
      </c>
      <c r="F5" s="2" t="s">
        <v>26</v>
      </c>
      <c r="G5" s="2">
        <v>65</v>
      </c>
      <c r="H5" s="2" t="s">
        <v>30</v>
      </c>
      <c r="I5" s="2" t="s">
        <v>31</v>
      </c>
      <c r="J5" s="2" t="s">
        <v>31</v>
      </c>
      <c r="K5" s="2" t="s">
        <v>31</v>
      </c>
      <c r="L5" s="2" t="s">
        <v>31</v>
      </c>
      <c r="M5" s="6">
        <v>2.4830000000000001</v>
      </c>
      <c r="N5" s="6">
        <v>3.9</v>
      </c>
      <c r="O5" s="6">
        <v>16.3</v>
      </c>
      <c r="P5" s="6">
        <v>0.74</v>
      </c>
      <c r="Q5" s="6">
        <v>6.22</v>
      </c>
      <c r="R5" s="6">
        <v>5.77</v>
      </c>
      <c r="S5" s="8"/>
      <c r="T5" s="8">
        <v>4.04</v>
      </c>
      <c r="U5" s="8">
        <v>20000</v>
      </c>
      <c r="V5" s="8" t="s">
        <v>31</v>
      </c>
      <c r="W5" s="8" t="s">
        <v>31</v>
      </c>
      <c r="X5" s="8" t="s">
        <v>31</v>
      </c>
      <c r="Y5" s="8">
        <v>1.12E-4</v>
      </c>
      <c r="Z5" s="12"/>
      <c r="AA5" s="11"/>
      <c r="AB5" s="11"/>
      <c r="AC5" s="11"/>
      <c r="AD5" s="11"/>
      <c r="AE5" s="11"/>
      <c r="AF5" s="15" t="s">
        <v>31</v>
      </c>
      <c r="AG5" s="14"/>
    </row>
    <row r="6" spans="1:33" s="3" customFormat="1" x14ac:dyDescent="0.25">
      <c r="A6" s="4">
        <v>2020</v>
      </c>
      <c r="B6" s="4">
        <v>4</v>
      </c>
      <c r="C6" s="2" t="s">
        <v>32</v>
      </c>
      <c r="D6" s="4" t="s">
        <v>25</v>
      </c>
      <c r="E6" s="2">
        <v>20</v>
      </c>
      <c r="F6" s="2" t="s">
        <v>26</v>
      </c>
      <c r="G6" s="2">
        <v>50</v>
      </c>
      <c r="H6" s="2" t="s">
        <v>33</v>
      </c>
      <c r="I6" s="2" t="s">
        <v>31</v>
      </c>
      <c r="J6" s="2" t="s">
        <v>31</v>
      </c>
      <c r="K6" s="2" t="s">
        <v>31</v>
      </c>
      <c r="L6" s="2" t="s">
        <v>31</v>
      </c>
      <c r="M6" s="6">
        <v>2.524</v>
      </c>
      <c r="N6" s="6">
        <v>3.4</v>
      </c>
      <c r="O6" s="6">
        <v>16.899999999999999</v>
      </c>
      <c r="P6" s="6">
        <v>0.69</v>
      </c>
      <c r="Q6" s="6">
        <v>6.33</v>
      </c>
      <c r="R6" s="6">
        <v>5.8</v>
      </c>
      <c r="S6" s="8"/>
      <c r="T6" s="8">
        <v>3.87</v>
      </c>
      <c r="U6" s="8">
        <v>20000</v>
      </c>
      <c r="V6" s="8" t="s">
        <v>31</v>
      </c>
      <c r="W6" s="8" t="s">
        <v>31</v>
      </c>
      <c r="X6" s="8" t="s">
        <v>31</v>
      </c>
      <c r="Y6" s="8">
        <v>1.1400000000000001E-4</v>
      </c>
      <c r="Z6" s="12"/>
      <c r="AA6" s="11">
        <v>7.2539999999999996</v>
      </c>
      <c r="AB6" s="11">
        <v>1.3240000000000001</v>
      </c>
      <c r="AC6" s="11">
        <v>8791.2000000000007</v>
      </c>
      <c r="AD6" s="11">
        <v>332.2</v>
      </c>
      <c r="AE6" s="11">
        <v>27.5</v>
      </c>
      <c r="AF6" s="15" t="s">
        <v>31</v>
      </c>
      <c r="AG6" s="14"/>
    </row>
    <row r="7" spans="1:33" s="3" customFormat="1" x14ac:dyDescent="0.25">
      <c r="A7" s="4">
        <v>2020</v>
      </c>
      <c r="B7" s="4">
        <v>5</v>
      </c>
      <c r="C7" s="2" t="s">
        <v>34</v>
      </c>
      <c r="D7" s="4" t="s">
        <v>25</v>
      </c>
      <c r="E7" s="2">
        <v>20</v>
      </c>
      <c r="F7" s="2" t="s">
        <v>26</v>
      </c>
      <c r="G7" s="2">
        <v>65</v>
      </c>
      <c r="H7" s="2" t="s">
        <v>30</v>
      </c>
      <c r="I7" s="2" t="s">
        <v>31</v>
      </c>
      <c r="J7" s="2" t="s">
        <v>31</v>
      </c>
      <c r="K7" s="2" t="s">
        <v>31</v>
      </c>
      <c r="L7" s="2" t="s">
        <v>31</v>
      </c>
      <c r="M7" s="6">
        <v>2.4809999999999999</v>
      </c>
      <c r="N7" s="6">
        <v>4.2</v>
      </c>
      <c r="O7" s="6">
        <v>16.2</v>
      </c>
      <c r="P7" s="6">
        <v>0.84</v>
      </c>
      <c r="Q7" s="6">
        <v>6.15</v>
      </c>
      <c r="R7" s="6">
        <v>5.63</v>
      </c>
      <c r="S7" s="8"/>
      <c r="T7" s="8">
        <v>2.98</v>
      </c>
      <c r="U7" s="8">
        <v>20000</v>
      </c>
      <c r="V7" s="8" t="s">
        <v>31</v>
      </c>
      <c r="W7" s="8" t="s">
        <v>31</v>
      </c>
      <c r="X7" s="8" t="s">
        <v>31</v>
      </c>
      <c r="Y7" s="8">
        <v>7.7999999999999999E-5</v>
      </c>
      <c r="Z7" s="12"/>
      <c r="AA7" s="11">
        <v>5.9829999999999997</v>
      </c>
      <c r="AB7" s="11">
        <v>1.9119999999999999</v>
      </c>
      <c r="AC7" s="11">
        <v>8409.2999999999993</v>
      </c>
      <c r="AD7" s="11">
        <v>176.2</v>
      </c>
      <c r="AE7" s="11">
        <v>9.4</v>
      </c>
      <c r="AF7" s="15" t="s">
        <v>31</v>
      </c>
      <c r="AG7" s="14"/>
    </row>
    <row r="8" spans="1:33" x14ac:dyDescent="0.25">
      <c r="A8" s="4">
        <v>2020</v>
      </c>
      <c r="B8" s="4">
        <v>6</v>
      </c>
      <c r="C8" s="4" t="s">
        <v>35</v>
      </c>
      <c r="D8" s="4" t="s">
        <v>25</v>
      </c>
      <c r="E8" s="2">
        <v>20</v>
      </c>
      <c r="F8" s="2" t="s">
        <v>26</v>
      </c>
      <c r="G8" s="2">
        <v>65</v>
      </c>
      <c r="H8" s="2" t="s">
        <v>30</v>
      </c>
      <c r="I8" s="2" t="s">
        <v>31</v>
      </c>
      <c r="J8" s="2" t="s">
        <v>31</v>
      </c>
      <c r="K8" s="2" t="s">
        <v>31</v>
      </c>
      <c r="L8" s="2" t="s">
        <v>31</v>
      </c>
      <c r="M8" s="7">
        <v>2.48</v>
      </c>
      <c r="N8" s="7">
        <v>4.0999999999999996</v>
      </c>
      <c r="O8" s="7">
        <v>16.2</v>
      </c>
      <c r="P8" s="7">
        <v>0.8</v>
      </c>
      <c r="Q8" s="7">
        <v>6.25</v>
      </c>
      <c r="R8" s="7">
        <v>5.61</v>
      </c>
      <c r="S8" s="8"/>
      <c r="T8" s="9">
        <v>3.09</v>
      </c>
      <c r="U8" s="8">
        <v>20000</v>
      </c>
      <c r="V8" s="8" t="s">
        <v>31</v>
      </c>
      <c r="W8" s="8" t="s">
        <v>31</v>
      </c>
      <c r="X8" s="8" t="s">
        <v>31</v>
      </c>
      <c r="Y8" s="9">
        <v>8.2999999999999998E-5</v>
      </c>
      <c r="Z8" s="12"/>
      <c r="AA8" s="12">
        <v>6.1639999999999997</v>
      </c>
      <c r="AB8" s="12">
        <v>1.663</v>
      </c>
      <c r="AC8" s="12">
        <v>8541.1</v>
      </c>
      <c r="AD8" s="12">
        <v>211.2</v>
      </c>
      <c r="AE8" s="12">
        <v>5.9</v>
      </c>
      <c r="AF8" s="15" t="s">
        <v>31</v>
      </c>
      <c r="AG8" s="13"/>
    </row>
    <row r="9" spans="1:33" x14ac:dyDescent="0.25">
      <c r="A9" s="4">
        <v>2020</v>
      </c>
      <c r="B9" s="4">
        <v>7</v>
      </c>
      <c r="C9" s="4" t="s">
        <v>36</v>
      </c>
      <c r="D9" s="4" t="s">
        <v>25</v>
      </c>
      <c r="E9" s="2">
        <v>20</v>
      </c>
      <c r="F9" s="2" t="s">
        <v>26</v>
      </c>
      <c r="G9" s="2">
        <v>65</v>
      </c>
      <c r="H9" s="2" t="s">
        <v>31</v>
      </c>
      <c r="I9" s="2" t="s">
        <v>31</v>
      </c>
      <c r="J9" s="2" t="s">
        <v>31</v>
      </c>
      <c r="K9" s="2" t="s">
        <v>31</v>
      </c>
      <c r="L9" s="2" t="s">
        <v>31</v>
      </c>
      <c r="M9" s="7">
        <v>2.4380000000000002</v>
      </c>
      <c r="N9" s="7">
        <v>3.4</v>
      </c>
      <c r="O9" s="7">
        <v>16.100000000000001</v>
      </c>
      <c r="P9" s="7">
        <v>0.77</v>
      </c>
      <c r="Q9" s="7">
        <v>6.01</v>
      </c>
      <c r="R9" s="7">
        <v>5.69</v>
      </c>
      <c r="S9" s="8"/>
      <c r="T9" s="9">
        <v>4.5999999999999996</v>
      </c>
      <c r="U9" s="9">
        <v>20000</v>
      </c>
      <c r="V9" s="9">
        <v>15110</v>
      </c>
      <c r="W9" s="9">
        <v>3.03</v>
      </c>
      <c r="X9" s="9">
        <v>2.0799999999999999E-4</v>
      </c>
      <c r="Y9" s="9">
        <v>1.1900000000000001E-4</v>
      </c>
      <c r="Z9" s="12"/>
      <c r="AA9" s="12">
        <v>5.7149999999999999</v>
      </c>
      <c r="AB9" s="12">
        <v>2.0870000000000002</v>
      </c>
      <c r="AC9" s="12">
        <v>9332.2000000000007</v>
      </c>
      <c r="AD9" s="12">
        <v>174.4</v>
      </c>
      <c r="AE9" s="12">
        <v>21.7</v>
      </c>
      <c r="AF9" s="15" t="s">
        <v>31</v>
      </c>
      <c r="AG9" s="13"/>
    </row>
    <row r="10" spans="1:33" x14ac:dyDescent="0.25">
      <c r="A10" s="4">
        <v>2020</v>
      </c>
      <c r="B10" s="4">
        <v>8</v>
      </c>
      <c r="C10" s="4" t="s">
        <v>37</v>
      </c>
      <c r="D10" s="4" t="s">
        <v>25</v>
      </c>
      <c r="E10" s="2">
        <v>20</v>
      </c>
      <c r="F10" s="2" t="s">
        <v>26</v>
      </c>
      <c r="G10" s="2">
        <v>80</v>
      </c>
      <c r="H10" s="2" t="s">
        <v>31</v>
      </c>
      <c r="I10" s="2" t="s">
        <v>31</v>
      </c>
      <c r="J10" s="2" t="s">
        <v>31</v>
      </c>
      <c r="K10" s="2" t="s">
        <v>31</v>
      </c>
      <c r="L10" s="2" t="s">
        <v>31</v>
      </c>
      <c r="M10" s="7">
        <v>2.4350000000000001</v>
      </c>
      <c r="N10" s="7">
        <v>3.9</v>
      </c>
      <c r="O10" s="7"/>
      <c r="P10" s="7"/>
      <c r="Q10" s="7">
        <v>5.68</v>
      </c>
      <c r="R10" s="7"/>
      <c r="S10" s="8"/>
      <c r="T10" s="9">
        <v>3.42</v>
      </c>
      <c r="U10" s="9">
        <v>20000</v>
      </c>
      <c r="V10" s="9">
        <v>19137</v>
      </c>
      <c r="W10" s="9">
        <v>3.25</v>
      </c>
      <c r="X10" s="9">
        <v>1.45E-4</v>
      </c>
      <c r="Y10" s="9">
        <v>9.8999999999999994E-5</v>
      </c>
      <c r="Z10" s="12"/>
      <c r="AA10" s="12"/>
      <c r="AB10" s="12"/>
      <c r="AC10" s="12"/>
      <c r="AD10" s="12"/>
      <c r="AE10" s="12"/>
      <c r="AF10" s="15" t="s">
        <v>31</v>
      </c>
      <c r="AG10" s="13"/>
    </row>
    <row r="11" spans="1:33" x14ac:dyDescent="0.25">
      <c r="A11" s="4">
        <v>2020</v>
      </c>
      <c r="B11" s="4">
        <v>9</v>
      </c>
      <c r="C11" s="4" t="s">
        <v>38</v>
      </c>
      <c r="D11" s="4" t="s">
        <v>25</v>
      </c>
      <c r="E11" s="2">
        <v>20</v>
      </c>
      <c r="F11" s="2" t="s">
        <v>26</v>
      </c>
      <c r="G11" s="2">
        <v>65</v>
      </c>
      <c r="H11" s="2" t="s">
        <v>30</v>
      </c>
      <c r="I11" s="2" t="s">
        <v>31</v>
      </c>
      <c r="J11" s="2" t="s">
        <v>31</v>
      </c>
      <c r="K11" s="2" t="s">
        <v>31</v>
      </c>
      <c r="L11" s="2" t="s">
        <v>31</v>
      </c>
      <c r="M11" s="7">
        <v>2.4820000000000002</v>
      </c>
      <c r="N11" s="7">
        <v>3.6</v>
      </c>
      <c r="O11" s="7">
        <v>16.3</v>
      </c>
      <c r="P11" s="7">
        <v>0.63</v>
      </c>
      <c r="Q11" s="7">
        <v>6.29</v>
      </c>
      <c r="R11" s="7">
        <v>5.71</v>
      </c>
      <c r="S11" s="8"/>
      <c r="T11" s="9">
        <v>3.52</v>
      </c>
      <c r="U11" s="9">
        <v>20000</v>
      </c>
      <c r="V11" s="8" t="s">
        <v>31</v>
      </c>
      <c r="W11" s="8" t="s">
        <v>31</v>
      </c>
      <c r="X11" s="8" t="s">
        <v>31</v>
      </c>
      <c r="Y11" s="9">
        <v>1E-4</v>
      </c>
      <c r="Z11" s="12"/>
      <c r="AA11" s="12"/>
      <c r="AB11" s="12"/>
      <c r="AC11" s="12"/>
      <c r="AD11" s="12"/>
      <c r="AE11" s="12"/>
      <c r="AF11" s="15" t="s">
        <v>31</v>
      </c>
      <c r="AG11" s="13"/>
    </row>
    <row r="12" spans="1:33" x14ac:dyDescent="0.25">
      <c r="A12" s="4">
        <v>2020</v>
      </c>
      <c r="B12" s="4">
        <v>10</v>
      </c>
      <c r="C12" s="4" t="s">
        <v>39</v>
      </c>
      <c r="D12" s="4" t="s">
        <v>25</v>
      </c>
      <c r="E12" s="2">
        <v>20</v>
      </c>
      <c r="F12" s="2" t="s">
        <v>26</v>
      </c>
      <c r="G12" s="2">
        <v>65</v>
      </c>
      <c r="H12" s="2" t="s">
        <v>30</v>
      </c>
      <c r="I12" s="2" t="s">
        <v>31</v>
      </c>
      <c r="J12" s="2" t="s">
        <v>31</v>
      </c>
      <c r="K12" s="2" t="s">
        <v>31</v>
      </c>
      <c r="L12" s="2" t="s">
        <v>31</v>
      </c>
      <c r="M12" s="7">
        <v>2.5099999999999998</v>
      </c>
      <c r="N12" s="7">
        <v>3.2</v>
      </c>
      <c r="O12" s="7">
        <v>15.3</v>
      </c>
      <c r="P12" s="7">
        <v>0.67</v>
      </c>
      <c r="Q12" s="7">
        <v>5.87</v>
      </c>
      <c r="R12" s="7">
        <v>5.68</v>
      </c>
      <c r="S12" s="8"/>
      <c r="T12" s="9">
        <v>5.2</v>
      </c>
      <c r="U12" s="9">
        <v>20000</v>
      </c>
      <c r="V12" s="8" t="s">
        <v>31</v>
      </c>
      <c r="W12" s="8" t="s">
        <v>31</v>
      </c>
      <c r="X12" s="8" t="s">
        <v>31</v>
      </c>
      <c r="Y12" s="9">
        <v>1.4200000000000001E-4</v>
      </c>
      <c r="Z12" s="12"/>
      <c r="AA12" s="12">
        <v>6.3029999999999999</v>
      </c>
      <c r="AB12" s="12">
        <v>1.8120000000000001</v>
      </c>
      <c r="AC12" s="12">
        <v>8911.1</v>
      </c>
      <c r="AD12" s="12">
        <v>212.6</v>
      </c>
      <c r="AE12" s="12">
        <v>24.2</v>
      </c>
      <c r="AF12" s="15" t="s">
        <v>31</v>
      </c>
      <c r="AG12" s="13"/>
    </row>
    <row r="13" spans="1:33" x14ac:dyDescent="0.25">
      <c r="A13" s="4">
        <v>2020</v>
      </c>
      <c r="B13" s="4">
        <v>11</v>
      </c>
      <c r="C13" s="4" t="s">
        <v>40</v>
      </c>
      <c r="D13" s="4" t="s">
        <v>25</v>
      </c>
      <c r="E13" s="2">
        <v>20</v>
      </c>
      <c r="F13" s="2" t="s">
        <v>26</v>
      </c>
      <c r="G13" s="2">
        <v>65</v>
      </c>
      <c r="H13" s="2" t="s">
        <v>30</v>
      </c>
      <c r="I13" s="2" t="s">
        <v>31</v>
      </c>
      <c r="J13" s="2" t="s">
        <v>31</v>
      </c>
      <c r="K13" s="2" t="s">
        <v>31</v>
      </c>
      <c r="L13" s="2" t="s">
        <v>31</v>
      </c>
      <c r="M13" s="7">
        <v>2.5110000000000001</v>
      </c>
      <c r="N13" s="7">
        <v>3.9</v>
      </c>
      <c r="O13" s="7">
        <v>15.3</v>
      </c>
      <c r="P13" s="7">
        <v>0.73</v>
      </c>
      <c r="Q13" s="7">
        <v>5.67</v>
      </c>
      <c r="R13" s="7">
        <v>5.67</v>
      </c>
      <c r="S13" s="8"/>
      <c r="T13" s="9">
        <v>3.78</v>
      </c>
      <c r="U13" s="9">
        <v>20000</v>
      </c>
      <c r="V13" s="8" t="s">
        <v>31</v>
      </c>
      <c r="W13" s="8" t="s">
        <v>31</v>
      </c>
      <c r="X13" s="8" t="s">
        <v>31</v>
      </c>
      <c r="Y13" s="9">
        <v>1.06E-4</v>
      </c>
      <c r="Z13" s="12"/>
      <c r="AA13" s="12">
        <v>6.3259999999999996</v>
      </c>
      <c r="AB13" s="12">
        <v>1.595</v>
      </c>
      <c r="AC13" s="12">
        <v>8688.2999999999993</v>
      </c>
      <c r="AD13" s="12">
        <v>230.6</v>
      </c>
      <c r="AE13" s="12">
        <v>9.4</v>
      </c>
      <c r="AF13" s="15" t="s">
        <v>31</v>
      </c>
      <c r="AG13" s="13"/>
    </row>
    <row r="14" spans="1:33" x14ac:dyDescent="0.25">
      <c r="A14" s="4">
        <v>2020</v>
      </c>
      <c r="B14" s="4">
        <v>12</v>
      </c>
      <c r="C14" s="4" t="s">
        <v>41</v>
      </c>
      <c r="D14" s="4" t="s">
        <v>25</v>
      </c>
      <c r="E14" s="2">
        <v>20</v>
      </c>
      <c r="F14" s="2" t="s">
        <v>26</v>
      </c>
      <c r="G14" s="2">
        <v>65</v>
      </c>
      <c r="H14" s="2" t="s">
        <v>30</v>
      </c>
      <c r="I14" s="2" t="s">
        <v>31</v>
      </c>
      <c r="J14" s="2" t="s">
        <v>31</v>
      </c>
      <c r="K14" s="2" t="s">
        <v>31</v>
      </c>
      <c r="L14" s="2" t="s">
        <v>31</v>
      </c>
      <c r="M14" s="7">
        <v>2.4889999999999999</v>
      </c>
      <c r="N14" s="7">
        <v>3.8</v>
      </c>
      <c r="O14" s="7">
        <v>16</v>
      </c>
      <c r="P14" s="7">
        <v>0.65</v>
      </c>
      <c r="Q14" s="7">
        <v>5.87</v>
      </c>
      <c r="R14" s="7">
        <v>5.67</v>
      </c>
      <c r="S14" s="8"/>
      <c r="T14" s="9">
        <v>3.01</v>
      </c>
      <c r="U14" s="9">
        <v>20000</v>
      </c>
      <c r="V14" s="8" t="s">
        <v>31</v>
      </c>
      <c r="W14" s="8" t="s">
        <v>31</v>
      </c>
      <c r="X14" s="8" t="s">
        <v>31</v>
      </c>
      <c r="Y14" s="9">
        <v>7.8999999999999996E-5</v>
      </c>
      <c r="Z14" s="12"/>
      <c r="AA14" s="12">
        <v>6.4690000000000003</v>
      </c>
      <c r="AB14" s="12">
        <v>1.7569999999999999</v>
      </c>
      <c r="AC14" s="12">
        <v>9153.1</v>
      </c>
      <c r="AD14" s="12">
        <v>224.7</v>
      </c>
      <c r="AE14" s="12">
        <v>4.3</v>
      </c>
      <c r="AF14" s="15" t="s">
        <v>31</v>
      </c>
      <c r="AG14" s="13"/>
    </row>
    <row r="15" spans="1:33" x14ac:dyDescent="0.25">
      <c r="A15" s="4">
        <v>2020</v>
      </c>
      <c r="B15" s="4">
        <v>13</v>
      </c>
      <c r="C15" s="4" t="s">
        <v>42</v>
      </c>
      <c r="D15" s="4" t="s">
        <v>25</v>
      </c>
      <c r="E15" s="2">
        <v>20</v>
      </c>
      <c r="F15" s="2" t="s">
        <v>26</v>
      </c>
      <c r="G15" s="2">
        <v>65</v>
      </c>
      <c r="H15" s="2" t="s">
        <v>30</v>
      </c>
      <c r="I15" s="2" t="s">
        <v>31</v>
      </c>
      <c r="J15" s="2" t="s">
        <v>31</v>
      </c>
      <c r="K15" s="2" t="s">
        <v>31</v>
      </c>
      <c r="L15" s="2" t="s">
        <v>31</v>
      </c>
      <c r="M15" s="7">
        <v>2.5270000000000001</v>
      </c>
      <c r="N15" s="7">
        <v>3.8</v>
      </c>
      <c r="O15" s="7">
        <v>15.5</v>
      </c>
      <c r="P15" s="7">
        <v>0.69</v>
      </c>
      <c r="Q15" s="7">
        <v>5.67</v>
      </c>
      <c r="R15" s="7">
        <v>5.61</v>
      </c>
      <c r="S15" s="8"/>
      <c r="T15" s="9">
        <v>3.59</v>
      </c>
      <c r="U15" s="9">
        <v>20000</v>
      </c>
      <c r="V15" s="8" t="s">
        <v>31</v>
      </c>
      <c r="W15" s="8" t="s">
        <v>31</v>
      </c>
      <c r="X15" s="8" t="s">
        <v>31</v>
      </c>
      <c r="Y15" s="9">
        <v>9.3999999999999994E-5</v>
      </c>
      <c r="Z15" s="12"/>
      <c r="AA15" s="12">
        <v>6.1109999999999998</v>
      </c>
      <c r="AB15" s="12">
        <v>1.7030000000000001</v>
      </c>
      <c r="AC15" s="12">
        <v>8462.7999999999993</v>
      </c>
      <c r="AD15" s="12">
        <v>205.8</v>
      </c>
      <c r="AE15" s="12">
        <v>17.399999999999999</v>
      </c>
      <c r="AF15" s="15" t="s">
        <v>31</v>
      </c>
      <c r="AG15" s="13"/>
    </row>
    <row r="16" spans="1:33" x14ac:dyDescent="0.25">
      <c r="A16" s="4">
        <v>2020</v>
      </c>
      <c r="B16" s="4">
        <v>14</v>
      </c>
      <c r="C16" s="4" t="s">
        <v>43</v>
      </c>
      <c r="D16" s="4" t="s">
        <v>25</v>
      </c>
      <c r="E16" s="2">
        <v>20</v>
      </c>
      <c r="F16" s="2" t="s">
        <v>26</v>
      </c>
      <c r="G16" s="2">
        <v>65</v>
      </c>
      <c r="H16" s="2" t="s">
        <v>30</v>
      </c>
      <c r="I16" s="2" t="s">
        <v>31</v>
      </c>
      <c r="J16" s="2" t="s">
        <v>31</v>
      </c>
      <c r="K16" s="2" t="s">
        <v>31</v>
      </c>
      <c r="L16" s="2" t="s">
        <v>31</v>
      </c>
      <c r="M16" s="7">
        <v>2.5150000000000001</v>
      </c>
      <c r="N16" s="7">
        <v>3.8</v>
      </c>
      <c r="O16" s="7">
        <v>15.9</v>
      </c>
      <c r="P16" s="7">
        <v>0.63</v>
      </c>
      <c r="Q16" s="7">
        <v>5.74</v>
      </c>
      <c r="R16" s="7">
        <v>5.58</v>
      </c>
      <c r="S16" s="8"/>
      <c r="T16" s="9">
        <v>3.39</v>
      </c>
      <c r="U16" s="9">
        <v>20000</v>
      </c>
      <c r="V16" s="8" t="s">
        <v>31</v>
      </c>
      <c r="W16" s="8" t="s">
        <v>31</v>
      </c>
      <c r="X16" s="8" t="s">
        <v>31</v>
      </c>
      <c r="Y16" s="9">
        <v>9.7999999999999997E-5</v>
      </c>
      <c r="Z16" s="12"/>
      <c r="AA16" s="12">
        <v>6.1040000000000001</v>
      </c>
      <c r="AB16" s="12">
        <v>1.7170000000000001</v>
      </c>
      <c r="AC16" s="12">
        <v>8780.7999999999993</v>
      </c>
      <c r="AD16" s="12">
        <v>208.6</v>
      </c>
      <c r="AE16" s="12">
        <v>5.9</v>
      </c>
      <c r="AF16" s="15" t="s">
        <v>31</v>
      </c>
      <c r="AG16" s="13"/>
    </row>
    <row r="17" spans="1:33" x14ac:dyDescent="0.25">
      <c r="A17" s="4">
        <v>2020</v>
      </c>
      <c r="B17" s="4">
        <v>15</v>
      </c>
      <c r="C17" s="4" t="s">
        <v>44</v>
      </c>
      <c r="D17" s="4" t="s">
        <v>25</v>
      </c>
      <c r="E17" s="2">
        <v>20</v>
      </c>
      <c r="F17" s="2" t="s">
        <v>26</v>
      </c>
      <c r="G17" s="2">
        <v>65</v>
      </c>
      <c r="H17" s="2" t="s">
        <v>31</v>
      </c>
      <c r="I17" s="2" t="s">
        <v>31</v>
      </c>
      <c r="J17" s="2" t="s">
        <v>31</v>
      </c>
      <c r="K17" s="2" t="s">
        <v>31</v>
      </c>
      <c r="L17" s="2" t="s">
        <v>31</v>
      </c>
      <c r="M17" s="7">
        <v>2.4089999999999998</v>
      </c>
      <c r="N17" s="7">
        <v>3.8</v>
      </c>
      <c r="O17" s="7">
        <v>17</v>
      </c>
      <c r="P17" s="7">
        <v>0.64</v>
      </c>
      <c r="Q17" s="7">
        <v>5.7</v>
      </c>
      <c r="R17" s="7">
        <v>5.79</v>
      </c>
      <c r="S17" s="8"/>
      <c r="T17" s="9">
        <v>5.79</v>
      </c>
      <c r="U17" s="9">
        <v>20000</v>
      </c>
      <c r="V17" s="9">
        <v>15929</v>
      </c>
      <c r="W17" s="9">
        <v>4.0999999999999996</v>
      </c>
      <c r="X17" s="9">
        <v>3.9300000000000001E-4</v>
      </c>
      <c r="Y17" s="9">
        <v>1.7200000000000001E-4</v>
      </c>
      <c r="Z17" s="12"/>
      <c r="AA17" s="12">
        <v>6.7850000000000001</v>
      </c>
      <c r="AB17" s="12">
        <v>1.4990000000000001</v>
      </c>
      <c r="AC17" s="12">
        <v>9206.7999999999993</v>
      </c>
      <c r="AD17" s="12">
        <v>278.3</v>
      </c>
      <c r="AE17" s="12">
        <v>3.6</v>
      </c>
      <c r="AF17" s="15" t="s">
        <v>31</v>
      </c>
      <c r="AG17" s="13"/>
    </row>
    <row r="18" spans="1:33" x14ac:dyDescent="0.25">
      <c r="A18" s="4">
        <v>2020</v>
      </c>
      <c r="B18" s="4">
        <v>16</v>
      </c>
      <c r="C18" s="4" t="s">
        <v>45</v>
      </c>
      <c r="D18" s="4" t="s">
        <v>25</v>
      </c>
      <c r="E18" s="2">
        <v>20</v>
      </c>
      <c r="F18" s="2" t="s">
        <v>26</v>
      </c>
      <c r="G18" s="2">
        <v>65</v>
      </c>
      <c r="H18" s="2" t="s">
        <v>27</v>
      </c>
      <c r="I18" s="2" t="s">
        <v>31</v>
      </c>
      <c r="J18" s="2" t="s">
        <v>31</v>
      </c>
      <c r="K18" s="2" t="s">
        <v>31</v>
      </c>
      <c r="L18" s="2" t="s">
        <v>31</v>
      </c>
      <c r="M18" s="7">
        <v>2.3679999999999999</v>
      </c>
      <c r="N18" s="7">
        <v>4.3</v>
      </c>
      <c r="O18" s="7">
        <v>16.100000000000001</v>
      </c>
      <c r="P18" s="7">
        <v>0.92</v>
      </c>
      <c r="Q18" s="7">
        <v>6.01</v>
      </c>
      <c r="R18" s="7">
        <v>5.84</v>
      </c>
      <c r="S18" s="8"/>
      <c r="T18" s="9">
        <v>3.02</v>
      </c>
      <c r="U18" s="9">
        <v>20000</v>
      </c>
      <c r="V18" s="8" t="s">
        <v>31</v>
      </c>
      <c r="W18" s="8" t="s">
        <v>31</v>
      </c>
      <c r="X18" s="8" t="s">
        <v>31</v>
      </c>
      <c r="Y18" s="9">
        <v>6.7000000000000002E-5</v>
      </c>
      <c r="Z18" s="12"/>
      <c r="AA18" s="12">
        <v>5.8559999999999999</v>
      </c>
      <c r="AB18" s="12">
        <v>1.8260000000000001</v>
      </c>
      <c r="AC18" s="12">
        <v>7696.6</v>
      </c>
      <c r="AD18" s="12">
        <v>164.7</v>
      </c>
      <c r="AE18" s="12">
        <v>5.5</v>
      </c>
      <c r="AF18" s="15" t="s">
        <v>31</v>
      </c>
      <c r="AG18" s="13"/>
    </row>
    <row r="19" spans="1:33" x14ac:dyDescent="0.25">
      <c r="A19" s="4">
        <v>2020</v>
      </c>
      <c r="B19" s="4">
        <v>17</v>
      </c>
      <c r="C19" s="4" t="s">
        <v>46</v>
      </c>
      <c r="D19" s="4" t="s">
        <v>25</v>
      </c>
      <c r="E19" s="2">
        <v>15</v>
      </c>
      <c r="F19" s="2" t="s">
        <v>26</v>
      </c>
      <c r="G19" s="2">
        <v>65</v>
      </c>
      <c r="H19" s="2" t="s">
        <v>47</v>
      </c>
      <c r="I19" s="2" t="s">
        <v>31</v>
      </c>
      <c r="J19" s="2" t="s">
        <v>31</v>
      </c>
      <c r="K19" s="2" t="s">
        <v>31</v>
      </c>
      <c r="L19" s="2" t="s">
        <v>31</v>
      </c>
      <c r="M19" s="7">
        <v>2.4159999999999999</v>
      </c>
      <c r="N19" s="7">
        <v>4.2</v>
      </c>
      <c r="O19" s="7">
        <v>15.8</v>
      </c>
      <c r="P19" s="7">
        <v>0.9</v>
      </c>
      <c r="Q19" s="7">
        <v>5.98</v>
      </c>
      <c r="R19" s="7">
        <v>5.7</v>
      </c>
      <c r="S19" s="8"/>
      <c r="T19" s="9">
        <v>2.4300000000000002</v>
      </c>
      <c r="U19" s="9">
        <v>20000</v>
      </c>
      <c r="V19" s="8" t="s">
        <v>31</v>
      </c>
      <c r="W19" s="8" t="s">
        <v>31</v>
      </c>
      <c r="X19" s="8" t="s">
        <v>31</v>
      </c>
      <c r="Y19" s="9">
        <v>6.4999999999999994E-5</v>
      </c>
      <c r="Z19" s="12"/>
      <c r="AA19" s="12">
        <v>4.68</v>
      </c>
      <c r="AB19" s="12">
        <v>3.2</v>
      </c>
      <c r="AC19" s="12">
        <v>7724.7</v>
      </c>
      <c r="AD19" s="12">
        <v>76.7</v>
      </c>
      <c r="AE19" s="12">
        <v>20.8</v>
      </c>
      <c r="AF19" s="15" t="s">
        <v>31</v>
      </c>
      <c r="AG19" s="13"/>
    </row>
    <row r="20" spans="1:33" x14ac:dyDescent="0.25">
      <c r="A20" s="4">
        <v>2020</v>
      </c>
      <c r="B20" s="4">
        <v>18</v>
      </c>
      <c r="C20" s="4" t="s">
        <v>48</v>
      </c>
      <c r="D20" s="4" t="s">
        <v>49</v>
      </c>
      <c r="E20" s="2">
        <v>20</v>
      </c>
      <c r="F20" s="2" t="s">
        <v>26</v>
      </c>
      <c r="G20" s="2">
        <v>65</v>
      </c>
      <c r="H20" s="2" t="s">
        <v>30</v>
      </c>
      <c r="I20" s="2" t="s">
        <v>31</v>
      </c>
      <c r="J20" s="2" t="s">
        <v>31</v>
      </c>
      <c r="K20" s="2" t="s">
        <v>31</v>
      </c>
      <c r="L20" s="2" t="s">
        <v>31</v>
      </c>
      <c r="M20" s="7">
        <v>2.5710000000000002</v>
      </c>
      <c r="N20" s="7">
        <v>4</v>
      </c>
      <c r="O20" s="6">
        <v>14.2</v>
      </c>
      <c r="P20" s="6">
        <v>0.76</v>
      </c>
      <c r="Q20" s="7">
        <v>4.62</v>
      </c>
      <c r="R20" s="7">
        <v>4.41</v>
      </c>
      <c r="S20" s="8"/>
      <c r="T20" s="9">
        <v>3.08</v>
      </c>
      <c r="U20" s="9">
        <v>20000</v>
      </c>
      <c r="V20" s="8" t="s">
        <v>31</v>
      </c>
      <c r="W20" s="8" t="s">
        <v>31</v>
      </c>
      <c r="X20" s="8" t="s">
        <v>31</v>
      </c>
      <c r="Y20" s="9">
        <v>7.7000000000000001E-5</v>
      </c>
      <c r="Z20" s="12"/>
      <c r="AA20" s="12">
        <v>5.173</v>
      </c>
      <c r="AB20" s="12">
        <v>2.113</v>
      </c>
      <c r="AC20" s="12">
        <v>8136.7</v>
      </c>
      <c r="AD20" s="12">
        <v>136.6</v>
      </c>
      <c r="AE20" s="12">
        <v>23.5</v>
      </c>
      <c r="AF20" s="15" t="s">
        <v>31</v>
      </c>
      <c r="AG20" s="13"/>
    </row>
    <row r="21" spans="1:33" x14ac:dyDescent="0.25">
      <c r="A21" s="4">
        <v>2020</v>
      </c>
      <c r="B21" s="4">
        <v>19</v>
      </c>
      <c r="C21" s="4" t="s">
        <v>50</v>
      </c>
      <c r="D21" s="4" t="s">
        <v>25</v>
      </c>
      <c r="E21" s="2">
        <v>20</v>
      </c>
      <c r="F21" s="2" t="s">
        <v>26</v>
      </c>
      <c r="G21" s="2">
        <v>65</v>
      </c>
      <c r="H21" s="2" t="s">
        <v>31</v>
      </c>
      <c r="I21" s="2" t="s">
        <v>31</v>
      </c>
      <c r="J21" s="2" t="s">
        <v>31</v>
      </c>
      <c r="K21" s="2" t="s">
        <v>31</v>
      </c>
      <c r="L21" s="2" t="s">
        <v>31</v>
      </c>
      <c r="M21" s="7">
        <v>2.4239999999999999</v>
      </c>
      <c r="N21" s="7">
        <v>3.4</v>
      </c>
      <c r="O21" s="6">
        <v>16</v>
      </c>
      <c r="P21" s="6">
        <v>0.77</v>
      </c>
      <c r="Q21" s="6">
        <v>5.54</v>
      </c>
      <c r="R21" s="6">
        <v>5.66</v>
      </c>
      <c r="S21" s="8"/>
      <c r="T21" s="8">
        <v>5.16</v>
      </c>
      <c r="U21" s="8">
        <v>20000</v>
      </c>
      <c r="V21" s="8">
        <v>16781</v>
      </c>
      <c r="W21" s="8">
        <v>4.05</v>
      </c>
      <c r="X21" s="8">
        <v>3.2499999999999999E-4</v>
      </c>
      <c r="Y21" s="8">
        <v>1.47E-4</v>
      </c>
      <c r="Z21" s="12"/>
      <c r="AA21" s="11">
        <v>6.2270000000000003</v>
      </c>
      <c r="AB21" s="11">
        <v>1.8069999999999999</v>
      </c>
      <c r="AC21" s="11">
        <v>9048.6</v>
      </c>
      <c r="AD21" s="11">
        <v>207.8</v>
      </c>
      <c r="AE21" s="11">
        <v>1</v>
      </c>
      <c r="AF21" s="15" t="s">
        <v>31</v>
      </c>
      <c r="AG21" s="13"/>
    </row>
    <row r="22" spans="1:33" x14ac:dyDescent="0.25">
      <c r="A22" s="4">
        <v>2020</v>
      </c>
      <c r="B22" s="4">
        <v>20</v>
      </c>
      <c r="C22" s="4" t="s">
        <v>51</v>
      </c>
      <c r="D22" s="4" t="s">
        <v>25</v>
      </c>
      <c r="E22" s="2">
        <v>20</v>
      </c>
      <c r="F22" s="2" t="s">
        <v>26</v>
      </c>
      <c r="G22" s="2">
        <v>65</v>
      </c>
      <c r="H22" s="2" t="s">
        <v>31</v>
      </c>
      <c r="I22" s="2" t="s">
        <v>31</v>
      </c>
      <c r="J22" s="2" t="s">
        <v>31</v>
      </c>
      <c r="K22" s="2" t="s">
        <v>31</v>
      </c>
      <c r="L22" s="2" t="s">
        <v>31</v>
      </c>
      <c r="M22" s="7">
        <v>2.4169999999999998</v>
      </c>
      <c r="N22" s="7">
        <v>3.4</v>
      </c>
      <c r="O22" s="6">
        <v>16.2</v>
      </c>
      <c r="P22" s="6">
        <v>0.8</v>
      </c>
      <c r="Q22" s="7">
        <v>5.9</v>
      </c>
      <c r="R22" s="7">
        <v>5.67</v>
      </c>
      <c r="S22" s="8"/>
      <c r="T22" s="9">
        <v>4.9000000000000004</v>
      </c>
      <c r="U22" s="8">
        <v>20000</v>
      </c>
      <c r="V22" s="9">
        <v>14738</v>
      </c>
      <c r="W22" s="9">
        <v>3.82</v>
      </c>
      <c r="X22" s="9">
        <v>1.9599999999999999E-4</v>
      </c>
      <c r="Y22" s="9">
        <v>1.3799999999999999E-4</v>
      </c>
      <c r="Z22" s="12"/>
      <c r="AA22" s="12">
        <v>6.16</v>
      </c>
      <c r="AB22" s="12">
        <v>1.956</v>
      </c>
      <c r="AC22" s="12">
        <v>8085.4</v>
      </c>
      <c r="AD22" s="12">
        <v>175.2</v>
      </c>
      <c r="AE22" s="12">
        <v>24.7</v>
      </c>
      <c r="AF22" s="15" t="s">
        <v>31</v>
      </c>
      <c r="AG22" s="13"/>
    </row>
    <row r="23" spans="1:33" x14ac:dyDescent="0.25">
      <c r="A23" s="4">
        <v>2020</v>
      </c>
      <c r="B23" s="4">
        <v>21</v>
      </c>
      <c r="C23" s="4" t="s">
        <v>52</v>
      </c>
      <c r="D23" s="4" t="s">
        <v>25</v>
      </c>
      <c r="E23" s="2">
        <v>20</v>
      </c>
      <c r="F23" s="2" t="s">
        <v>26</v>
      </c>
      <c r="G23" s="2">
        <v>50</v>
      </c>
      <c r="H23" s="2" t="s">
        <v>31</v>
      </c>
      <c r="I23" s="2" t="s">
        <v>31</v>
      </c>
      <c r="J23" s="2" t="s">
        <v>31</v>
      </c>
      <c r="K23" s="2" t="s">
        <v>31</v>
      </c>
      <c r="L23" s="2" t="s">
        <v>31</v>
      </c>
      <c r="M23" s="7">
        <v>2.4340000000000002</v>
      </c>
      <c r="N23" s="7">
        <v>3.3</v>
      </c>
      <c r="O23" s="6">
        <v>16.600000000000001</v>
      </c>
      <c r="P23" s="6">
        <v>0.79</v>
      </c>
      <c r="Q23" s="7">
        <v>6.29</v>
      </c>
      <c r="R23" s="7">
        <v>6.02</v>
      </c>
      <c r="S23" s="8"/>
      <c r="T23" s="9">
        <v>5.98</v>
      </c>
      <c r="U23" s="9">
        <v>20000</v>
      </c>
      <c r="V23" s="9">
        <v>13546</v>
      </c>
      <c r="W23" s="9">
        <v>3.82</v>
      </c>
      <c r="X23" s="9">
        <v>2.7399999999999999E-4</v>
      </c>
      <c r="Y23" s="9">
        <v>1.73E-4</v>
      </c>
      <c r="Z23" s="12"/>
      <c r="AA23" s="12">
        <v>6.532</v>
      </c>
      <c r="AB23" s="12">
        <v>1.6919999999999999</v>
      </c>
      <c r="AC23" s="12">
        <v>9473.5</v>
      </c>
      <c r="AD23" s="12">
        <v>244.8</v>
      </c>
      <c r="AE23" s="12">
        <v>23.5</v>
      </c>
      <c r="AF23" s="15" t="s">
        <v>31</v>
      </c>
      <c r="AG23" s="13"/>
    </row>
    <row r="24" spans="1:33" x14ac:dyDescent="0.25">
      <c r="A24" s="4">
        <v>2020</v>
      </c>
      <c r="B24" s="4">
        <v>22</v>
      </c>
      <c r="C24" s="4" t="s">
        <v>54</v>
      </c>
      <c r="D24" s="4" t="s">
        <v>25</v>
      </c>
      <c r="E24" s="2">
        <v>15</v>
      </c>
      <c r="F24" s="2" t="s">
        <v>26</v>
      </c>
      <c r="G24" s="2">
        <v>65</v>
      </c>
      <c r="H24" s="2" t="s">
        <v>47</v>
      </c>
      <c r="I24" s="2" t="s">
        <v>31</v>
      </c>
      <c r="J24" s="2" t="s">
        <v>31</v>
      </c>
      <c r="K24" s="2" t="s">
        <v>31</v>
      </c>
      <c r="L24" s="2" t="s">
        <v>31</v>
      </c>
      <c r="M24" s="7">
        <v>2.4169999999999998</v>
      </c>
      <c r="N24" s="7">
        <v>3.7</v>
      </c>
      <c r="O24" s="6">
        <v>16.399999999999999</v>
      </c>
      <c r="P24" s="6">
        <v>0.78</v>
      </c>
      <c r="Q24" s="7">
        <v>6.23</v>
      </c>
      <c r="R24" s="7">
        <v>5.8</v>
      </c>
      <c r="S24" s="8"/>
      <c r="T24" s="9">
        <v>2.23</v>
      </c>
      <c r="U24" s="9">
        <v>20000</v>
      </c>
      <c r="V24" s="8" t="s">
        <v>31</v>
      </c>
      <c r="W24" s="8" t="s">
        <v>31</v>
      </c>
      <c r="X24" s="8" t="s">
        <v>31</v>
      </c>
      <c r="Y24" s="9">
        <v>6.0000000000000002E-5</v>
      </c>
      <c r="Z24" s="12"/>
      <c r="AA24" s="11">
        <v>5.1970000000000001</v>
      </c>
      <c r="AB24" s="11">
        <v>3.4670000000000001</v>
      </c>
      <c r="AC24" s="11">
        <v>8675.7999999999993</v>
      </c>
      <c r="AD24" s="11">
        <v>86.7</v>
      </c>
      <c r="AE24" s="11">
        <v>4.5999999999999996</v>
      </c>
      <c r="AF24" s="15" t="s">
        <v>31</v>
      </c>
      <c r="AG24" s="13"/>
    </row>
    <row r="25" spans="1:33" x14ac:dyDescent="0.25">
      <c r="A25" s="4">
        <v>2020</v>
      </c>
      <c r="B25" s="4">
        <v>23</v>
      </c>
      <c r="C25" s="4" t="s">
        <v>55</v>
      </c>
      <c r="D25" s="4" t="s">
        <v>25</v>
      </c>
      <c r="E25" s="2">
        <v>20</v>
      </c>
      <c r="F25" s="2" t="s">
        <v>26</v>
      </c>
      <c r="G25" s="2">
        <v>65</v>
      </c>
      <c r="H25" s="2" t="s">
        <v>31</v>
      </c>
      <c r="I25" s="2" t="s">
        <v>31</v>
      </c>
      <c r="J25" s="2" t="s">
        <v>31</v>
      </c>
      <c r="K25" s="2" t="s">
        <v>31</v>
      </c>
      <c r="L25" s="2" t="s">
        <v>31</v>
      </c>
      <c r="M25" s="7">
        <v>2.4220000000000002</v>
      </c>
      <c r="N25" s="7">
        <v>4.0999999999999996</v>
      </c>
      <c r="O25" s="6">
        <v>16.600000000000001</v>
      </c>
      <c r="P25" s="6">
        <v>0.75</v>
      </c>
      <c r="Q25" s="7">
        <v>5.77</v>
      </c>
      <c r="R25" s="7">
        <v>5.69</v>
      </c>
      <c r="S25" s="8"/>
      <c r="T25" s="9">
        <v>4.03</v>
      </c>
      <c r="U25" s="9">
        <v>20000</v>
      </c>
      <c r="V25" s="8">
        <v>15587</v>
      </c>
      <c r="W25" s="8">
        <v>3.06</v>
      </c>
      <c r="X25" s="8">
        <v>1.95E-4</v>
      </c>
      <c r="Y25" s="8">
        <v>1.12E-4</v>
      </c>
      <c r="Z25" s="12"/>
      <c r="AA25" s="11">
        <v>5.4749999999999996</v>
      </c>
      <c r="AB25" s="11">
        <v>2.6339999999999999</v>
      </c>
      <c r="AC25" s="11">
        <v>10171</v>
      </c>
      <c r="AD25" s="12">
        <v>141.1</v>
      </c>
      <c r="AE25" s="12">
        <v>6.5</v>
      </c>
      <c r="AF25" s="15" t="s">
        <v>31</v>
      </c>
      <c r="AG25" s="13"/>
    </row>
    <row r="26" spans="1:33" x14ac:dyDescent="0.25">
      <c r="A26" s="4">
        <v>2020</v>
      </c>
      <c r="B26" s="4">
        <v>24</v>
      </c>
      <c r="C26" s="4" t="s">
        <v>56</v>
      </c>
      <c r="D26" s="4" t="s">
        <v>49</v>
      </c>
      <c r="E26" s="2">
        <v>20</v>
      </c>
      <c r="F26" s="2" t="s">
        <v>26</v>
      </c>
      <c r="G26" s="2">
        <v>80</v>
      </c>
      <c r="H26" s="2" t="s">
        <v>33</v>
      </c>
      <c r="I26" s="2" t="s">
        <v>31</v>
      </c>
      <c r="J26" s="2" t="s">
        <v>31</v>
      </c>
      <c r="K26" s="2" t="s">
        <v>31</v>
      </c>
      <c r="L26" s="2" t="s">
        <v>31</v>
      </c>
      <c r="M26" s="7">
        <v>2.431</v>
      </c>
      <c r="N26" s="7">
        <v>3.9</v>
      </c>
      <c r="O26" s="6">
        <v>14.5</v>
      </c>
      <c r="P26" s="6">
        <v>0.72</v>
      </c>
      <c r="Q26" s="7">
        <v>4.88</v>
      </c>
      <c r="R26" s="7">
        <v>4.5999999999999996</v>
      </c>
      <c r="S26" s="8"/>
      <c r="T26" s="9">
        <v>3.41</v>
      </c>
      <c r="U26" s="9">
        <v>20000</v>
      </c>
      <c r="V26" s="8" t="s">
        <v>31</v>
      </c>
      <c r="W26" s="8" t="s">
        <v>31</v>
      </c>
      <c r="X26" s="8" t="s">
        <v>31</v>
      </c>
      <c r="Y26" s="9">
        <v>9.7999999999999997E-5</v>
      </c>
      <c r="Z26" s="12"/>
      <c r="AA26" s="12">
        <v>5.726</v>
      </c>
      <c r="AB26" s="12">
        <v>1.9510000000000001</v>
      </c>
      <c r="AC26" s="12">
        <v>9251</v>
      </c>
      <c r="AD26" s="12">
        <v>181</v>
      </c>
      <c r="AE26" s="12">
        <v>2.2000000000000002</v>
      </c>
      <c r="AF26" s="15" t="s">
        <v>31</v>
      </c>
      <c r="AG26" s="13"/>
    </row>
    <row r="27" spans="1:33" x14ac:dyDescent="0.25">
      <c r="A27" s="4">
        <v>2020</v>
      </c>
      <c r="B27" s="4">
        <v>25</v>
      </c>
      <c r="C27" s="4" t="s">
        <v>57</v>
      </c>
      <c r="D27" s="4" t="s">
        <v>25</v>
      </c>
      <c r="E27" s="2">
        <v>20</v>
      </c>
      <c r="F27" s="2" t="s">
        <v>26</v>
      </c>
      <c r="G27" s="2">
        <v>65</v>
      </c>
      <c r="H27" s="2" t="s">
        <v>31</v>
      </c>
      <c r="I27" s="2" t="s">
        <v>31</v>
      </c>
      <c r="J27" s="2" t="s">
        <v>31</v>
      </c>
      <c r="K27" s="2" t="s">
        <v>31</v>
      </c>
      <c r="L27" s="2" t="s">
        <v>31</v>
      </c>
      <c r="M27" s="7">
        <v>2.4169999999999998</v>
      </c>
      <c r="N27" s="7">
        <v>3.6</v>
      </c>
      <c r="O27" s="6">
        <v>16.600000000000001</v>
      </c>
      <c r="P27" s="6">
        <v>0.77</v>
      </c>
      <c r="Q27" s="7">
        <v>5.86</v>
      </c>
      <c r="R27" s="7">
        <v>5.71</v>
      </c>
      <c r="S27" s="8"/>
      <c r="T27" s="9">
        <v>4.43</v>
      </c>
      <c r="U27" s="9">
        <v>20000</v>
      </c>
      <c r="V27" s="9">
        <v>17133</v>
      </c>
      <c r="W27" s="9">
        <v>3.73</v>
      </c>
      <c r="X27" s="9">
        <v>2.3000000000000001E-4</v>
      </c>
      <c r="Y27" s="9">
        <v>1.47E-4</v>
      </c>
      <c r="Z27" s="12"/>
      <c r="AA27" s="12">
        <v>6.2309999999999999</v>
      </c>
      <c r="AB27" s="12">
        <v>1.7430000000000001</v>
      </c>
      <c r="AC27" s="12">
        <v>8164.1</v>
      </c>
      <c r="AD27" s="12">
        <v>195.7</v>
      </c>
      <c r="AE27" s="12">
        <v>11.5</v>
      </c>
      <c r="AF27" s="15" t="s">
        <v>31</v>
      </c>
      <c r="AG27" s="13"/>
    </row>
    <row r="28" spans="1:33" ht="30" x14ac:dyDescent="0.25">
      <c r="A28" s="4">
        <v>2020</v>
      </c>
      <c r="B28" s="4">
        <v>26</v>
      </c>
      <c r="C28" s="4" t="s">
        <v>58</v>
      </c>
      <c r="D28" s="4" t="s">
        <v>25</v>
      </c>
      <c r="E28" s="2">
        <v>20</v>
      </c>
      <c r="F28" s="2" t="s">
        <v>26</v>
      </c>
      <c r="G28" s="2">
        <v>65</v>
      </c>
      <c r="H28" s="2" t="s">
        <v>31</v>
      </c>
      <c r="I28" s="2" t="s">
        <v>31</v>
      </c>
      <c r="J28" s="2" t="s">
        <v>31</v>
      </c>
      <c r="K28" s="2" t="s">
        <v>31</v>
      </c>
      <c r="L28" s="2" t="s">
        <v>31</v>
      </c>
      <c r="M28" s="7">
        <v>2.41</v>
      </c>
      <c r="N28" s="7">
        <v>3.8</v>
      </c>
      <c r="O28" s="6">
        <v>16.899999999999999</v>
      </c>
      <c r="P28" s="6">
        <v>0.79</v>
      </c>
      <c r="Q28" s="6">
        <v>6.05</v>
      </c>
      <c r="R28" s="6">
        <v>5.68</v>
      </c>
      <c r="S28" s="8"/>
      <c r="T28" s="8">
        <v>5.18</v>
      </c>
      <c r="U28" s="9">
        <v>20000</v>
      </c>
      <c r="V28" s="8">
        <v>16706</v>
      </c>
      <c r="W28" s="8">
        <v>4.32</v>
      </c>
      <c r="X28" s="8">
        <v>2.5500000000000002E-4</v>
      </c>
      <c r="Y28" s="8">
        <v>1.6899999999999999E-4</v>
      </c>
      <c r="Z28" s="12"/>
      <c r="AA28" s="11">
        <v>6.5860000000000003</v>
      </c>
      <c r="AB28" s="11">
        <v>1.6859999999999999</v>
      </c>
      <c r="AC28" s="11">
        <v>9419.4</v>
      </c>
      <c r="AD28" s="11">
        <v>245.7</v>
      </c>
      <c r="AE28" s="11">
        <v>4.5999999999999996</v>
      </c>
      <c r="AF28" s="15" t="s">
        <v>31</v>
      </c>
      <c r="AG28" s="14" t="s">
        <v>53</v>
      </c>
    </row>
    <row r="29" spans="1:33" x14ac:dyDescent="0.25">
      <c r="A29" s="4">
        <v>2020</v>
      </c>
      <c r="B29" s="4">
        <v>27</v>
      </c>
      <c r="C29" s="4" t="s">
        <v>59</v>
      </c>
      <c r="D29" s="4" t="s">
        <v>49</v>
      </c>
      <c r="E29" s="2">
        <v>20</v>
      </c>
      <c r="F29" s="2" t="s">
        <v>26</v>
      </c>
      <c r="G29" s="2">
        <v>80</v>
      </c>
      <c r="H29" s="2" t="s">
        <v>27</v>
      </c>
      <c r="I29" s="2" t="s">
        <v>31</v>
      </c>
      <c r="J29" s="2" t="s">
        <v>31</v>
      </c>
      <c r="K29" s="2" t="s">
        <v>31</v>
      </c>
      <c r="L29" s="2" t="s">
        <v>31</v>
      </c>
      <c r="M29" s="7">
        <v>2.4300000000000002</v>
      </c>
      <c r="N29" s="7">
        <v>3.4</v>
      </c>
      <c r="O29" s="6">
        <v>13.8</v>
      </c>
      <c r="P29" s="6">
        <v>0.82</v>
      </c>
      <c r="Q29" s="7">
        <v>5.12</v>
      </c>
      <c r="R29" s="7">
        <v>4.9000000000000004</v>
      </c>
      <c r="S29" s="8"/>
      <c r="T29" s="9">
        <v>3.81</v>
      </c>
      <c r="U29" s="9">
        <v>20000</v>
      </c>
      <c r="V29" s="8" t="s">
        <v>31</v>
      </c>
      <c r="W29" s="8" t="s">
        <v>31</v>
      </c>
      <c r="X29" s="8" t="s">
        <v>31</v>
      </c>
      <c r="Y29" s="9">
        <v>1.06E-4</v>
      </c>
      <c r="Z29" s="12"/>
      <c r="AA29" s="11">
        <v>7.3259999999999996</v>
      </c>
      <c r="AB29" s="11">
        <v>0.85799999999999998</v>
      </c>
      <c r="AC29" s="11">
        <v>6993.1</v>
      </c>
      <c r="AD29" s="11">
        <v>401</v>
      </c>
      <c r="AE29" s="11">
        <v>14</v>
      </c>
      <c r="AF29" s="15" t="s">
        <v>31</v>
      </c>
      <c r="AG29" s="13"/>
    </row>
    <row r="30" spans="1:33" x14ac:dyDescent="0.25">
      <c r="A30" s="4">
        <v>2020</v>
      </c>
      <c r="B30" s="4">
        <v>28</v>
      </c>
      <c r="C30" s="4" t="s">
        <v>60</v>
      </c>
      <c r="D30" s="4" t="s">
        <v>25</v>
      </c>
      <c r="E30" s="2">
        <v>15</v>
      </c>
      <c r="F30" s="2" t="s">
        <v>26</v>
      </c>
      <c r="G30" s="2">
        <v>65</v>
      </c>
      <c r="H30" s="2" t="s">
        <v>47</v>
      </c>
      <c r="I30" s="2" t="s">
        <v>31</v>
      </c>
      <c r="J30" s="2" t="s">
        <v>31</v>
      </c>
      <c r="K30" s="2" t="s">
        <v>31</v>
      </c>
      <c r="L30" s="2" t="s">
        <v>31</v>
      </c>
      <c r="M30" s="7">
        <v>2.4249999999999998</v>
      </c>
      <c r="N30" s="7">
        <v>3.6</v>
      </c>
      <c r="O30" s="6">
        <v>16.2</v>
      </c>
      <c r="P30" s="6">
        <v>0.83</v>
      </c>
      <c r="Q30" s="7">
        <v>6.02</v>
      </c>
      <c r="R30" s="7">
        <v>5.8</v>
      </c>
      <c r="S30" s="8"/>
      <c r="T30" s="9">
        <v>2.0699999999999998</v>
      </c>
      <c r="U30" s="9">
        <v>20000</v>
      </c>
      <c r="V30" s="8" t="s">
        <v>31</v>
      </c>
      <c r="W30" s="8" t="s">
        <v>31</v>
      </c>
      <c r="X30" s="8" t="s">
        <v>31</v>
      </c>
      <c r="Y30" s="9">
        <v>2.5000000000000001E-5</v>
      </c>
      <c r="Z30" s="12"/>
      <c r="AA30" s="11">
        <v>5.4630000000000001</v>
      </c>
      <c r="AB30" s="11">
        <v>2.86</v>
      </c>
      <c r="AC30" s="11">
        <v>8190.1</v>
      </c>
      <c r="AD30" s="11">
        <v>104.6</v>
      </c>
      <c r="AE30" s="11">
        <v>7.7</v>
      </c>
      <c r="AF30" s="15" t="s">
        <v>31</v>
      </c>
      <c r="AG30" s="13"/>
    </row>
    <row r="31" spans="1:33" ht="30" x14ac:dyDescent="0.25">
      <c r="A31" s="4">
        <v>2020</v>
      </c>
      <c r="B31" s="4">
        <v>29</v>
      </c>
      <c r="C31" s="4" t="s">
        <v>61</v>
      </c>
      <c r="D31" s="4" t="s">
        <v>25</v>
      </c>
      <c r="E31" s="2">
        <v>20</v>
      </c>
      <c r="F31" s="2" t="s">
        <v>26</v>
      </c>
      <c r="G31" s="2">
        <v>80</v>
      </c>
      <c r="H31" s="2" t="s">
        <v>31</v>
      </c>
      <c r="I31" s="2" t="s">
        <v>31</v>
      </c>
      <c r="J31" s="2" t="s">
        <v>31</v>
      </c>
      <c r="K31" s="2" t="s">
        <v>31</v>
      </c>
      <c r="L31" s="2" t="s">
        <v>31</v>
      </c>
      <c r="M31" s="7">
        <v>2.5150000000000001</v>
      </c>
      <c r="N31" s="7">
        <v>3.6</v>
      </c>
      <c r="O31" s="6">
        <v>16.399999999999999</v>
      </c>
      <c r="P31" s="6">
        <v>0.65</v>
      </c>
      <c r="Q31" s="7">
        <v>5.92</v>
      </c>
      <c r="R31" s="7">
        <v>5.66</v>
      </c>
      <c r="S31" s="8"/>
      <c r="T31" s="9"/>
      <c r="U31" s="9"/>
      <c r="V31" s="9"/>
      <c r="W31" s="9"/>
      <c r="X31" s="9"/>
      <c r="Y31" s="9"/>
      <c r="Z31" s="12"/>
      <c r="AA31" s="12"/>
      <c r="AB31" s="12"/>
      <c r="AC31" s="12"/>
      <c r="AD31" s="12"/>
      <c r="AE31" s="12"/>
      <c r="AF31" s="15" t="s">
        <v>31</v>
      </c>
      <c r="AG31" s="14" t="s">
        <v>62</v>
      </c>
    </row>
    <row r="32" spans="1:33" ht="30" x14ac:dyDescent="0.25">
      <c r="A32" s="4">
        <v>2020</v>
      </c>
      <c r="B32" s="4">
        <v>30</v>
      </c>
      <c r="C32" s="4" t="s">
        <v>63</v>
      </c>
      <c r="D32" s="4" t="s">
        <v>25</v>
      </c>
      <c r="E32" s="2">
        <v>20</v>
      </c>
      <c r="F32" s="2" t="s">
        <v>26</v>
      </c>
      <c r="G32" s="2">
        <v>80</v>
      </c>
      <c r="H32" s="2" t="s">
        <v>31</v>
      </c>
      <c r="I32" s="2" t="s">
        <v>31</v>
      </c>
      <c r="J32" s="2" t="s">
        <v>31</v>
      </c>
      <c r="K32" s="2" t="s">
        <v>31</v>
      </c>
      <c r="L32" s="2" t="s">
        <v>31</v>
      </c>
      <c r="M32" s="7">
        <v>2.5049999999999999</v>
      </c>
      <c r="N32" s="7">
        <v>3.6</v>
      </c>
      <c r="O32" s="6">
        <v>16.7</v>
      </c>
      <c r="P32" s="6">
        <v>0.63</v>
      </c>
      <c r="Q32" s="6">
        <v>5.97</v>
      </c>
      <c r="R32" s="6">
        <v>5.6</v>
      </c>
      <c r="S32" s="8"/>
      <c r="T32" s="8">
        <v>2.14</v>
      </c>
      <c r="U32" s="8">
        <v>20000</v>
      </c>
      <c r="V32" s="8" t="s">
        <v>31</v>
      </c>
      <c r="W32" s="8" t="s">
        <v>31</v>
      </c>
      <c r="X32" s="8" t="s">
        <v>31</v>
      </c>
      <c r="Y32" s="9">
        <v>5.5000000000000002E-5</v>
      </c>
      <c r="Z32" s="12"/>
      <c r="AA32" s="11">
        <v>4.3419999999999996</v>
      </c>
      <c r="AB32" s="11">
        <v>4.9349999999999996</v>
      </c>
      <c r="AC32" s="11">
        <v>9218.5</v>
      </c>
      <c r="AD32" s="11">
        <v>55</v>
      </c>
      <c r="AE32" s="11">
        <v>22.9</v>
      </c>
      <c r="AF32" s="15" t="s">
        <v>31</v>
      </c>
      <c r="AG32" s="14" t="s">
        <v>62</v>
      </c>
    </row>
    <row r="33" spans="1:33" x14ac:dyDescent="0.25">
      <c r="A33" s="4">
        <v>2020</v>
      </c>
      <c r="B33" s="4">
        <v>31</v>
      </c>
      <c r="C33" s="4" t="s">
        <v>64</v>
      </c>
      <c r="D33" s="4" t="s">
        <v>25</v>
      </c>
      <c r="E33" s="2">
        <v>20</v>
      </c>
      <c r="F33" s="2" t="s">
        <v>26</v>
      </c>
      <c r="G33" s="2">
        <v>65</v>
      </c>
      <c r="H33" s="2" t="s">
        <v>27</v>
      </c>
      <c r="I33" s="2" t="s">
        <v>31</v>
      </c>
      <c r="J33" s="2" t="s">
        <v>31</v>
      </c>
      <c r="K33" s="2" t="s">
        <v>31</v>
      </c>
      <c r="L33" s="2" t="s">
        <v>31</v>
      </c>
      <c r="M33" s="7">
        <v>2.3820000000000001</v>
      </c>
      <c r="N33" s="7">
        <v>4</v>
      </c>
      <c r="O33" s="6">
        <v>15.7</v>
      </c>
      <c r="P33" s="6">
        <v>1.05</v>
      </c>
      <c r="Q33" s="7">
        <v>5.26</v>
      </c>
      <c r="R33" s="7">
        <v>5.81</v>
      </c>
      <c r="S33" s="8"/>
      <c r="T33" s="9">
        <v>3.08</v>
      </c>
      <c r="U33" s="8">
        <v>20000</v>
      </c>
      <c r="V33" s="8" t="s">
        <v>31</v>
      </c>
      <c r="W33" s="8" t="s">
        <v>31</v>
      </c>
      <c r="X33" s="8" t="s">
        <v>31</v>
      </c>
      <c r="Y33" s="9">
        <v>7.6000000000000004E-5</v>
      </c>
      <c r="Z33" s="12"/>
      <c r="AA33" s="11">
        <v>6.5919999999999996</v>
      </c>
      <c r="AB33" s="11">
        <v>1.4630000000000001</v>
      </c>
      <c r="AC33" s="11">
        <v>8097.4</v>
      </c>
      <c r="AD33" s="11">
        <v>243.2</v>
      </c>
      <c r="AE33" s="11">
        <v>3.3</v>
      </c>
      <c r="AF33" s="15" t="s">
        <v>31</v>
      </c>
      <c r="AG33" s="13"/>
    </row>
    <row r="34" spans="1:33" x14ac:dyDescent="0.25">
      <c r="A34" s="4">
        <v>2020</v>
      </c>
      <c r="B34" s="4">
        <v>32</v>
      </c>
      <c r="C34" s="4" t="s">
        <v>65</v>
      </c>
      <c r="D34" s="4" t="s">
        <v>49</v>
      </c>
      <c r="E34" s="2">
        <v>20</v>
      </c>
      <c r="F34" s="2" t="s">
        <v>26</v>
      </c>
      <c r="G34" s="2">
        <v>80</v>
      </c>
      <c r="H34" s="2" t="s">
        <v>31</v>
      </c>
      <c r="I34" s="2" t="s">
        <v>31</v>
      </c>
      <c r="J34" s="2" t="s">
        <v>31</v>
      </c>
      <c r="K34" s="2" t="s">
        <v>31</v>
      </c>
      <c r="L34" s="2" t="s">
        <v>31</v>
      </c>
      <c r="M34" s="7">
        <v>2.5630000000000002</v>
      </c>
      <c r="N34" s="7">
        <v>3.1</v>
      </c>
      <c r="O34" s="6">
        <v>13.7</v>
      </c>
      <c r="P34" s="6">
        <v>0.91</v>
      </c>
      <c r="Q34" s="7">
        <v>5.37</v>
      </c>
      <c r="R34" s="7">
        <v>4.5</v>
      </c>
      <c r="S34" s="8"/>
      <c r="T34" s="9">
        <v>2.2799999999999998</v>
      </c>
      <c r="U34" s="8">
        <v>20000</v>
      </c>
      <c r="V34" s="8" t="s">
        <v>31</v>
      </c>
      <c r="W34" s="8" t="s">
        <v>31</v>
      </c>
      <c r="X34" s="8" t="s">
        <v>31</v>
      </c>
      <c r="Y34" s="9">
        <v>6.0000000000000002E-5</v>
      </c>
      <c r="Z34" s="12"/>
      <c r="AA34" s="11">
        <v>4.5910000000000002</v>
      </c>
      <c r="AB34" s="11">
        <v>3.2130000000000001</v>
      </c>
      <c r="AC34" s="11">
        <v>8541.4</v>
      </c>
      <c r="AD34" s="11">
        <v>82</v>
      </c>
      <c r="AE34" s="11">
        <v>11.2</v>
      </c>
      <c r="AF34" s="15" t="s">
        <v>31</v>
      </c>
      <c r="AG34" s="13"/>
    </row>
    <row r="35" spans="1:33" x14ac:dyDescent="0.25">
      <c r="A35" s="4">
        <v>2020</v>
      </c>
      <c r="B35" s="4">
        <v>33</v>
      </c>
      <c r="C35" s="4" t="s">
        <v>66</v>
      </c>
      <c r="D35" s="4" t="s">
        <v>25</v>
      </c>
      <c r="E35" s="2">
        <v>20</v>
      </c>
      <c r="F35" s="2" t="s">
        <v>26</v>
      </c>
      <c r="G35" s="2">
        <v>65</v>
      </c>
      <c r="H35" s="2" t="s">
        <v>27</v>
      </c>
      <c r="I35" s="2" t="s">
        <v>31</v>
      </c>
      <c r="J35" s="2" t="s">
        <v>31</v>
      </c>
      <c r="K35" s="2" t="s">
        <v>31</v>
      </c>
      <c r="L35" s="2" t="s">
        <v>31</v>
      </c>
      <c r="M35" s="7">
        <v>2.4489999999999998</v>
      </c>
      <c r="N35" s="7">
        <v>3.3</v>
      </c>
      <c r="O35" s="6">
        <v>15.6</v>
      </c>
      <c r="P35" s="6">
        <v>0.66</v>
      </c>
      <c r="Q35" s="6">
        <v>5.4</v>
      </c>
      <c r="R35" s="6">
        <v>5.48</v>
      </c>
      <c r="S35" s="8"/>
      <c r="T35" s="8">
        <v>3.62</v>
      </c>
      <c r="U35" s="8">
        <v>20000</v>
      </c>
      <c r="V35" s="8" t="s">
        <v>31</v>
      </c>
      <c r="W35" s="8" t="s">
        <v>31</v>
      </c>
      <c r="X35" s="8" t="s">
        <v>31</v>
      </c>
      <c r="Y35" s="9">
        <v>1.01E-4</v>
      </c>
      <c r="Z35" s="12"/>
      <c r="AA35" s="40" t="s">
        <v>67</v>
      </c>
      <c r="AB35" s="40"/>
      <c r="AC35" s="40"/>
      <c r="AD35" s="40"/>
      <c r="AE35" s="10"/>
      <c r="AF35" s="15" t="s">
        <v>31</v>
      </c>
      <c r="AG35" s="13"/>
    </row>
    <row r="36" spans="1:33" ht="30" x14ac:dyDescent="0.25">
      <c r="A36" s="4">
        <v>2020</v>
      </c>
      <c r="B36" s="4">
        <v>34</v>
      </c>
      <c r="C36" s="4" t="s">
        <v>68</v>
      </c>
      <c r="D36" s="4" t="s">
        <v>49</v>
      </c>
      <c r="E36" s="2">
        <v>20</v>
      </c>
      <c r="F36" s="2" t="s">
        <v>26</v>
      </c>
      <c r="G36" s="2">
        <v>65</v>
      </c>
      <c r="H36" s="2" t="s">
        <v>30</v>
      </c>
      <c r="I36" s="2" t="s">
        <v>31</v>
      </c>
      <c r="J36" s="2" t="s">
        <v>31</v>
      </c>
      <c r="K36" s="2" t="s">
        <v>31</v>
      </c>
      <c r="L36" s="2" t="s">
        <v>31</v>
      </c>
      <c r="M36" s="7">
        <v>2.577</v>
      </c>
      <c r="N36" s="7">
        <v>3.8</v>
      </c>
      <c r="O36" s="6">
        <v>13.7</v>
      </c>
      <c r="P36" s="6">
        <v>0.68</v>
      </c>
      <c r="Q36" s="7">
        <v>4.6100000000000003</v>
      </c>
      <c r="R36" s="7">
        <v>4.5</v>
      </c>
      <c r="S36" s="8"/>
      <c r="T36" s="9">
        <v>3.23</v>
      </c>
      <c r="U36" s="8">
        <v>20000</v>
      </c>
      <c r="V36" s="8" t="s">
        <v>31</v>
      </c>
      <c r="W36" s="8" t="s">
        <v>31</v>
      </c>
      <c r="X36" s="8" t="s">
        <v>31</v>
      </c>
      <c r="Y36" s="9">
        <v>1.1400000000000001E-4</v>
      </c>
      <c r="Z36" s="12"/>
      <c r="AA36" s="11">
        <v>5.1689999999999996</v>
      </c>
      <c r="AB36" s="11">
        <v>2.238</v>
      </c>
      <c r="AC36" s="11">
        <v>7926.4</v>
      </c>
      <c r="AD36" s="11">
        <v>124.9</v>
      </c>
      <c r="AE36" s="11">
        <v>22.4</v>
      </c>
      <c r="AF36" s="15" t="s">
        <v>31</v>
      </c>
      <c r="AG36" s="14" t="s">
        <v>69</v>
      </c>
    </row>
    <row r="37" spans="1:33" x14ac:dyDescent="0.25">
      <c r="A37" s="4">
        <v>2020</v>
      </c>
      <c r="B37" s="4">
        <v>35</v>
      </c>
      <c r="C37" s="4" t="s">
        <v>70</v>
      </c>
      <c r="D37" s="4" t="s">
        <v>25</v>
      </c>
      <c r="E37" s="2">
        <v>15</v>
      </c>
      <c r="F37" s="2" t="s">
        <v>26</v>
      </c>
      <c r="G37" s="2">
        <v>65</v>
      </c>
      <c r="H37" s="2" t="s">
        <v>31</v>
      </c>
      <c r="I37" s="2" t="s">
        <v>31</v>
      </c>
      <c r="J37" s="2" t="s">
        <v>31</v>
      </c>
      <c r="K37" s="2" t="s">
        <v>31</v>
      </c>
      <c r="L37" s="2" t="s">
        <v>31</v>
      </c>
      <c r="M37" s="7">
        <v>2.4489999999999998</v>
      </c>
      <c r="N37" s="7">
        <v>2.4</v>
      </c>
      <c r="O37" s="6">
        <v>14.6</v>
      </c>
      <c r="P37" s="6">
        <v>0.88</v>
      </c>
      <c r="Q37" s="7">
        <v>5.84</v>
      </c>
      <c r="R37" s="7">
        <v>5.63</v>
      </c>
      <c r="S37" s="8"/>
      <c r="T37" s="9">
        <v>4.03</v>
      </c>
      <c r="U37" s="8">
        <v>20000</v>
      </c>
      <c r="V37" s="9">
        <v>16590</v>
      </c>
      <c r="W37" s="9">
        <v>3.59</v>
      </c>
      <c r="X37" s="9">
        <v>1.26E-4</v>
      </c>
      <c r="Y37" s="9">
        <v>1.17E-4</v>
      </c>
      <c r="Z37" s="12"/>
      <c r="AA37" s="11">
        <v>5.9089999999999998</v>
      </c>
      <c r="AB37" s="11">
        <v>2.645</v>
      </c>
      <c r="AC37" s="11">
        <v>9168.2000000000007</v>
      </c>
      <c r="AD37" s="11">
        <v>137.1</v>
      </c>
      <c r="AE37" s="11">
        <v>8.9</v>
      </c>
      <c r="AF37" s="15" t="s">
        <v>31</v>
      </c>
      <c r="AG37" s="13"/>
    </row>
    <row r="38" spans="1:33" x14ac:dyDescent="0.25">
      <c r="A38" s="4">
        <v>2020</v>
      </c>
      <c r="B38" s="4">
        <v>36</v>
      </c>
      <c r="C38" s="4" t="s">
        <v>71</v>
      </c>
      <c r="D38" s="4" t="s">
        <v>49</v>
      </c>
      <c r="E38" s="2">
        <v>20</v>
      </c>
      <c r="F38" s="2" t="s">
        <v>26</v>
      </c>
      <c r="G38" s="2">
        <v>65</v>
      </c>
      <c r="H38" s="2" t="s">
        <v>30</v>
      </c>
      <c r="I38" s="2" t="s">
        <v>31</v>
      </c>
      <c r="J38" s="2" t="s">
        <v>31</v>
      </c>
      <c r="K38" s="2" t="s">
        <v>31</v>
      </c>
      <c r="L38" s="2" t="s">
        <v>31</v>
      </c>
      <c r="M38" s="7">
        <v>2.5710000000000002</v>
      </c>
      <c r="N38" s="7">
        <v>3.7</v>
      </c>
      <c r="O38" s="6">
        <v>14</v>
      </c>
      <c r="P38" s="6">
        <v>0.72</v>
      </c>
      <c r="Q38" s="7">
        <v>5.16</v>
      </c>
      <c r="R38" s="7">
        <v>4.4800000000000004</v>
      </c>
      <c r="S38" s="8"/>
      <c r="T38" s="41" t="s">
        <v>72</v>
      </c>
      <c r="U38" s="41"/>
      <c r="V38" s="41"/>
      <c r="W38" s="41"/>
      <c r="X38" s="41"/>
      <c r="Y38" s="41"/>
      <c r="Z38" s="12"/>
      <c r="AA38" s="11">
        <v>5.2939999999999996</v>
      </c>
      <c r="AB38" s="11">
        <v>2.3780000000000001</v>
      </c>
      <c r="AC38" s="11">
        <v>8974.1</v>
      </c>
      <c r="AD38" s="11">
        <v>131.5</v>
      </c>
      <c r="AE38" s="11">
        <v>16.600000000000001</v>
      </c>
      <c r="AF38" s="15" t="s">
        <v>31</v>
      </c>
      <c r="AG38" s="13"/>
    </row>
    <row r="39" spans="1:33" x14ac:dyDescent="0.25">
      <c r="A39" s="4">
        <v>2020</v>
      </c>
      <c r="B39" s="4">
        <v>37</v>
      </c>
      <c r="C39" s="4" t="s">
        <v>73</v>
      </c>
      <c r="D39" s="4" t="s">
        <v>49</v>
      </c>
      <c r="E39" s="2">
        <v>20</v>
      </c>
      <c r="F39" s="2" t="s">
        <v>26</v>
      </c>
      <c r="G39" s="2">
        <v>65</v>
      </c>
      <c r="H39" s="2" t="s">
        <v>30</v>
      </c>
      <c r="I39" s="2" t="s">
        <v>31</v>
      </c>
      <c r="J39" s="2" t="s">
        <v>31</v>
      </c>
      <c r="K39" s="2" t="s">
        <v>31</v>
      </c>
      <c r="L39" s="2" t="s">
        <v>31</v>
      </c>
      <c r="M39" s="7">
        <v>2.5659999999999998</v>
      </c>
      <c r="N39" s="7">
        <v>4.2</v>
      </c>
      <c r="O39" s="6">
        <v>15</v>
      </c>
      <c r="P39" s="6">
        <v>0.69</v>
      </c>
      <c r="Q39" s="7">
        <v>4.68</v>
      </c>
      <c r="R39" s="7">
        <v>4.43</v>
      </c>
      <c r="S39" s="8"/>
      <c r="T39" s="9">
        <v>2.56</v>
      </c>
      <c r="U39" s="8">
        <v>20000</v>
      </c>
      <c r="V39" s="8" t="s">
        <v>31</v>
      </c>
      <c r="W39" s="8" t="s">
        <v>31</v>
      </c>
      <c r="X39" s="8" t="s">
        <v>31</v>
      </c>
      <c r="Y39" s="9">
        <v>5.8999999999999998E-5</v>
      </c>
      <c r="Z39" s="12"/>
      <c r="AA39" s="11">
        <v>4.7119999999999997</v>
      </c>
      <c r="AB39" s="11">
        <v>2.8839999999999999</v>
      </c>
      <c r="AC39" s="11">
        <v>9027.4</v>
      </c>
      <c r="AD39" s="11">
        <v>99.4</v>
      </c>
      <c r="AE39" s="11">
        <v>23.1</v>
      </c>
      <c r="AF39" s="15" t="s">
        <v>31</v>
      </c>
      <c r="AG39" s="13"/>
    </row>
    <row r="40" spans="1:33" ht="30" x14ac:dyDescent="0.25">
      <c r="A40" s="4">
        <v>2020</v>
      </c>
      <c r="B40" s="4">
        <v>38</v>
      </c>
      <c r="C40" s="4" t="s">
        <v>73</v>
      </c>
      <c r="D40" s="4" t="s">
        <v>49</v>
      </c>
      <c r="E40" s="2">
        <v>20</v>
      </c>
      <c r="F40" s="2" t="s">
        <v>26</v>
      </c>
      <c r="G40" s="2">
        <v>65</v>
      </c>
      <c r="H40" s="2" t="s">
        <v>30</v>
      </c>
      <c r="I40" s="2" t="s">
        <v>31</v>
      </c>
      <c r="J40" s="2" t="s">
        <v>31</v>
      </c>
      <c r="K40" s="2" t="s">
        <v>31</v>
      </c>
      <c r="L40" s="2" t="s">
        <v>31</v>
      </c>
      <c r="M40" s="7">
        <v>2.5529999999999999</v>
      </c>
      <c r="N40" s="7">
        <v>4.5</v>
      </c>
      <c r="O40" s="6">
        <v>15.4</v>
      </c>
      <c r="P40" s="6">
        <v>0.68</v>
      </c>
      <c r="Q40" s="6">
        <v>3.64</v>
      </c>
      <c r="R40" s="6">
        <v>4.41</v>
      </c>
      <c r="S40" s="8"/>
      <c r="T40" s="41" t="s">
        <v>74</v>
      </c>
      <c r="U40" s="41"/>
      <c r="V40" s="41"/>
      <c r="W40" s="41"/>
      <c r="X40" s="41"/>
      <c r="Y40" s="41"/>
      <c r="Z40" s="12"/>
      <c r="AA40" s="11">
        <v>4.8099999999999996</v>
      </c>
      <c r="AB40" s="11">
        <v>2.8650000000000002</v>
      </c>
      <c r="AC40" s="11">
        <v>8384</v>
      </c>
      <c r="AD40" s="11">
        <v>96.2</v>
      </c>
      <c r="AE40" s="11">
        <v>27.4</v>
      </c>
      <c r="AF40" s="15" t="s">
        <v>31</v>
      </c>
      <c r="AG40" s="14" t="s">
        <v>75</v>
      </c>
    </row>
    <row r="41" spans="1:33" x14ac:dyDescent="0.25">
      <c r="A41" s="4">
        <v>2020</v>
      </c>
      <c r="B41" s="4">
        <v>39</v>
      </c>
      <c r="C41" s="4" t="s">
        <v>76</v>
      </c>
      <c r="D41" s="4" t="s">
        <v>49</v>
      </c>
      <c r="E41" s="2">
        <v>20</v>
      </c>
      <c r="F41" s="2" t="s">
        <v>26</v>
      </c>
      <c r="G41" s="2">
        <v>80</v>
      </c>
      <c r="H41" s="2" t="s">
        <v>31</v>
      </c>
      <c r="I41" s="2" t="s">
        <v>31</v>
      </c>
      <c r="J41" s="2" t="s">
        <v>31</v>
      </c>
      <c r="K41" s="2" t="s">
        <v>31</v>
      </c>
      <c r="L41" s="2" t="s">
        <v>31</v>
      </c>
      <c r="M41" s="7">
        <v>2.528</v>
      </c>
      <c r="N41" s="7">
        <v>5.0999999999999996</v>
      </c>
      <c r="O41" s="6">
        <v>15</v>
      </c>
      <c r="P41" s="6">
        <v>0.82</v>
      </c>
      <c r="Q41" s="7">
        <v>4.9800000000000004</v>
      </c>
      <c r="R41" s="7">
        <v>4.51</v>
      </c>
      <c r="S41" s="8"/>
      <c r="T41" s="9">
        <v>1.85</v>
      </c>
      <c r="U41" s="8">
        <v>20000</v>
      </c>
      <c r="V41" s="8" t="s">
        <v>31</v>
      </c>
      <c r="W41" s="8" t="s">
        <v>31</v>
      </c>
      <c r="X41" s="8" t="s">
        <v>31</v>
      </c>
      <c r="Y41" s="9">
        <v>4.6999999999999997E-5</v>
      </c>
      <c r="Z41" s="12"/>
      <c r="AA41" s="11">
        <v>5.0369999999999999</v>
      </c>
      <c r="AB41" s="11">
        <v>3.206</v>
      </c>
      <c r="AC41" s="11">
        <v>9362</v>
      </c>
      <c r="AD41" s="11">
        <v>98.6</v>
      </c>
      <c r="AE41" s="11">
        <v>11</v>
      </c>
      <c r="AF41" s="15" t="s">
        <v>31</v>
      </c>
      <c r="AG41" s="13"/>
    </row>
    <row r="42" spans="1:33" ht="30" x14ac:dyDescent="0.25">
      <c r="A42" s="4">
        <v>2020</v>
      </c>
      <c r="B42" s="4">
        <v>40</v>
      </c>
      <c r="C42" s="4" t="s">
        <v>77</v>
      </c>
      <c r="D42" s="4" t="s">
        <v>25</v>
      </c>
      <c r="E42" s="2">
        <v>20</v>
      </c>
      <c r="F42" s="2" t="s">
        <v>26</v>
      </c>
      <c r="G42" s="2">
        <v>65</v>
      </c>
      <c r="H42" s="2" t="s">
        <v>31</v>
      </c>
      <c r="I42" s="2" t="s">
        <v>31</v>
      </c>
      <c r="J42" s="2" t="s">
        <v>31</v>
      </c>
      <c r="K42" s="2" t="s">
        <v>31</v>
      </c>
      <c r="L42" s="2" t="s">
        <v>31</v>
      </c>
      <c r="M42" s="7">
        <v>2.4169999999999998</v>
      </c>
      <c r="N42" s="7">
        <v>3.6</v>
      </c>
      <c r="O42" s="6">
        <v>16.600000000000001</v>
      </c>
      <c r="P42" s="6">
        <v>0.77</v>
      </c>
      <c r="Q42" s="7">
        <v>5.76</v>
      </c>
      <c r="R42" s="7">
        <v>5.69</v>
      </c>
      <c r="S42" s="8"/>
      <c r="T42" s="9">
        <v>3.66</v>
      </c>
      <c r="U42" s="9">
        <v>20000</v>
      </c>
      <c r="V42" s="9" t="s">
        <v>31</v>
      </c>
      <c r="W42" s="9" t="s">
        <v>31</v>
      </c>
      <c r="X42" s="9" t="s">
        <v>31</v>
      </c>
      <c r="Y42" s="9">
        <v>1E-4</v>
      </c>
      <c r="Z42" s="12"/>
      <c r="AA42" s="11">
        <v>6.282</v>
      </c>
      <c r="AB42" s="11">
        <v>1.9470000000000001</v>
      </c>
      <c r="AC42" s="11">
        <v>8894.9</v>
      </c>
      <c r="AD42" s="11">
        <v>192.2</v>
      </c>
      <c r="AE42" s="11">
        <v>10.9</v>
      </c>
      <c r="AF42" s="15" t="s">
        <v>31</v>
      </c>
      <c r="AG42" s="14" t="s">
        <v>53</v>
      </c>
    </row>
    <row r="43" spans="1:33" x14ac:dyDescent="0.25">
      <c r="A43" s="4">
        <v>2020</v>
      </c>
      <c r="B43" s="4">
        <v>41</v>
      </c>
      <c r="C43" s="4" t="s">
        <v>78</v>
      </c>
      <c r="D43" s="4" t="s">
        <v>25</v>
      </c>
      <c r="E43" s="2">
        <v>20</v>
      </c>
      <c r="F43" s="2" t="s">
        <v>26</v>
      </c>
      <c r="G43" s="2">
        <v>65</v>
      </c>
      <c r="H43" s="2" t="s">
        <v>27</v>
      </c>
      <c r="I43" s="2" t="s">
        <v>31</v>
      </c>
      <c r="J43" s="2" t="s">
        <v>31</v>
      </c>
      <c r="K43" s="2" t="s">
        <v>31</v>
      </c>
      <c r="L43" s="2" t="s">
        <v>31</v>
      </c>
      <c r="M43" s="7">
        <v>2.3809999999999998</v>
      </c>
      <c r="N43" s="7">
        <v>3.5</v>
      </c>
      <c r="O43" s="6">
        <v>15.7</v>
      </c>
      <c r="P43" s="6">
        <v>0.95</v>
      </c>
      <c r="Q43" s="7">
        <v>5.9</v>
      </c>
      <c r="R43" s="7">
        <v>5.86</v>
      </c>
      <c r="S43" s="8"/>
      <c r="T43" s="9">
        <v>2.7</v>
      </c>
      <c r="U43" s="8">
        <v>20000</v>
      </c>
      <c r="V43" s="8" t="s">
        <v>31</v>
      </c>
      <c r="W43" s="8" t="s">
        <v>31</v>
      </c>
      <c r="X43" s="8" t="s">
        <v>31</v>
      </c>
      <c r="Y43" s="9">
        <v>7.2999999999999999E-5</v>
      </c>
      <c r="Z43" s="12"/>
      <c r="AA43" s="11">
        <v>6.31</v>
      </c>
      <c r="AB43" s="11">
        <v>1.7749999999999999</v>
      </c>
      <c r="AC43" s="11">
        <v>8142.8</v>
      </c>
      <c r="AD43" s="11">
        <v>193.2</v>
      </c>
      <c r="AE43" s="11">
        <v>6.2</v>
      </c>
      <c r="AF43" s="15" t="s">
        <v>31</v>
      </c>
      <c r="AG43" s="13"/>
    </row>
    <row r="44" spans="1:33" x14ac:dyDescent="0.25">
      <c r="A44" s="4">
        <v>2020</v>
      </c>
      <c r="B44" s="4">
        <v>42</v>
      </c>
      <c r="C44" s="4" t="s">
        <v>79</v>
      </c>
      <c r="D44" s="4" t="s">
        <v>49</v>
      </c>
      <c r="E44" s="2">
        <v>20</v>
      </c>
      <c r="F44" s="2" t="s">
        <v>26</v>
      </c>
      <c r="G44" s="2">
        <v>65</v>
      </c>
      <c r="H44" s="2" t="s">
        <v>30</v>
      </c>
      <c r="I44" s="2" t="s">
        <v>31</v>
      </c>
      <c r="J44" s="2" t="s">
        <v>31</v>
      </c>
      <c r="K44" s="2" t="s">
        <v>31</v>
      </c>
      <c r="L44" s="2" t="s">
        <v>31</v>
      </c>
      <c r="M44" s="7">
        <v>2.5649999999999999</v>
      </c>
      <c r="N44" s="7">
        <v>4.3</v>
      </c>
      <c r="O44" s="6">
        <v>14</v>
      </c>
      <c r="P44" s="6">
        <v>0.77</v>
      </c>
      <c r="Q44" s="7">
        <v>5.0199999999999996</v>
      </c>
      <c r="R44" s="7">
        <v>4.41</v>
      </c>
      <c r="S44" s="8"/>
      <c r="T44" s="9">
        <v>3.26</v>
      </c>
      <c r="U44" s="8">
        <v>20000</v>
      </c>
      <c r="V44" s="8" t="s">
        <v>31</v>
      </c>
      <c r="W44" s="8" t="s">
        <v>31</v>
      </c>
      <c r="X44" s="8" t="s">
        <v>31</v>
      </c>
      <c r="Y44" s="9">
        <v>8.8999999999999995E-5</v>
      </c>
      <c r="Z44" s="12"/>
      <c r="AA44" s="11">
        <v>4.5339999999999998</v>
      </c>
      <c r="AB44" s="11">
        <v>2.6960000000000002</v>
      </c>
      <c r="AC44" s="11">
        <v>8214.7999999999993</v>
      </c>
      <c r="AD44" s="11">
        <v>97.3</v>
      </c>
      <c r="AE44" s="11">
        <v>37.700000000000003</v>
      </c>
      <c r="AF44" s="15" t="s">
        <v>31</v>
      </c>
      <c r="AG44" s="14" t="s">
        <v>80</v>
      </c>
    </row>
    <row r="45" spans="1:33" x14ac:dyDescent="0.25">
      <c r="A45" s="4">
        <v>2020</v>
      </c>
      <c r="B45" s="4">
        <v>43</v>
      </c>
      <c r="C45" s="4" t="s">
        <v>81</v>
      </c>
      <c r="D45" s="4" t="s">
        <v>49</v>
      </c>
      <c r="E45" s="2">
        <v>20</v>
      </c>
      <c r="F45" s="2" t="s">
        <v>26</v>
      </c>
      <c r="G45" s="2">
        <v>65</v>
      </c>
      <c r="H45" s="2" t="s">
        <v>30</v>
      </c>
      <c r="I45" s="2" t="s">
        <v>31</v>
      </c>
      <c r="J45" s="2" t="s">
        <v>31</v>
      </c>
      <c r="K45" s="2" t="s">
        <v>31</v>
      </c>
      <c r="L45" s="2" t="s">
        <v>31</v>
      </c>
      <c r="M45" s="7">
        <v>2.5939999999999999</v>
      </c>
      <c r="N45" s="7">
        <v>3.7</v>
      </c>
      <c r="O45" s="6">
        <v>14</v>
      </c>
      <c r="P45" s="6">
        <v>0.73</v>
      </c>
      <c r="Q45" s="7">
        <v>4.75</v>
      </c>
      <c r="R45" s="7">
        <v>4.4000000000000004</v>
      </c>
      <c r="S45" s="8"/>
      <c r="T45" s="41" t="s">
        <v>82</v>
      </c>
      <c r="U45" s="41"/>
      <c r="V45" s="41"/>
      <c r="W45" s="41"/>
      <c r="X45" s="41"/>
      <c r="Y45" s="41"/>
      <c r="Z45" s="12"/>
      <c r="AA45" s="11">
        <v>5.4029999999999996</v>
      </c>
      <c r="AB45" s="11">
        <v>2.2029999999999998</v>
      </c>
      <c r="AC45" s="11">
        <v>8825</v>
      </c>
      <c r="AD45" s="11">
        <v>144.4</v>
      </c>
      <c r="AE45" s="11">
        <v>4.0999999999999996</v>
      </c>
      <c r="AF45" s="15" t="s">
        <v>31</v>
      </c>
      <c r="AG45" s="13"/>
    </row>
    <row r="46" spans="1:33" x14ac:dyDescent="0.25">
      <c r="A46" s="4">
        <v>2020</v>
      </c>
      <c r="B46" s="4">
        <v>44</v>
      </c>
      <c r="C46" s="4" t="s">
        <v>83</v>
      </c>
      <c r="D46" s="4" t="s">
        <v>25</v>
      </c>
      <c r="E46" s="2">
        <v>20</v>
      </c>
      <c r="F46" s="2" t="s">
        <v>26</v>
      </c>
      <c r="G46" s="2">
        <v>65</v>
      </c>
      <c r="H46" s="2" t="s">
        <v>31</v>
      </c>
      <c r="I46" s="2" t="s">
        <v>31</v>
      </c>
      <c r="J46" s="2" t="s">
        <v>31</v>
      </c>
      <c r="K46" s="2" t="s">
        <v>31</v>
      </c>
      <c r="L46" s="2" t="s">
        <v>31</v>
      </c>
      <c r="M46" s="7">
        <v>2.415</v>
      </c>
      <c r="N46" s="7">
        <v>5</v>
      </c>
      <c r="O46" s="6">
        <v>16.899999999999999</v>
      </c>
      <c r="P46" s="6">
        <v>0.81</v>
      </c>
      <c r="Q46" s="7">
        <v>5.84</v>
      </c>
      <c r="R46" s="7">
        <v>5.7</v>
      </c>
      <c r="S46" s="8"/>
      <c r="T46" s="9">
        <v>3.48</v>
      </c>
      <c r="U46" s="9">
        <v>20000</v>
      </c>
      <c r="V46" s="9">
        <v>18623</v>
      </c>
      <c r="W46" s="9">
        <v>3.28</v>
      </c>
      <c r="X46" s="9">
        <v>1.35E-4</v>
      </c>
      <c r="Y46" s="9">
        <v>1.03E-4</v>
      </c>
      <c r="Z46" s="12"/>
      <c r="AA46" s="11">
        <v>5.1470000000000002</v>
      </c>
      <c r="AB46" s="11">
        <v>3.0129999999999999</v>
      </c>
      <c r="AC46" s="11">
        <v>9181.1</v>
      </c>
      <c r="AD46" s="11">
        <v>104.6</v>
      </c>
      <c r="AE46" s="11">
        <v>3.6</v>
      </c>
      <c r="AF46" s="15" t="s">
        <v>31</v>
      </c>
      <c r="AG46" s="13"/>
    </row>
    <row r="47" spans="1:33" x14ac:dyDescent="0.25">
      <c r="A47" s="4">
        <v>2020</v>
      </c>
      <c r="B47" s="4">
        <v>45</v>
      </c>
      <c r="C47" s="4" t="s">
        <v>84</v>
      </c>
      <c r="D47" s="4" t="s">
        <v>49</v>
      </c>
      <c r="E47" s="2">
        <v>20</v>
      </c>
      <c r="F47" s="2" t="s">
        <v>26</v>
      </c>
      <c r="G47" s="2">
        <v>80</v>
      </c>
      <c r="H47" s="2" t="s">
        <v>31</v>
      </c>
      <c r="I47" s="2" t="s">
        <v>31</v>
      </c>
      <c r="J47" s="2" t="s">
        <v>31</v>
      </c>
      <c r="K47" s="2" t="s">
        <v>31</v>
      </c>
      <c r="L47" s="2" t="s">
        <v>31</v>
      </c>
      <c r="M47" s="7">
        <v>2.5219999999999998</v>
      </c>
      <c r="N47" s="7">
        <v>3.5</v>
      </c>
      <c r="O47" s="6">
        <v>15.2</v>
      </c>
      <c r="P47" s="6">
        <v>0.75</v>
      </c>
      <c r="Q47" s="7">
        <v>5.44</v>
      </c>
      <c r="R47" s="7">
        <v>4.5999999999999996</v>
      </c>
      <c r="S47" s="8"/>
      <c r="T47" s="9">
        <v>2.2999999999999998</v>
      </c>
      <c r="U47" s="9">
        <v>20000</v>
      </c>
      <c r="V47" s="9" t="s">
        <v>31</v>
      </c>
      <c r="W47" s="9" t="s">
        <v>31</v>
      </c>
      <c r="X47" s="9" t="s">
        <v>31</v>
      </c>
      <c r="Y47" s="9">
        <v>6.7999999999999999E-5</v>
      </c>
      <c r="Z47" s="12"/>
      <c r="AA47" s="11">
        <v>4.5990000000000002</v>
      </c>
      <c r="AB47" s="11">
        <v>3.3780000000000001</v>
      </c>
      <c r="AC47" s="11">
        <v>8804.7000000000007</v>
      </c>
      <c r="AD47" s="11">
        <v>80.900000000000006</v>
      </c>
      <c r="AE47" s="11">
        <v>16.600000000000001</v>
      </c>
      <c r="AF47" s="15" t="s">
        <v>31</v>
      </c>
      <c r="AG47" s="13"/>
    </row>
    <row r="48" spans="1:33" x14ac:dyDescent="0.25">
      <c r="A48" s="4">
        <v>2020</v>
      </c>
      <c r="B48" s="4">
        <v>46</v>
      </c>
      <c r="C48" s="4" t="s">
        <v>85</v>
      </c>
      <c r="D48" s="4" t="s">
        <v>49</v>
      </c>
      <c r="E48" s="2">
        <v>20</v>
      </c>
      <c r="F48" s="2" t="s">
        <v>26</v>
      </c>
      <c r="G48" s="2">
        <v>80</v>
      </c>
      <c r="H48" s="2" t="s">
        <v>31</v>
      </c>
      <c r="I48" s="2" t="s">
        <v>31</v>
      </c>
      <c r="J48" s="2" t="s">
        <v>31</v>
      </c>
      <c r="K48" s="2" t="s">
        <v>31</v>
      </c>
      <c r="L48" s="2" t="s">
        <v>31</v>
      </c>
      <c r="M48" s="7">
        <v>2.5329999999999999</v>
      </c>
      <c r="N48" s="7">
        <v>3.5</v>
      </c>
      <c r="O48" s="6">
        <v>14.2</v>
      </c>
      <c r="P48" s="6">
        <v>1.1399999999999999</v>
      </c>
      <c r="Q48" s="7">
        <v>5.31</v>
      </c>
      <c r="R48" s="7">
        <v>4.5</v>
      </c>
      <c r="S48" s="8"/>
      <c r="T48" s="9"/>
      <c r="U48" s="9"/>
      <c r="V48" s="9"/>
      <c r="W48" s="9"/>
      <c r="X48" s="9"/>
      <c r="Y48" s="9"/>
      <c r="Z48" s="12"/>
      <c r="AA48" s="11">
        <v>4.218</v>
      </c>
      <c r="AB48" s="11">
        <v>3.782</v>
      </c>
      <c r="AC48" s="11">
        <v>8373</v>
      </c>
      <c r="AD48" s="11">
        <v>62.7</v>
      </c>
      <c r="AE48" s="11">
        <v>8</v>
      </c>
      <c r="AF48" s="15" t="s">
        <v>31</v>
      </c>
      <c r="AG48" s="13"/>
    </row>
    <row r="49" spans="1:33" x14ac:dyDescent="0.25">
      <c r="A49" s="4">
        <v>2020</v>
      </c>
      <c r="B49" s="4">
        <v>47</v>
      </c>
      <c r="C49" s="4" t="s">
        <v>86</v>
      </c>
      <c r="D49" s="4" t="s">
        <v>49</v>
      </c>
      <c r="E49" s="2">
        <v>20</v>
      </c>
      <c r="F49" s="2" t="s">
        <v>26</v>
      </c>
      <c r="G49" s="2">
        <v>80</v>
      </c>
      <c r="H49" s="2" t="s">
        <v>31</v>
      </c>
      <c r="I49" s="2" t="s">
        <v>31</v>
      </c>
      <c r="J49" s="2" t="s">
        <v>31</v>
      </c>
      <c r="K49" s="2" t="s">
        <v>31</v>
      </c>
      <c r="L49" s="2" t="s">
        <v>31</v>
      </c>
      <c r="M49" s="7">
        <v>2.5590000000000002</v>
      </c>
      <c r="N49" s="7">
        <v>2.8</v>
      </c>
      <c r="O49" s="6">
        <v>14</v>
      </c>
      <c r="P49" s="6">
        <v>1.05</v>
      </c>
      <c r="Q49" s="7">
        <v>5.2</v>
      </c>
      <c r="R49" s="7">
        <v>4.5</v>
      </c>
      <c r="S49" s="8"/>
      <c r="T49" s="9"/>
      <c r="U49" s="9"/>
      <c r="V49" s="9"/>
      <c r="W49" s="9"/>
      <c r="X49" s="9"/>
      <c r="Y49" s="9"/>
      <c r="Z49" s="12"/>
      <c r="AA49" s="11">
        <v>4.5819999999999999</v>
      </c>
      <c r="AB49" s="11">
        <v>3.4849999999999999</v>
      </c>
      <c r="AC49" s="11">
        <v>8499.4</v>
      </c>
      <c r="AD49" s="11">
        <v>75.599999999999994</v>
      </c>
      <c r="AE49" s="11">
        <v>23.5</v>
      </c>
      <c r="AF49" s="15" t="s">
        <v>31</v>
      </c>
      <c r="AG49" s="13"/>
    </row>
    <row r="50" spans="1:33" x14ac:dyDescent="0.25">
      <c r="A50" s="4">
        <v>2020</v>
      </c>
      <c r="B50" s="4">
        <v>48</v>
      </c>
      <c r="C50" s="4" t="s">
        <v>87</v>
      </c>
      <c r="D50" s="4" t="s">
        <v>25</v>
      </c>
      <c r="E50" s="2">
        <v>20</v>
      </c>
      <c r="F50" s="2" t="s">
        <v>26</v>
      </c>
      <c r="G50" s="2">
        <v>65</v>
      </c>
      <c r="H50" s="2" t="s">
        <v>27</v>
      </c>
      <c r="I50" s="2" t="s">
        <v>31</v>
      </c>
      <c r="J50" s="2" t="s">
        <v>31</v>
      </c>
      <c r="K50" s="2" t="s">
        <v>31</v>
      </c>
      <c r="L50" s="2" t="s">
        <v>31</v>
      </c>
      <c r="M50" s="7">
        <v>2.3639999999999999</v>
      </c>
      <c r="N50" s="7">
        <v>4.3</v>
      </c>
      <c r="O50" s="6">
        <v>16.100000000000001</v>
      </c>
      <c r="P50" s="6">
        <v>1.01</v>
      </c>
      <c r="Q50" s="7">
        <v>5.51</v>
      </c>
      <c r="R50" s="7">
        <v>5.79</v>
      </c>
      <c r="S50" s="8"/>
      <c r="T50" s="9"/>
      <c r="U50" s="9"/>
      <c r="V50" s="9"/>
      <c r="W50" s="9"/>
      <c r="X50" s="9"/>
      <c r="Y50" s="9"/>
      <c r="Z50" s="12"/>
      <c r="AA50" s="11">
        <v>5.9660000000000002</v>
      </c>
      <c r="AB50" s="11">
        <v>2.0499999999999998</v>
      </c>
      <c r="AC50" s="11">
        <v>8105</v>
      </c>
      <c r="AD50" s="11">
        <v>159.5</v>
      </c>
      <c r="AE50" s="11">
        <v>18.600000000000001</v>
      </c>
      <c r="AF50" s="15" t="s">
        <v>31</v>
      </c>
      <c r="AG50" s="13"/>
    </row>
    <row r="51" spans="1:33" x14ac:dyDescent="0.25">
      <c r="A51" s="4">
        <v>2020</v>
      </c>
      <c r="B51" s="4">
        <v>49</v>
      </c>
      <c r="C51" s="4" t="s">
        <v>88</v>
      </c>
      <c r="D51" s="4" t="s">
        <v>25</v>
      </c>
      <c r="E51" s="2">
        <v>20</v>
      </c>
      <c r="F51" s="2" t="s">
        <v>26</v>
      </c>
      <c r="G51" s="2">
        <v>65</v>
      </c>
      <c r="H51" s="2" t="s">
        <v>27</v>
      </c>
      <c r="I51" s="2" t="s">
        <v>31</v>
      </c>
      <c r="J51" s="2" t="s">
        <v>31</v>
      </c>
      <c r="K51" s="2" t="s">
        <v>31</v>
      </c>
      <c r="L51" s="2" t="s">
        <v>31</v>
      </c>
      <c r="M51" s="7">
        <v>2.379</v>
      </c>
      <c r="N51" s="7">
        <v>3.4</v>
      </c>
      <c r="O51" s="6">
        <v>15.2</v>
      </c>
      <c r="P51" s="6">
        <v>0.97</v>
      </c>
      <c r="Q51" s="7">
        <v>5.96</v>
      </c>
      <c r="R51" s="7">
        <v>5.85</v>
      </c>
      <c r="S51" s="8"/>
      <c r="T51" s="9"/>
      <c r="U51" s="9"/>
      <c r="V51" s="9"/>
      <c r="W51" s="9"/>
      <c r="X51" s="9"/>
      <c r="Y51" s="9"/>
      <c r="Z51" s="12"/>
      <c r="AA51" s="11">
        <v>6.1669999999999998</v>
      </c>
      <c r="AB51" s="11">
        <v>1.93</v>
      </c>
      <c r="AC51" s="11">
        <v>8003.7</v>
      </c>
      <c r="AD51" s="11">
        <v>172.6</v>
      </c>
      <c r="AE51" s="11">
        <v>17.7</v>
      </c>
      <c r="AF51" s="15" t="s">
        <v>31</v>
      </c>
      <c r="AG51" s="13"/>
    </row>
    <row r="52" spans="1:33" x14ac:dyDescent="0.25">
      <c r="A52" s="4">
        <v>2020</v>
      </c>
      <c r="B52" s="4">
        <v>50</v>
      </c>
      <c r="C52" s="4" t="s">
        <v>89</v>
      </c>
      <c r="D52" s="4" t="s">
        <v>25</v>
      </c>
      <c r="E52" s="2">
        <v>20</v>
      </c>
      <c r="F52" s="2" t="s">
        <v>26</v>
      </c>
      <c r="G52" s="2">
        <v>65</v>
      </c>
      <c r="H52" s="2" t="s">
        <v>27</v>
      </c>
      <c r="I52" s="2" t="s">
        <v>31</v>
      </c>
      <c r="J52" s="2" t="s">
        <v>31</v>
      </c>
      <c r="K52" s="2" t="s">
        <v>31</v>
      </c>
      <c r="L52" s="2" t="s">
        <v>31</v>
      </c>
      <c r="M52" s="7">
        <v>2.38</v>
      </c>
      <c r="N52" s="7">
        <v>3.3</v>
      </c>
      <c r="O52" s="6">
        <v>15.7</v>
      </c>
      <c r="P52" s="6">
        <v>0.99</v>
      </c>
      <c r="Q52" s="7">
        <v>5.92</v>
      </c>
      <c r="R52" s="7">
        <v>5.77</v>
      </c>
      <c r="S52" s="8"/>
      <c r="T52" s="9"/>
      <c r="U52" s="9"/>
      <c r="V52" s="9"/>
      <c r="W52" s="9"/>
      <c r="X52" s="9"/>
      <c r="Y52" s="9"/>
      <c r="Z52" s="12"/>
      <c r="AA52" s="11">
        <v>5.8769999999999998</v>
      </c>
      <c r="AB52" s="11">
        <v>1.9630000000000001</v>
      </c>
      <c r="AC52" s="11">
        <v>7691.9</v>
      </c>
      <c r="AD52" s="11">
        <v>159.80000000000001</v>
      </c>
      <c r="AE52" s="11">
        <v>26.9</v>
      </c>
      <c r="AF52" s="15" t="s">
        <v>31</v>
      </c>
      <c r="AG52" s="13"/>
    </row>
    <row r="53" spans="1:33" x14ac:dyDescent="0.25">
      <c r="A53" s="4">
        <v>2020</v>
      </c>
      <c r="B53" s="4">
        <v>51</v>
      </c>
      <c r="C53" s="4" t="s">
        <v>90</v>
      </c>
      <c r="D53" s="4" t="s">
        <v>25</v>
      </c>
      <c r="E53" s="2">
        <v>15</v>
      </c>
      <c r="F53" s="2" t="s">
        <v>26</v>
      </c>
      <c r="G53" s="2">
        <v>65</v>
      </c>
      <c r="H53" s="2" t="s">
        <v>31</v>
      </c>
      <c r="I53" s="2" t="s">
        <v>31</v>
      </c>
      <c r="J53" s="2" t="s">
        <v>31</v>
      </c>
      <c r="K53" s="2" t="s">
        <v>31</v>
      </c>
      <c r="L53" s="2" t="s">
        <v>31</v>
      </c>
      <c r="M53" s="7">
        <v>2.4340000000000002</v>
      </c>
      <c r="N53" s="7">
        <v>3.1</v>
      </c>
      <c r="O53" s="6">
        <v>16.2</v>
      </c>
      <c r="P53" s="6">
        <v>0.76</v>
      </c>
      <c r="Q53" s="7">
        <v>5.34</v>
      </c>
      <c r="R53" s="7">
        <v>5.55</v>
      </c>
      <c r="S53" s="8"/>
      <c r="T53" s="9"/>
      <c r="U53" s="9"/>
      <c r="V53" s="9"/>
      <c r="W53" s="9"/>
      <c r="X53" s="9"/>
      <c r="Y53" s="9"/>
      <c r="Z53" s="12"/>
      <c r="AA53" s="11">
        <v>5.9649999999999999</v>
      </c>
      <c r="AB53" s="11">
        <v>2.4510000000000001</v>
      </c>
      <c r="AC53" s="11">
        <v>9629.2999999999993</v>
      </c>
      <c r="AD53" s="11">
        <v>158.1</v>
      </c>
      <c r="AE53" s="11">
        <v>16.600000000000001</v>
      </c>
      <c r="AF53" s="15" t="s">
        <v>31</v>
      </c>
      <c r="AG53" s="13"/>
    </row>
    <row r="54" spans="1:33" x14ac:dyDescent="0.25">
      <c r="A54" s="16">
        <v>2022</v>
      </c>
      <c r="B54" s="4">
        <v>52</v>
      </c>
      <c r="C54" s="16" t="s">
        <v>98</v>
      </c>
      <c r="D54" s="4" t="s">
        <v>25</v>
      </c>
      <c r="E54" s="16">
        <v>15</v>
      </c>
      <c r="F54" s="16" t="s">
        <v>26</v>
      </c>
      <c r="G54" s="16">
        <v>65</v>
      </c>
      <c r="H54" s="16" t="s">
        <v>99</v>
      </c>
      <c r="I54" s="16" t="s">
        <v>100</v>
      </c>
      <c r="J54" s="16">
        <v>46</v>
      </c>
      <c r="K54" s="16">
        <v>6.3</v>
      </c>
      <c r="L54" s="16">
        <v>81</v>
      </c>
      <c r="M54" s="17">
        <v>2.3719999999999999</v>
      </c>
      <c r="N54" s="7">
        <v>3.8</v>
      </c>
      <c r="O54" s="7">
        <v>17</v>
      </c>
      <c r="P54" s="7">
        <v>0.81</v>
      </c>
      <c r="Q54" s="7">
        <v>6.1</v>
      </c>
      <c r="R54" s="7">
        <v>5.87</v>
      </c>
      <c r="S54" s="8"/>
      <c r="T54" s="9">
        <v>2.78</v>
      </c>
      <c r="U54" s="9">
        <v>20000</v>
      </c>
      <c r="V54" s="9" t="s">
        <v>31</v>
      </c>
      <c r="W54" s="9" t="s">
        <v>31</v>
      </c>
      <c r="X54" s="9" t="s">
        <v>31</v>
      </c>
      <c r="Y54" s="9" t="s">
        <v>31</v>
      </c>
      <c r="Z54" s="12"/>
      <c r="AA54" s="12">
        <v>6.1</v>
      </c>
      <c r="AB54" s="12">
        <v>2.1</v>
      </c>
      <c r="AC54" s="12">
        <v>7441.1</v>
      </c>
      <c r="AD54" s="12">
        <v>143.69999999999999</v>
      </c>
      <c r="AE54" s="12">
        <v>12.5</v>
      </c>
      <c r="AF54" s="12">
        <v>3</v>
      </c>
      <c r="AG54" s="13"/>
    </row>
    <row r="55" spans="1:33" x14ac:dyDescent="0.25">
      <c r="A55" s="16">
        <v>2022</v>
      </c>
      <c r="B55" s="4">
        <v>53</v>
      </c>
      <c r="C55" s="16" t="s">
        <v>101</v>
      </c>
      <c r="D55" s="4" t="s">
        <v>25</v>
      </c>
      <c r="E55" s="16">
        <v>15</v>
      </c>
      <c r="F55" s="16" t="s">
        <v>26</v>
      </c>
      <c r="G55" s="16">
        <v>65</v>
      </c>
      <c r="H55" s="16" t="s">
        <v>99</v>
      </c>
      <c r="I55" s="16" t="s">
        <v>100</v>
      </c>
      <c r="J55" s="16">
        <v>46</v>
      </c>
      <c r="K55" s="16">
        <v>6.3</v>
      </c>
      <c r="L55" s="16">
        <v>81</v>
      </c>
      <c r="M55" s="17">
        <v>2.375</v>
      </c>
      <c r="N55" s="7">
        <v>3.9</v>
      </c>
      <c r="O55" s="7">
        <v>16.2</v>
      </c>
      <c r="P55" s="7">
        <v>0.89</v>
      </c>
      <c r="Q55" s="7">
        <v>6.02</v>
      </c>
      <c r="R55" s="7">
        <v>5.88</v>
      </c>
      <c r="S55" s="8"/>
      <c r="T55" s="9">
        <v>2.91</v>
      </c>
      <c r="U55" s="9">
        <v>20000</v>
      </c>
      <c r="V55" s="9" t="s">
        <v>31</v>
      </c>
      <c r="W55" s="9" t="s">
        <v>31</v>
      </c>
      <c r="X55" s="9" t="s">
        <v>31</v>
      </c>
      <c r="Y55" s="9" t="s">
        <v>31</v>
      </c>
      <c r="Z55" s="12"/>
      <c r="AA55" s="12">
        <v>5.7</v>
      </c>
      <c r="AB55" s="12">
        <v>2.4</v>
      </c>
      <c r="AC55" s="12">
        <v>6767.3</v>
      </c>
      <c r="AD55" s="12">
        <v>113.2</v>
      </c>
      <c r="AE55" s="12">
        <v>41.5</v>
      </c>
      <c r="AF55" s="12">
        <v>3</v>
      </c>
      <c r="AG55" s="13"/>
    </row>
    <row r="56" spans="1:33" x14ac:dyDescent="0.25">
      <c r="A56" s="16">
        <v>2022</v>
      </c>
      <c r="B56" s="4">
        <v>54</v>
      </c>
      <c r="C56" s="16" t="s">
        <v>102</v>
      </c>
      <c r="D56" s="4" t="s">
        <v>25</v>
      </c>
      <c r="E56" s="16">
        <v>20</v>
      </c>
      <c r="F56" s="16" t="s">
        <v>26</v>
      </c>
      <c r="G56" s="16">
        <v>65</v>
      </c>
      <c r="H56" s="16" t="s">
        <v>27</v>
      </c>
      <c r="I56" s="16" t="s">
        <v>100</v>
      </c>
      <c r="J56" s="16">
        <v>47</v>
      </c>
      <c r="K56" s="16">
        <v>1.4</v>
      </c>
      <c r="L56" s="16">
        <v>73</v>
      </c>
      <c r="M56" s="17">
        <v>2.36</v>
      </c>
      <c r="N56" s="7">
        <v>4.5</v>
      </c>
      <c r="O56" s="7">
        <v>16.5</v>
      </c>
      <c r="P56" s="7">
        <v>0.8</v>
      </c>
      <c r="Q56" s="7">
        <v>6</v>
      </c>
      <c r="R56" s="7">
        <v>5.8</v>
      </c>
      <c r="S56" s="8"/>
      <c r="T56" s="9">
        <v>2.64</v>
      </c>
      <c r="U56" s="9">
        <v>20000</v>
      </c>
      <c r="V56" s="9" t="s">
        <v>31</v>
      </c>
      <c r="W56" s="9" t="s">
        <v>31</v>
      </c>
      <c r="X56" s="9" t="s">
        <v>31</v>
      </c>
      <c r="Y56" s="9" t="s">
        <v>31</v>
      </c>
      <c r="Z56" s="12"/>
      <c r="AA56" s="12">
        <v>6.7</v>
      </c>
      <c r="AB56" s="12">
        <v>1.6</v>
      </c>
      <c r="AC56" s="12">
        <v>8393.1</v>
      </c>
      <c r="AD56" s="12">
        <v>236</v>
      </c>
      <c r="AE56" s="12">
        <v>4.5999999999999996</v>
      </c>
      <c r="AF56" s="12">
        <v>3</v>
      </c>
      <c r="AG56" s="13"/>
    </row>
    <row r="57" spans="1:33" x14ac:dyDescent="0.25">
      <c r="A57" s="16">
        <v>2022</v>
      </c>
      <c r="B57" s="4">
        <v>55</v>
      </c>
      <c r="C57" s="16" t="s">
        <v>103</v>
      </c>
      <c r="D57" s="4" t="s">
        <v>25</v>
      </c>
      <c r="E57" s="16">
        <v>20</v>
      </c>
      <c r="F57" s="16" t="s">
        <v>26</v>
      </c>
      <c r="G57" s="16">
        <v>80</v>
      </c>
      <c r="H57" s="16" t="s">
        <v>31</v>
      </c>
      <c r="I57" s="16" t="s">
        <v>100</v>
      </c>
      <c r="J57" s="16">
        <v>46</v>
      </c>
      <c r="K57" s="16">
        <v>1.1000000000000001</v>
      </c>
      <c r="L57" s="16">
        <v>88</v>
      </c>
      <c r="M57" s="17">
        <v>2.4790000000000001</v>
      </c>
      <c r="N57" s="7">
        <v>4.0999999999999996</v>
      </c>
      <c r="O57" s="7">
        <v>17.100000000000001</v>
      </c>
      <c r="P57" s="7">
        <v>0.54</v>
      </c>
      <c r="Q57" s="7">
        <v>6.12</v>
      </c>
      <c r="R57" s="7">
        <v>5.6</v>
      </c>
      <c r="S57" s="8"/>
      <c r="T57" s="9">
        <v>2.41</v>
      </c>
      <c r="U57" s="9">
        <v>20000</v>
      </c>
      <c r="V57" s="9" t="s">
        <v>31</v>
      </c>
      <c r="W57" s="9" t="s">
        <v>31</v>
      </c>
      <c r="X57" s="9" t="s">
        <v>31</v>
      </c>
      <c r="Y57" s="9" t="s">
        <v>31</v>
      </c>
      <c r="Z57" s="12"/>
      <c r="AA57" s="12">
        <v>5.7</v>
      </c>
      <c r="AB57" s="12">
        <v>2.2999999999999998</v>
      </c>
      <c r="AC57" s="12">
        <v>8886.1</v>
      </c>
      <c r="AD57" s="12">
        <v>150.5</v>
      </c>
      <c r="AE57" s="12">
        <v>13.3</v>
      </c>
      <c r="AF57" s="12">
        <v>3</v>
      </c>
      <c r="AG57" s="13"/>
    </row>
    <row r="58" spans="1:33" x14ac:dyDescent="0.25">
      <c r="A58" s="16">
        <v>2022</v>
      </c>
      <c r="B58" s="4">
        <v>56</v>
      </c>
      <c r="C58" s="16" t="s">
        <v>101</v>
      </c>
      <c r="D58" s="4" t="s">
        <v>25</v>
      </c>
      <c r="E58" s="16">
        <v>15</v>
      </c>
      <c r="F58" s="16" t="s">
        <v>26</v>
      </c>
      <c r="G58" s="16">
        <v>65</v>
      </c>
      <c r="H58" s="16" t="s">
        <v>104</v>
      </c>
      <c r="I58" s="16" t="s">
        <v>100</v>
      </c>
      <c r="J58" s="16">
        <v>47</v>
      </c>
      <c r="K58" s="16">
        <v>7.2</v>
      </c>
      <c r="L58" s="16">
        <v>90</v>
      </c>
      <c r="M58" s="17">
        <v>2.363</v>
      </c>
      <c r="N58" s="7">
        <v>5.2</v>
      </c>
      <c r="O58" s="7">
        <v>17.7</v>
      </c>
      <c r="P58" s="7">
        <v>0.65</v>
      </c>
      <c r="Q58" s="7">
        <v>6.06</v>
      </c>
      <c r="R58" s="7">
        <v>5.82</v>
      </c>
      <c r="S58" s="8"/>
      <c r="T58" s="9">
        <v>2.76</v>
      </c>
      <c r="U58" s="9">
        <v>20000</v>
      </c>
      <c r="V58" s="9" t="s">
        <v>31</v>
      </c>
      <c r="W58" s="9" t="s">
        <v>31</v>
      </c>
      <c r="X58" s="9" t="s">
        <v>31</v>
      </c>
      <c r="Y58" s="9" t="s">
        <v>31</v>
      </c>
      <c r="Z58" s="12"/>
      <c r="AA58" s="12">
        <v>5.4</v>
      </c>
      <c r="AB58" s="12">
        <v>2.4</v>
      </c>
      <c r="AC58" s="12">
        <v>7453.1</v>
      </c>
      <c r="AD58" s="12">
        <v>111.1</v>
      </c>
      <c r="AE58" s="12">
        <v>8</v>
      </c>
      <c r="AF58" s="12">
        <v>3</v>
      </c>
      <c r="AG58" s="14" t="s">
        <v>177</v>
      </c>
    </row>
    <row r="59" spans="1:33" x14ac:dyDescent="0.25">
      <c r="A59" s="16">
        <v>2022</v>
      </c>
      <c r="B59" s="4">
        <v>57</v>
      </c>
      <c r="C59" s="16" t="s">
        <v>105</v>
      </c>
      <c r="D59" s="4" t="s">
        <v>25</v>
      </c>
      <c r="E59" s="16">
        <v>20</v>
      </c>
      <c r="F59" s="16" t="s">
        <v>26</v>
      </c>
      <c r="G59" s="16">
        <v>65</v>
      </c>
      <c r="H59" s="16" t="s">
        <v>31</v>
      </c>
      <c r="I59" s="16" t="s">
        <v>100</v>
      </c>
      <c r="J59" s="16">
        <v>47</v>
      </c>
      <c r="K59" s="16">
        <v>3.3</v>
      </c>
      <c r="L59" s="16">
        <v>88</v>
      </c>
      <c r="M59" s="17">
        <v>2.4590000000000001</v>
      </c>
      <c r="N59" s="7">
        <v>2.2999999999999998</v>
      </c>
      <c r="O59" s="7">
        <v>15.1</v>
      </c>
      <c r="P59" s="7">
        <v>0.93</v>
      </c>
      <c r="Q59" s="7">
        <v>6.3</v>
      </c>
      <c r="R59" s="7">
        <v>5.93</v>
      </c>
      <c r="S59" s="8"/>
      <c r="T59" s="9">
        <v>4.05</v>
      </c>
      <c r="U59" s="9">
        <v>20000</v>
      </c>
      <c r="V59" s="9" t="s">
        <v>31</v>
      </c>
      <c r="W59" s="9" t="s">
        <v>31</v>
      </c>
      <c r="X59" s="9" t="s">
        <v>31</v>
      </c>
      <c r="Y59" s="9" t="s">
        <v>31</v>
      </c>
      <c r="Z59" s="12"/>
      <c r="AA59" s="12">
        <v>6.6</v>
      </c>
      <c r="AB59" s="12">
        <v>1.9</v>
      </c>
      <c r="AC59" s="12">
        <v>10153.200000000001</v>
      </c>
      <c r="AD59" s="12">
        <v>240.9</v>
      </c>
      <c r="AE59" s="12">
        <v>12.2</v>
      </c>
      <c r="AF59" s="12">
        <v>3</v>
      </c>
      <c r="AG59" s="14" t="s">
        <v>178</v>
      </c>
    </row>
    <row r="60" spans="1:33" ht="30" x14ac:dyDescent="0.25">
      <c r="A60" s="16">
        <v>2022</v>
      </c>
      <c r="B60" s="4">
        <v>58</v>
      </c>
      <c r="C60" s="16" t="s">
        <v>106</v>
      </c>
      <c r="D60" s="4" t="s">
        <v>25</v>
      </c>
      <c r="E60" s="16">
        <v>0</v>
      </c>
      <c r="F60" s="16" t="s">
        <v>26</v>
      </c>
      <c r="G60" s="16">
        <v>65</v>
      </c>
      <c r="H60" s="16" t="s">
        <v>31</v>
      </c>
      <c r="I60" s="16" t="s">
        <v>100</v>
      </c>
      <c r="J60" s="16">
        <v>47</v>
      </c>
      <c r="K60" s="16">
        <v>2.8</v>
      </c>
      <c r="L60" s="16">
        <v>92</v>
      </c>
      <c r="M60" s="17">
        <v>2.4500000000000002</v>
      </c>
      <c r="N60" s="7">
        <v>2.8</v>
      </c>
      <c r="O60" s="7">
        <v>16.7</v>
      </c>
      <c r="P60" s="7">
        <v>0.53</v>
      </c>
      <c r="Q60" s="7">
        <v>6.67</v>
      </c>
      <c r="R60" s="7">
        <v>6.18</v>
      </c>
      <c r="S60" s="8"/>
      <c r="T60" s="9">
        <v>12.33</v>
      </c>
      <c r="U60" s="9">
        <v>19210</v>
      </c>
      <c r="V60" s="9">
        <v>12769</v>
      </c>
      <c r="W60" s="9">
        <v>4.6399999999999997</v>
      </c>
      <c r="X60" s="9">
        <v>8.9999999999999998E-4</v>
      </c>
      <c r="Y60" s="9">
        <v>2.3800000000000001E-4</v>
      </c>
      <c r="Z60" s="12"/>
      <c r="AA60" s="12">
        <v>7.2</v>
      </c>
      <c r="AB60" s="12">
        <v>1.4</v>
      </c>
      <c r="AC60" s="12">
        <v>10714.2</v>
      </c>
      <c r="AD60" s="12">
        <v>376</v>
      </c>
      <c r="AE60" s="12">
        <v>2.9</v>
      </c>
      <c r="AF60" s="12">
        <v>3</v>
      </c>
      <c r="AG60" s="14" t="s">
        <v>179</v>
      </c>
    </row>
    <row r="61" spans="1:33" x14ac:dyDescent="0.25">
      <c r="A61" s="16">
        <v>2022</v>
      </c>
      <c r="B61" s="4">
        <v>59</v>
      </c>
      <c r="C61" s="16" t="s">
        <v>107</v>
      </c>
      <c r="D61" s="4" t="s">
        <v>25</v>
      </c>
      <c r="E61" s="16">
        <v>20</v>
      </c>
      <c r="F61" s="16" t="s">
        <v>26</v>
      </c>
      <c r="G61" s="16">
        <v>65</v>
      </c>
      <c r="H61" s="16" t="s">
        <v>27</v>
      </c>
      <c r="I61" s="16" t="s">
        <v>100</v>
      </c>
      <c r="J61" s="16">
        <v>47</v>
      </c>
      <c r="K61" s="16">
        <v>1.4</v>
      </c>
      <c r="L61" s="16">
        <v>73</v>
      </c>
      <c r="M61" s="17">
        <v>2.3620000000000001</v>
      </c>
      <c r="N61" s="7">
        <v>4.3</v>
      </c>
      <c r="O61" s="7">
        <v>16.399999999999999</v>
      </c>
      <c r="P61" s="7">
        <v>0.71</v>
      </c>
      <c r="Q61" s="7">
        <v>5.85</v>
      </c>
      <c r="R61" s="7">
        <v>5.8</v>
      </c>
      <c r="S61" s="8"/>
      <c r="T61" s="9">
        <v>2.91</v>
      </c>
      <c r="U61" s="9">
        <v>20000</v>
      </c>
      <c r="V61" s="9" t="s">
        <v>31</v>
      </c>
      <c r="W61" s="9" t="s">
        <v>31</v>
      </c>
      <c r="X61" s="9" t="s">
        <v>31</v>
      </c>
      <c r="Y61" s="9" t="s">
        <v>31</v>
      </c>
      <c r="Z61" s="12"/>
      <c r="AA61" s="12">
        <v>6.8</v>
      </c>
      <c r="AB61" s="12">
        <v>1.2</v>
      </c>
      <c r="AC61" s="12">
        <v>8357</v>
      </c>
      <c r="AD61" s="12">
        <v>313.5</v>
      </c>
      <c r="AE61" s="12">
        <v>21.5</v>
      </c>
      <c r="AF61" s="12">
        <v>3</v>
      </c>
      <c r="AG61" s="13"/>
    </row>
    <row r="62" spans="1:33" x14ac:dyDescent="0.25">
      <c r="A62" s="16">
        <v>2022</v>
      </c>
      <c r="B62" s="4">
        <v>60</v>
      </c>
      <c r="C62" s="18" t="s">
        <v>108</v>
      </c>
      <c r="D62" s="4" t="s">
        <v>25</v>
      </c>
      <c r="E62" s="16">
        <v>20</v>
      </c>
      <c r="F62" s="16" t="s">
        <v>26</v>
      </c>
      <c r="G62" s="16">
        <v>80</v>
      </c>
      <c r="H62" s="16" t="s">
        <v>31</v>
      </c>
      <c r="I62" s="16" t="s">
        <v>100</v>
      </c>
      <c r="J62" s="16">
        <v>46</v>
      </c>
      <c r="K62" s="16">
        <v>1.1000000000000001</v>
      </c>
      <c r="L62" s="16">
        <v>88</v>
      </c>
      <c r="M62" s="17">
        <v>2.5139999999999998</v>
      </c>
      <c r="N62" s="7">
        <v>3.9</v>
      </c>
      <c r="O62" s="7">
        <v>15.8</v>
      </c>
      <c r="P62" s="7">
        <v>0.64</v>
      </c>
      <c r="Q62" s="7">
        <v>6.09</v>
      </c>
      <c r="R62" s="7">
        <v>5.5</v>
      </c>
      <c r="S62" s="8"/>
      <c r="T62" s="9">
        <f>ROUND(AVERAGE(2.51,2.68),2)</f>
        <v>2.6</v>
      </c>
      <c r="U62" s="9">
        <v>20000</v>
      </c>
      <c r="V62" s="9" t="s">
        <v>31</v>
      </c>
      <c r="W62" s="9" t="s">
        <v>31</v>
      </c>
      <c r="X62" s="9" t="s">
        <v>31</v>
      </c>
      <c r="Y62" s="9" t="s">
        <v>31</v>
      </c>
      <c r="Z62" s="12"/>
      <c r="AA62" s="12">
        <v>5.5</v>
      </c>
      <c r="AB62" s="12">
        <v>2.5</v>
      </c>
      <c r="AC62" s="12">
        <v>9486.5</v>
      </c>
      <c r="AD62" s="12">
        <v>144.9</v>
      </c>
      <c r="AE62" s="12">
        <v>24.2</v>
      </c>
      <c r="AF62" s="12">
        <v>3</v>
      </c>
      <c r="AG62" s="13"/>
    </row>
    <row r="63" spans="1:33" x14ac:dyDescent="0.25">
      <c r="A63" s="16">
        <v>2022</v>
      </c>
      <c r="B63" s="4">
        <v>61</v>
      </c>
      <c r="C63" s="19" t="s">
        <v>109</v>
      </c>
      <c r="D63" s="4" t="s">
        <v>25</v>
      </c>
      <c r="E63" s="19">
        <v>20</v>
      </c>
      <c r="F63" s="16" t="s">
        <v>26</v>
      </c>
      <c r="G63" s="19">
        <v>80</v>
      </c>
      <c r="H63" s="16" t="s">
        <v>27</v>
      </c>
      <c r="I63" s="16" t="s">
        <v>100</v>
      </c>
      <c r="J63" s="16">
        <v>47</v>
      </c>
      <c r="K63" s="16">
        <v>1.5</v>
      </c>
      <c r="L63" s="16">
        <v>73</v>
      </c>
      <c r="M63" s="5">
        <v>2.38</v>
      </c>
      <c r="N63" s="6">
        <v>3</v>
      </c>
      <c r="O63" s="6">
        <v>15.6</v>
      </c>
      <c r="P63" s="6">
        <v>0.86</v>
      </c>
      <c r="Q63" s="6">
        <v>6.01</v>
      </c>
      <c r="R63" s="6">
        <v>5.8</v>
      </c>
      <c r="S63" s="8"/>
      <c r="T63" s="8">
        <f>ROUND(AVERAGE(2.91, 3.07),2)</f>
        <v>2.99</v>
      </c>
      <c r="U63" s="9">
        <v>20000</v>
      </c>
      <c r="V63" s="9" t="s">
        <v>31</v>
      </c>
      <c r="W63" s="9" t="s">
        <v>31</v>
      </c>
      <c r="X63" s="9" t="s">
        <v>31</v>
      </c>
      <c r="Y63" s="9" t="s">
        <v>31</v>
      </c>
      <c r="Z63" s="12"/>
      <c r="AA63" s="12">
        <v>7.2</v>
      </c>
      <c r="AB63" s="12">
        <v>1.2</v>
      </c>
      <c r="AC63" s="12">
        <v>8981.1</v>
      </c>
      <c r="AD63" s="12">
        <v>359</v>
      </c>
      <c r="AE63" s="12">
        <v>6.9</v>
      </c>
      <c r="AF63" s="12">
        <v>3</v>
      </c>
      <c r="AG63" s="14"/>
    </row>
    <row r="64" spans="1:33" x14ac:dyDescent="0.25">
      <c r="A64" s="16">
        <v>2022</v>
      </c>
      <c r="B64" s="4">
        <v>62</v>
      </c>
      <c r="C64" s="16" t="s">
        <v>110</v>
      </c>
      <c r="D64" s="4" t="s">
        <v>25</v>
      </c>
      <c r="E64" s="16">
        <v>20</v>
      </c>
      <c r="F64" s="16" t="s">
        <v>26</v>
      </c>
      <c r="G64" s="16">
        <v>65</v>
      </c>
      <c r="H64" s="16" t="s">
        <v>31</v>
      </c>
      <c r="I64" s="16" t="s">
        <v>100</v>
      </c>
      <c r="J64" s="16">
        <v>48</v>
      </c>
      <c r="K64" s="16">
        <v>5.5</v>
      </c>
      <c r="L64" s="16">
        <v>80</v>
      </c>
      <c r="M64" s="17">
        <v>2.4529999999999998</v>
      </c>
      <c r="N64" s="7">
        <v>3.5</v>
      </c>
      <c r="O64" s="7">
        <v>15.9</v>
      </c>
      <c r="P64" s="7">
        <v>0.84</v>
      </c>
      <c r="Q64" s="7">
        <v>6.56</v>
      </c>
      <c r="R64" s="7">
        <v>5.94</v>
      </c>
      <c r="S64" s="8"/>
      <c r="T64" s="9">
        <f>ROUND(AVERAGE(3.31,3.16),2)</f>
        <v>3.24</v>
      </c>
      <c r="U64" s="9">
        <v>20000</v>
      </c>
      <c r="V64" s="9" t="s">
        <v>31</v>
      </c>
      <c r="W64" s="9" t="s">
        <v>31</v>
      </c>
      <c r="X64" s="9" t="s">
        <v>31</v>
      </c>
      <c r="Y64" s="9" t="s">
        <v>31</v>
      </c>
      <c r="Z64" s="12"/>
      <c r="AA64" s="12">
        <v>6.8</v>
      </c>
      <c r="AB64" s="12">
        <v>1.9</v>
      </c>
      <c r="AC64" s="12">
        <v>10035.700000000001</v>
      </c>
      <c r="AD64" s="12">
        <v>239</v>
      </c>
      <c r="AE64" s="12">
        <v>22.6</v>
      </c>
      <c r="AF64" s="12">
        <v>3</v>
      </c>
      <c r="AG64" s="13"/>
    </row>
    <row r="65" spans="1:33" x14ac:dyDescent="0.25">
      <c r="A65" s="16">
        <v>2022</v>
      </c>
      <c r="B65" s="4">
        <v>63</v>
      </c>
      <c r="C65" s="16" t="s">
        <v>111</v>
      </c>
      <c r="D65" s="4" t="s">
        <v>25</v>
      </c>
      <c r="E65" s="16">
        <v>20</v>
      </c>
      <c r="F65" s="16" t="s">
        <v>26</v>
      </c>
      <c r="G65" s="16">
        <v>65</v>
      </c>
      <c r="H65" s="16" t="s">
        <v>27</v>
      </c>
      <c r="I65" s="16" t="s">
        <v>100</v>
      </c>
      <c r="J65" s="16">
        <v>47</v>
      </c>
      <c r="K65" s="16">
        <v>1.4</v>
      </c>
      <c r="L65" s="16">
        <v>73</v>
      </c>
      <c r="M65" s="17">
        <v>2.36</v>
      </c>
      <c r="N65" s="7">
        <v>3.4</v>
      </c>
      <c r="O65" s="7">
        <v>16.600000000000001</v>
      </c>
      <c r="P65" s="7">
        <v>0.79</v>
      </c>
      <c r="Q65" s="7">
        <v>5.8</v>
      </c>
      <c r="R65" s="7">
        <v>6.3</v>
      </c>
      <c r="S65" s="8"/>
      <c r="T65" s="9">
        <f>ROUND(AVERAGE(3.16,3.37),2)</f>
        <v>3.27</v>
      </c>
      <c r="U65" s="9">
        <v>20000</v>
      </c>
      <c r="V65" s="9" t="s">
        <v>31</v>
      </c>
      <c r="W65" s="9" t="s">
        <v>31</v>
      </c>
      <c r="X65" s="9" t="s">
        <v>31</v>
      </c>
      <c r="Y65" s="9" t="s">
        <v>31</v>
      </c>
      <c r="Z65" s="12"/>
      <c r="AA65" s="12">
        <v>7</v>
      </c>
      <c r="AB65" s="12">
        <v>1.3</v>
      </c>
      <c r="AC65" s="12">
        <v>8134.7</v>
      </c>
      <c r="AD65" s="12">
        <v>299</v>
      </c>
      <c r="AE65" s="12">
        <v>9.1999999999999993</v>
      </c>
      <c r="AF65" s="12">
        <v>6</v>
      </c>
      <c r="AG65" s="13"/>
    </row>
    <row r="66" spans="1:33" x14ac:dyDescent="0.25">
      <c r="A66" s="16">
        <v>2022</v>
      </c>
      <c r="B66" s="4">
        <v>64</v>
      </c>
      <c r="C66" s="20" t="s">
        <v>112</v>
      </c>
      <c r="D66" s="4" t="s">
        <v>49</v>
      </c>
      <c r="E66" s="16">
        <v>20</v>
      </c>
      <c r="F66" s="16" t="s">
        <v>26</v>
      </c>
      <c r="G66" s="16">
        <v>80</v>
      </c>
      <c r="H66" s="16" t="s">
        <v>31</v>
      </c>
      <c r="I66" s="16" t="s">
        <v>100</v>
      </c>
      <c r="J66" s="16">
        <v>47</v>
      </c>
      <c r="K66" s="16">
        <v>3.5</v>
      </c>
      <c r="L66" s="16">
        <v>93</v>
      </c>
      <c r="M66" s="17">
        <v>2.508</v>
      </c>
      <c r="N66" s="7">
        <v>3.2</v>
      </c>
      <c r="O66" s="7">
        <v>13.9</v>
      </c>
      <c r="P66" s="7">
        <v>0.67</v>
      </c>
      <c r="Q66" s="7">
        <v>5.36</v>
      </c>
      <c r="R66" s="7">
        <v>4.75</v>
      </c>
      <c r="S66" s="8"/>
      <c r="T66" s="24"/>
      <c r="U66" s="24"/>
      <c r="V66" s="24"/>
      <c r="W66" s="24"/>
      <c r="X66" s="24"/>
      <c r="Y66" s="24"/>
      <c r="Z66" s="12"/>
      <c r="AA66" s="12">
        <v>5.6</v>
      </c>
      <c r="AB66" s="12">
        <v>1.9</v>
      </c>
      <c r="AC66" s="12">
        <v>8311.9</v>
      </c>
      <c r="AD66" s="12">
        <v>167.5</v>
      </c>
      <c r="AE66" s="12">
        <v>24.1</v>
      </c>
      <c r="AF66" s="12">
        <v>3</v>
      </c>
      <c r="AG66" s="13"/>
    </row>
    <row r="67" spans="1:33" x14ac:dyDescent="0.25">
      <c r="A67" s="16">
        <v>2022</v>
      </c>
      <c r="B67" s="4">
        <v>65</v>
      </c>
      <c r="C67" s="21" t="s">
        <v>113</v>
      </c>
      <c r="D67" s="4" t="s">
        <v>49</v>
      </c>
      <c r="E67" s="16">
        <v>20</v>
      </c>
      <c r="F67" s="16" t="s">
        <v>26</v>
      </c>
      <c r="G67" s="16">
        <v>80</v>
      </c>
      <c r="H67" s="16" t="s">
        <v>31</v>
      </c>
      <c r="I67" s="16" t="s">
        <v>100</v>
      </c>
      <c r="J67" s="16">
        <v>47</v>
      </c>
      <c r="K67" s="16">
        <v>3.5</v>
      </c>
      <c r="L67" s="16">
        <v>93</v>
      </c>
      <c r="M67" s="17">
        <v>2.4820000000000002</v>
      </c>
      <c r="N67" s="7">
        <v>3.8</v>
      </c>
      <c r="O67" s="7">
        <v>14.7</v>
      </c>
      <c r="P67" s="7">
        <v>0.62</v>
      </c>
      <c r="Q67" s="7">
        <v>5.37</v>
      </c>
      <c r="R67" s="7">
        <v>4.67</v>
      </c>
      <c r="S67" s="8"/>
      <c r="T67" s="24"/>
      <c r="U67" s="24"/>
      <c r="V67" s="24"/>
      <c r="W67" s="24"/>
      <c r="X67" s="24"/>
      <c r="Y67" s="24"/>
      <c r="Z67" s="12"/>
      <c r="AA67" s="12">
        <v>5</v>
      </c>
      <c r="AB67" s="12">
        <v>2.2000000000000002</v>
      </c>
      <c r="AC67" s="12">
        <v>7837.4</v>
      </c>
      <c r="AD67" s="12">
        <v>116.4</v>
      </c>
      <c r="AE67" s="12">
        <v>11.3</v>
      </c>
      <c r="AF67" s="12">
        <v>8</v>
      </c>
      <c r="AG67" s="13"/>
    </row>
    <row r="68" spans="1:33" x14ac:dyDescent="0.25">
      <c r="A68" s="16">
        <v>2022</v>
      </c>
      <c r="B68" s="4">
        <v>66</v>
      </c>
      <c r="C68" s="21" t="s">
        <v>114</v>
      </c>
      <c r="D68" s="4" t="s">
        <v>25</v>
      </c>
      <c r="E68" s="16">
        <v>20</v>
      </c>
      <c r="F68" s="16" t="s">
        <v>26</v>
      </c>
      <c r="G68" s="16">
        <v>50</v>
      </c>
      <c r="H68" s="16" t="s">
        <v>31</v>
      </c>
      <c r="I68" s="16" t="s">
        <v>100</v>
      </c>
      <c r="J68" s="16">
        <v>45</v>
      </c>
      <c r="K68" s="16">
        <v>5.7</v>
      </c>
      <c r="L68" s="16">
        <v>97</v>
      </c>
      <c r="M68" s="17">
        <v>2.472</v>
      </c>
      <c r="N68" s="7">
        <v>4.4000000000000004</v>
      </c>
      <c r="O68" s="7">
        <v>16.8</v>
      </c>
      <c r="P68" s="7">
        <v>0.9</v>
      </c>
      <c r="Q68" s="7">
        <v>6.31</v>
      </c>
      <c r="R68" s="7">
        <v>6.04</v>
      </c>
      <c r="S68" s="8"/>
      <c r="T68" s="9">
        <f>ROUND(AVERAGE(3.7, 4,3),2)</f>
        <v>3.57</v>
      </c>
      <c r="U68" s="9">
        <v>20000</v>
      </c>
      <c r="V68" s="9">
        <f>ROUND(AVERAGE(16556, 16223),0)</f>
        <v>16390</v>
      </c>
      <c r="W68" s="9">
        <f>ROUND(AVERAGE(3.28,3.7),2)</f>
        <v>3.49</v>
      </c>
      <c r="X68" s="9">
        <f>ROUND(AVERAGE(0.000114,0.000149),5)</f>
        <v>1.2999999999999999E-4</v>
      </c>
      <c r="Y68" s="9">
        <f>ROUND(AVERAGE(0.000092,0.000114),4)</f>
        <v>1E-4</v>
      </c>
      <c r="Z68" s="12"/>
      <c r="AA68" s="12">
        <v>6.6</v>
      </c>
      <c r="AB68" s="12">
        <v>2.2000000000000002</v>
      </c>
      <c r="AC68" s="12">
        <v>9909.6</v>
      </c>
      <c r="AD68" s="12">
        <v>197.4</v>
      </c>
      <c r="AE68" s="12">
        <v>6.7</v>
      </c>
      <c r="AF68" s="12">
        <v>5</v>
      </c>
      <c r="AG68" s="13"/>
    </row>
    <row r="69" spans="1:33" x14ac:dyDescent="0.25">
      <c r="A69" s="16">
        <v>2022</v>
      </c>
      <c r="B69" s="4">
        <v>67</v>
      </c>
      <c r="C69" s="16" t="s">
        <v>115</v>
      </c>
      <c r="D69" s="4" t="s">
        <v>49</v>
      </c>
      <c r="E69" s="16">
        <v>20</v>
      </c>
      <c r="F69" s="16" t="s">
        <v>26</v>
      </c>
      <c r="G69" s="16">
        <v>80</v>
      </c>
      <c r="H69" s="16" t="s">
        <v>31</v>
      </c>
      <c r="I69" s="16" t="s">
        <v>100</v>
      </c>
      <c r="J69" s="16">
        <v>47</v>
      </c>
      <c r="K69" s="16">
        <v>3.5</v>
      </c>
      <c r="L69" s="16">
        <v>93</v>
      </c>
      <c r="M69" s="17">
        <v>2.512</v>
      </c>
      <c r="N69" s="7">
        <v>3</v>
      </c>
      <c r="O69" s="7">
        <v>13.7</v>
      </c>
      <c r="P69" s="7">
        <v>0.62</v>
      </c>
      <c r="Q69" s="7">
        <v>5.47</v>
      </c>
      <c r="R69" s="7">
        <v>4.62</v>
      </c>
      <c r="S69" s="8"/>
      <c r="T69" s="24"/>
      <c r="U69" s="24"/>
      <c r="V69" s="24"/>
      <c r="W69" s="24"/>
      <c r="X69" s="24"/>
      <c r="Y69" s="24"/>
      <c r="Z69" s="12"/>
      <c r="AA69" s="12">
        <v>4.8</v>
      </c>
      <c r="AB69" s="12">
        <v>2.4</v>
      </c>
      <c r="AC69" s="12">
        <v>7935.4</v>
      </c>
      <c r="AD69" s="12">
        <v>107.8</v>
      </c>
      <c r="AE69" s="12">
        <v>10</v>
      </c>
      <c r="AF69" s="12">
        <v>3</v>
      </c>
      <c r="AG69" s="13"/>
    </row>
    <row r="70" spans="1:33" x14ac:dyDescent="0.25">
      <c r="A70" s="16">
        <v>2022</v>
      </c>
      <c r="B70" s="4">
        <v>68</v>
      </c>
      <c r="C70" s="21" t="s">
        <v>116</v>
      </c>
      <c r="D70" s="4" t="s">
        <v>25</v>
      </c>
      <c r="E70" s="16">
        <v>20</v>
      </c>
      <c r="F70" s="16" t="s">
        <v>26</v>
      </c>
      <c r="G70" s="16">
        <v>80</v>
      </c>
      <c r="H70" s="16" t="s">
        <v>27</v>
      </c>
      <c r="I70" s="16" t="s">
        <v>100</v>
      </c>
      <c r="J70" s="16">
        <v>47</v>
      </c>
      <c r="K70" s="16">
        <v>1.5</v>
      </c>
      <c r="L70" s="16">
        <v>73</v>
      </c>
      <c r="M70" s="17">
        <v>2.3540000000000001</v>
      </c>
      <c r="N70" s="7">
        <v>4.3</v>
      </c>
      <c r="O70" s="7">
        <v>16.600000000000001</v>
      </c>
      <c r="P70" s="7">
        <v>0.8</v>
      </c>
      <c r="Q70" s="7">
        <v>6.15</v>
      </c>
      <c r="R70" s="7">
        <v>5.8</v>
      </c>
      <c r="S70" s="8"/>
      <c r="T70" s="9">
        <f>ROUND(AVERAGE(2.66,2.37),2)</f>
        <v>2.52</v>
      </c>
      <c r="U70" s="9">
        <v>20000</v>
      </c>
      <c r="V70" s="9" t="s">
        <v>31</v>
      </c>
      <c r="W70" s="9" t="s">
        <v>31</v>
      </c>
      <c r="X70" s="9" t="s">
        <v>31</v>
      </c>
      <c r="Y70" s="9" t="s">
        <v>31</v>
      </c>
      <c r="Z70" s="12"/>
      <c r="AA70" s="12">
        <v>6.2</v>
      </c>
      <c r="AB70" s="12">
        <v>1.8</v>
      </c>
      <c r="AC70" s="12">
        <v>8149.4</v>
      </c>
      <c r="AD70" s="12">
        <v>193.4</v>
      </c>
      <c r="AE70" s="12">
        <v>13.9</v>
      </c>
      <c r="AF70" s="12">
        <v>6</v>
      </c>
      <c r="AG70" s="13"/>
    </row>
    <row r="71" spans="1:33" x14ac:dyDescent="0.25">
      <c r="A71" s="16">
        <v>2022</v>
      </c>
      <c r="B71" s="4">
        <v>69</v>
      </c>
      <c r="C71" s="21" t="s">
        <v>117</v>
      </c>
      <c r="D71" s="4" t="s">
        <v>25</v>
      </c>
      <c r="E71" s="16">
        <v>20</v>
      </c>
      <c r="F71" s="16" t="s">
        <v>26</v>
      </c>
      <c r="G71" s="16">
        <v>50</v>
      </c>
      <c r="H71" s="16" t="s">
        <v>31</v>
      </c>
      <c r="I71" s="16" t="s">
        <v>100</v>
      </c>
      <c r="J71" s="16">
        <v>45</v>
      </c>
      <c r="K71" s="16">
        <v>5.7</v>
      </c>
      <c r="L71" s="16">
        <v>97</v>
      </c>
      <c r="M71" s="17">
        <v>2.4860000000000002</v>
      </c>
      <c r="N71" s="7">
        <v>3.2</v>
      </c>
      <c r="O71" s="7">
        <v>16</v>
      </c>
      <c r="P71" s="7">
        <v>0.91</v>
      </c>
      <c r="Q71" s="7">
        <v>6.82</v>
      </c>
      <c r="R71" s="7">
        <v>6.18</v>
      </c>
      <c r="S71" s="8"/>
      <c r="T71" s="9">
        <v>6.96</v>
      </c>
      <c r="U71" s="9">
        <v>20000</v>
      </c>
      <c r="V71" s="9">
        <v>14196</v>
      </c>
      <c r="W71" s="9">
        <v>4.09</v>
      </c>
      <c r="X71" s="9">
        <v>3.2000000000000003E-4</v>
      </c>
      <c r="Y71" s="9">
        <v>1.4999999999999999E-4</v>
      </c>
      <c r="Z71" s="12"/>
      <c r="AA71" s="12">
        <v>6.1</v>
      </c>
      <c r="AB71" s="12">
        <v>1.8</v>
      </c>
      <c r="AC71" s="12">
        <v>7772.7</v>
      </c>
      <c r="AD71" s="12">
        <v>174.9</v>
      </c>
      <c r="AE71" s="12">
        <v>18.2</v>
      </c>
      <c r="AF71" s="12">
        <v>5</v>
      </c>
      <c r="AG71" s="13"/>
    </row>
    <row r="72" spans="1:33" x14ac:dyDescent="0.25">
      <c r="A72" s="16">
        <v>2022</v>
      </c>
      <c r="B72" s="4">
        <v>70</v>
      </c>
      <c r="C72" s="21" t="s">
        <v>118</v>
      </c>
      <c r="D72" s="4" t="s">
        <v>25</v>
      </c>
      <c r="E72" s="16">
        <v>20</v>
      </c>
      <c r="F72" s="16" t="s">
        <v>26</v>
      </c>
      <c r="G72" s="16">
        <v>65</v>
      </c>
      <c r="H72" s="16" t="s">
        <v>31</v>
      </c>
      <c r="I72" s="16" t="s">
        <v>100</v>
      </c>
      <c r="J72" s="16">
        <v>48</v>
      </c>
      <c r="K72" s="16">
        <v>5.5</v>
      </c>
      <c r="L72" s="16">
        <v>80</v>
      </c>
      <c r="M72" s="17">
        <v>2.4500000000000002</v>
      </c>
      <c r="N72" s="7">
        <v>3.9</v>
      </c>
      <c r="O72" s="7">
        <v>16.2</v>
      </c>
      <c r="P72" s="7">
        <v>0.83</v>
      </c>
      <c r="Q72" s="7">
        <v>6.11</v>
      </c>
      <c r="R72" s="7">
        <v>6</v>
      </c>
      <c r="S72" s="8"/>
      <c r="T72" s="9">
        <v>2.66</v>
      </c>
      <c r="U72" s="9">
        <v>20000</v>
      </c>
      <c r="V72" s="9" t="s">
        <v>31</v>
      </c>
      <c r="W72" s="9" t="s">
        <v>31</v>
      </c>
      <c r="X72" s="9" t="s">
        <v>31</v>
      </c>
      <c r="Y72" s="9" t="s">
        <v>31</v>
      </c>
      <c r="Z72" s="12"/>
      <c r="AA72" s="12">
        <v>6.7</v>
      </c>
      <c r="AB72" s="12">
        <v>1.8</v>
      </c>
      <c r="AC72" s="12">
        <v>9561.4</v>
      </c>
      <c r="AD72" s="12">
        <v>238</v>
      </c>
      <c r="AE72" s="12">
        <v>12.8</v>
      </c>
      <c r="AF72" s="12">
        <v>6</v>
      </c>
      <c r="AG72" s="13"/>
    </row>
    <row r="73" spans="1:33" x14ac:dyDescent="0.25">
      <c r="A73" s="16">
        <v>2022</v>
      </c>
      <c r="B73" s="4">
        <v>71</v>
      </c>
      <c r="C73" s="21" t="s">
        <v>119</v>
      </c>
      <c r="D73" s="4" t="s">
        <v>25</v>
      </c>
      <c r="E73" s="16">
        <v>20</v>
      </c>
      <c r="F73" s="16" t="s">
        <v>26</v>
      </c>
      <c r="G73" s="16">
        <v>65</v>
      </c>
      <c r="H73" s="16" t="s">
        <v>31</v>
      </c>
      <c r="I73" s="16" t="s">
        <v>100</v>
      </c>
      <c r="J73" s="16">
        <v>48</v>
      </c>
      <c r="K73" s="16">
        <v>5.5</v>
      </c>
      <c r="L73" s="16">
        <v>80</v>
      </c>
      <c r="M73" s="17">
        <v>2.4340000000000002</v>
      </c>
      <c r="N73" s="7">
        <v>4</v>
      </c>
      <c r="O73" s="7">
        <v>16.600000000000001</v>
      </c>
      <c r="P73" s="7">
        <v>0.74</v>
      </c>
      <c r="Q73" s="7">
        <v>6.07</v>
      </c>
      <c r="R73" s="7">
        <v>5.9</v>
      </c>
      <c r="S73" s="8"/>
      <c r="T73" s="9">
        <f>ROUND(AVERAGE(2.34,2.61),2)</f>
        <v>2.48</v>
      </c>
      <c r="U73" s="9">
        <v>20000</v>
      </c>
      <c r="V73" s="9" t="s">
        <v>31</v>
      </c>
      <c r="W73" s="9" t="s">
        <v>31</v>
      </c>
      <c r="X73" s="9" t="s">
        <v>31</v>
      </c>
      <c r="Y73" s="9" t="s">
        <v>31</v>
      </c>
      <c r="Z73" s="12"/>
      <c r="AA73" s="12">
        <v>6.6</v>
      </c>
      <c r="AB73" s="12">
        <v>1.8</v>
      </c>
      <c r="AC73" s="12">
        <v>10102.5</v>
      </c>
      <c r="AD73" s="12">
        <v>240.6</v>
      </c>
      <c r="AE73" s="12">
        <v>13.7</v>
      </c>
      <c r="AF73" s="12">
        <v>6</v>
      </c>
      <c r="AG73" s="13"/>
    </row>
    <row r="74" spans="1:33" x14ac:dyDescent="0.25">
      <c r="A74" s="16">
        <v>2022</v>
      </c>
      <c r="B74" s="4">
        <v>72</v>
      </c>
      <c r="C74" s="21" t="s">
        <v>120</v>
      </c>
      <c r="D74" s="4" t="s">
        <v>49</v>
      </c>
      <c r="E74" s="16">
        <v>20</v>
      </c>
      <c r="F74" s="16" t="s">
        <v>26</v>
      </c>
      <c r="G74" s="16">
        <v>80</v>
      </c>
      <c r="H74" s="16" t="s">
        <v>31</v>
      </c>
      <c r="I74" s="16" t="s">
        <v>100</v>
      </c>
      <c r="J74" s="16">
        <v>47</v>
      </c>
      <c r="K74" s="16">
        <v>3.5</v>
      </c>
      <c r="L74" s="16">
        <v>93</v>
      </c>
      <c r="M74" s="17">
        <v>2.4870000000000001</v>
      </c>
      <c r="N74" s="7">
        <v>3.6</v>
      </c>
      <c r="O74" s="7">
        <v>14.8</v>
      </c>
      <c r="P74" s="7">
        <v>0.63</v>
      </c>
      <c r="Q74" s="7">
        <v>5.44</v>
      </c>
      <c r="R74" s="7">
        <v>4.6399999999999997</v>
      </c>
      <c r="S74" s="8"/>
      <c r="T74" s="24"/>
      <c r="U74" s="24"/>
      <c r="V74" s="24"/>
      <c r="W74" s="24"/>
      <c r="X74" s="24"/>
      <c r="Y74" s="24"/>
      <c r="Z74" s="12"/>
      <c r="AA74" s="12">
        <v>5.5</v>
      </c>
      <c r="AB74" s="12">
        <v>1.8</v>
      </c>
      <c r="AC74" s="12">
        <v>8373.4</v>
      </c>
      <c r="AD74" s="12">
        <v>173.4</v>
      </c>
      <c r="AE74" s="12">
        <v>25.6</v>
      </c>
      <c r="AF74" s="12">
        <v>10</v>
      </c>
      <c r="AG74" s="13"/>
    </row>
    <row r="75" spans="1:33" x14ac:dyDescent="0.25">
      <c r="A75" s="16">
        <v>2022</v>
      </c>
      <c r="B75" s="4">
        <v>73</v>
      </c>
      <c r="C75" s="21" t="s">
        <v>121</v>
      </c>
      <c r="D75" s="4" t="s">
        <v>25</v>
      </c>
      <c r="E75" s="16">
        <v>15</v>
      </c>
      <c r="F75" s="16" t="s">
        <v>26</v>
      </c>
      <c r="G75" s="16">
        <v>65</v>
      </c>
      <c r="H75" s="16" t="s">
        <v>31</v>
      </c>
      <c r="I75" s="16" t="s">
        <v>100</v>
      </c>
      <c r="J75" s="16">
        <v>46.2</v>
      </c>
      <c r="K75" s="16">
        <v>1</v>
      </c>
      <c r="L75" s="16">
        <v>87</v>
      </c>
      <c r="M75" s="17">
        <v>2.468</v>
      </c>
      <c r="N75" s="7">
        <v>2.1</v>
      </c>
      <c r="O75" s="7">
        <v>15.1</v>
      </c>
      <c r="P75" s="7">
        <v>0.83</v>
      </c>
      <c r="Q75" s="7">
        <v>5.63</v>
      </c>
      <c r="R75" s="7">
        <v>5.63</v>
      </c>
      <c r="S75" s="8"/>
      <c r="T75" s="9">
        <f>ROUND(AVERAGE(3.8,5.05),2)</f>
        <v>4.43</v>
      </c>
      <c r="U75" s="9">
        <v>20000</v>
      </c>
      <c r="V75" s="9">
        <f>ROUND(AVERAGE(17562,14471),0)</f>
        <v>16017</v>
      </c>
      <c r="W75" s="9">
        <f>ROUND(AVERAGE(3.43,3.45),2)</f>
        <v>3.44</v>
      </c>
      <c r="X75" s="9">
        <v>1.6799999999999999E-4</v>
      </c>
      <c r="Y75" s="9">
        <v>1.155E-4</v>
      </c>
      <c r="Z75" s="12"/>
      <c r="AA75" s="12">
        <v>6</v>
      </c>
      <c r="AB75" s="12">
        <v>2.2999999999999998</v>
      </c>
      <c r="AC75" s="12">
        <v>9706.2999999999993</v>
      </c>
      <c r="AD75" s="12">
        <v>172.8</v>
      </c>
      <c r="AE75" s="12">
        <v>11.3</v>
      </c>
      <c r="AF75" s="12">
        <v>6</v>
      </c>
      <c r="AG75" s="13"/>
    </row>
    <row r="76" spans="1:33" x14ac:dyDescent="0.25">
      <c r="A76" s="16">
        <v>2022</v>
      </c>
      <c r="B76" s="4">
        <v>74</v>
      </c>
      <c r="C76" s="21" t="s">
        <v>122</v>
      </c>
      <c r="D76" s="4" t="s">
        <v>25</v>
      </c>
      <c r="E76" s="16">
        <v>20</v>
      </c>
      <c r="F76" s="16" t="s">
        <v>26</v>
      </c>
      <c r="G76" s="16">
        <v>50</v>
      </c>
      <c r="H76" s="16" t="s">
        <v>31</v>
      </c>
      <c r="I76" s="16" t="s">
        <v>100</v>
      </c>
      <c r="J76" s="16">
        <v>45</v>
      </c>
      <c r="K76" s="16">
        <v>5.7</v>
      </c>
      <c r="L76" s="16">
        <v>97</v>
      </c>
      <c r="M76" s="17">
        <v>2.4950000000000001</v>
      </c>
      <c r="N76" s="7">
        <v>3</v>
      </c>
      <c r="O76" s="7">
        <v>16.3</v>
      </c>
      <c r="P76" s="7">
        <v>0.88</v>
      </c>
      <c r="Q76" s="7">
        <v>6.26</v>
      </c>
      <c r="R76" s="7">
        <v>6.05</v>
      </c>
      <c r="S76" s="8"/>
      <c r="T76" s="9">
        <v>3.27</v>
      </c>
      <c r="U76" s="9">
        <v>20000</v>
      </c>
      <c r="V76" s="9" t="s">
        <v>31</v>
      </c>
      <c r="W76" s="9" t="s">
        <v>31</v>
      </c>
      <c r="X76" s="9" t="s">
        <v>31</v>
      </c>
      <c r="Y76" s="9" t="s">
        <v>31</v>
      </c>
      <c r="Z76" s="12"/>
      <c r="AA76" s="12">
        <v>6.3</v>
      </c>
      <c r="AB76" s="12">
        <v>2</v>
      </c>
      <c r="AC76" s="12">
        <v>9699</v>
      </c>
      <c r="AD76" s="12">
        <v>197.6</v>
      </c>
      <c r="AE76" s="12">
        <v>11.1</v>
      </c>
      <c r="AF76" s="12">
        <v>6</v>
      </c>
      <c r="AG76" s="13"/>
    </row>
    <row r="77" spans="1:33" x14ac:dyDescent="0.25">
      <c r="A77" s="16">
        <v>2022</v>
      </c>
      <c r="B77" s="4">
        <v>75</v>
      </c>
      <c r="C77" s="21" t="s">
        <v>123</v>
      </c>
      <c r="D77" s="4" t="s">
        <v>25</v>
      </c>
      <c r="E77" s="16">
        <v>20</v>
      </c>
      <c r="F77" s="16" t="s">
        <v>26</v>
      </c>
      <c r="G77" s="16">
        <v>65</v>
      </c>
      <c r="H77" s="16" t="s">
        <v>31</v>
      </c>
      <c r="I77" s="16" t="s">
        <v>100</v>
      </c>
      <c r="J77" s="16">
        <v>48</v>
      </c>
      <c r="K77" s="16">
        <v>5.5</v>
      </c>
      <c r="L77" s="16">
        <v>80</v>
      </c>
      <c r="M77" s="17">
        <v>2.4119999999999999</v>
      </c>
      <c r="N77" s="7">
        <v>4.5</v>
      </c>
      <c r="O77" s="7">
        <v>17.399999999999999</v>
      </c>
      <c r="P77" s="7">
        <v>0.65</v>
      </c>
      <c r="Q77" s="7">
        <v>5.87</v>
      </c>
      <c r="R77" s="7">
        <v>5.8</v>
      </c>
      <c r="S77" s="8"/>
      <c r="T77" s="9">
        <v>2.37</v>
      </c>
      <c r="U77" s="9">
        <v>20000</v>
      </c>
      <c r="V77" s="9" t="s">
        <v>31</v>
      </c>
      <c r="W77" s="9" t="s">
        <v>31</v>
      </c>
      <c r="X77" s="9" t="s">
        <v>31</v>
      </c>
      <c r="Y77" s="9" t="s">
        <v>31</v>
      </c>
      <c r="Z77" s="12"/>
      <c r="AA77" s="12">
        <v>6.5</v>
      </c>
      <c r="AB77" s="12">
        <v>1.8</v>
      </c>
      <c r="AC77" s="12">
        <v>10015.4</v>
      </c>
      <c r="AD77" s="12">
        <v>238.3</v>
      </c>
      <c r="AE77" s="12">
        <v>8</v>
      </c>
      <c r="AF77" s="12">
        <v>6</v>
      </c>
      <c r="AG77" s="13"/>
    </row>
    <row r="78" spans="1:33" x14ac:dyDescent="0.25">
      <c r="A78" s="16">
        <v>2022</v>
      </c>
      <c r="B78" s="4">
        <v>76</v>
      </c>
      <c r="C78" s="21" t="s">
        <v>124</v>
      </c>
      <c r="D78" s="4" t="s">
        <v>25</v>
      </c>
      <c r="E78" s="16">
        <v>20</v>
      </c>
      <c r="F78" s="16" t="s">
        <v>26</v>
      </c>
      <c r="G78" s="16">
        <v>50</v>
      </c>
      <c r="H78" s="16" t="s">
        <v>31</v>
      </c>
      <c r="I78" s="16" t="s">
        <v>100</v>
      </c>
      <c r="J78" s="16">
        <v>45</v>
      </c>
      <c r="K78" s="16">
        <v>5.7</v>
      </c>
      <c r="L78" s="16">
        <v>97</v>
      </c>
      <c r="M78" s="17">
        <v>2.4929999999999999</v>
      </c>
      <c r="N78" s="7">
        <v>3.1</v>
      </c>
      <c r="O78" s="7">
        <v>16.399999999999999</v>
      </c>
      <c r="P78" s="7">
        <v>0.77</v>
      </c>
      <c r="Q78" s="7">
        <v>6.81</v>
      </c>
      <c r="R78" s="7">
        <v>6.07</v>
      </c>
      <c r="S78" s="8"/>
      <c r="T78" s="9">
        <v>3.78</v>
      </c>
      <c r="U78" s="9">
        <v>20000</v>
      </c>
      <c r="V78" s="9" t="s">
        <v>31</v>
      </c>
      <c r="W78" s="9" t="s">
        <v>31</v>
      </c>
      <c r="X78" s="9" t="s">
        <v>31</v>
      </c>
      <c r="Y78" s="9" t="s">
        <v>31</v>
      </c>
      <c r="Z78" s="12"/>
      <c r="AA78" s="12">
        <v>6.9</v>
      </c>
      <c r="AB78" s="12">
        <v>1.7</v>
      </c>
      <c r="AC78" s="12">
        <v>9885.9</v>
      </c>
      <c r="AD78" s="12">
        <v>270.8</v>
      </c>
      <c r="AE78" s="12">
        <v>9.1999999999999993</v>
      </c>
      <c r="AF78" s="12">
        <v>6</v>
      </c>
      <c r="AG78" s="13"/>
    </row>
    <row r="79" spans="1:33" x14ac:dyDescent="0.25">
      <c r="A79" s="16">
        <v>2022</v>
      </c>
      <c r="B79" s="4">
        <v>77</v>
      </c>
      <c r="C79" s="21" t="s">
        <v>125</v>
      </c>
      <c r="D79" s="4" t="s">
        <v>25</v>
      </c>
      <c r="E79" s="16">
        <v>15</v>
      </c>
      <c r="F79" s="16" t="s">
        <v>26</v>
      </c>
      <c r="G79" s="16">
        <v>65</v>
      </c>
      <c r="H79" s="22" t="s">
        <v>31</v>
      </c>
      <c r="I79" s="16" t="s">
        <v>100</v>
      </c>
      <c r="J79" s="16">
        <v>46.2</v>
      </c>
      <c r="K79" s="16">
        <v>1</v>
      </c>
      <c r="L79" s="16">
        <v>87</v>
      </c>
      <c r="M79" s="7">
        <v>2.4409999999999998</v>
      </c>
      <c r="N79" s="7">
        <v>3.4</v>
      </c>
      <c r="O79" s="7">
        <v>16</v>
      </c>
      <c r="P79" s="7">
        <v>0.78</v>
      </c>
      <c r="Q79" s="7">
        <v>5.68</v>
      </c>
      <c r="R79" s="7">
        <v>5.54</v>
      </c>
      <c r="S79" s="8"/>
      <c r="T79" s="9">
        <v>5.8</v>
      </c>
      <c r="U79" s="9">
        <v>20000</v>
      </c>
      <c r="V79" s="9">
        <v>15444</v>
      </c>
      <c r="W79" s="9">
        <v>3.74</v>
      </c>
      <c r="X79" s="9">
        <v>2.6499999999999999E-4</v>
      </c>
      <c r="Y79" s="9">
        <v>1.4899999999999999E-4</v>
      </c>
      <c r="Z79" s="12"/>
      <c r="AA79" s="12">
        <v>5.5</v>
      </c>
      <c r="AB79" s="12">
        <v>2.1</v>
      </c>
      <c r="AC79" s="12">
        <v>8276.2000000000007</v>
      </c>
      <c r="AD79" s="12">
        <v>146.5</v>
      </c>
      <c r="AE79" s="12">
        <v>8.6</v>
      </c>
      <c r="AF79" s="12">
        <v>6</v>
      </c>
      <c r="AG79" s="13"/>
    </row>
    <row r="80" spans="1:33" x14ac:dyDescent="0.25">
      <c r="A80" s="16">
        <v>2022</v>
      </c>
      <c r="B80" s="4">
        <v>78</v>
      </c>
      <c r="C80" s="21" t="s">
        <v>126</v>
      </c>
      <c r="D80" s="4" t="s">
        <v>25</v>
      </c>
      <c r="E80" s="16">
        <v>20</v>
      </c>
      <c r="F80" s="16" t="s">
        <v>26</v>
      </c>
      <c r="G80" s="16">
        <v>50</v>
      </c>
      <c r="H80" s="16" t="s">
        <v>31</v>
      </c>
      <c r="I80" s="16" t="s">
        <v>100</v>
      </c>
      <c r="J80" s="16">
        <v>45</v>
      </c>
      <c r="K80" s="16">
        <v>5.7</v>
      </c>
      <c r="L80" s="16">
        <v>97</v>
      </c>
      <c r="M80" s="17">
        <v>2.4340000000000002</v>
      </c>
      <c r="N80" s="7">
        <v>4.5</v>
      </c>
      <c r="O80" s="7">
        <v>18.3</v>
      </c>
      <c r="P80" s="7">
        <v>0.72</v>
      </c>
      <c r="Q80" s="7">
        <v>6.65</v>
      </c>
      <c r="R80" s="7">
        <v>6.04</v>
      </c>
      <c r="S80" s="8"/>
      <c r="T80" s="9">
        <v>2.89</v>
      </c>
      <c r="U80" s="9">
        <v>20000</v>
      </c>
      <c r="V80" s="9" t="s">
        <v>31</v>
      </c>
      <c r="W80" s="9" t="s">
        <v>31</v>
      </c>
      <c r="X80" s="9" t="s">
        <v>31</v>
      </c>
      <c r="Y80" s="9" t="s">
        <v>31</v>
      </c>
      <c r="Z80" s="12"/>
      <c r="AA80" s="12">
        <v>6.4</v>
      </c>
      <c r="AB80" s="12">
        <v>1.9</v>
      </c>
      <c r="AC80" s="12">
        <v>9464.9</v>
      </c>
      <c r="AD80" s="12">
        <v>213.9</v>
      </c>
      <c r="AE80" s="12">
        <v>9</v>
      </c>
      <c r="AF80" s="12">
        <v>6</v>
      </c>
      <c r="AG80" s="13"/>
    </row>
    <row r="81" spans="1:33" x14ac:dyDescent="0.25">
      <c r="A81" s="16">
        <v>2022</v>
      </c>
      <c r="B81" s="4">
        <v>79</v>
      </c>
      <c r="C81" s="21" t="s">
        <v>127</v>
      </c>
      <c r="D81" s="4" t="s">
        <v>25</v>
      </c>
      <c r="E81" s="16">
        <v>20</v>
      </c>
      <c r="F81" s="16" t="s">
        <v>26</v>
      </c>
      <c r="G81" s="16">
        <v>65</v>
      </c>
      <c r="H81" s="16" t="s">
        <v>31</v>
      </c>
      <c r="I81" s="16" t="s">
        <v>100</v>
      </c>
      <c r="J81" s="16">
        <v>48</v>
      </c>
      <c r="K81" s="16">
        <v>5.5</v>
      </c>
      <c r="L81" s="16">
        <v>80</v>
      </c>
      <c r="M81" s="17">
        <v>2.4279999999999999</v>
      </c>
      <c r="N81" s="7">
        <v>3.9</v>
      </c>
      <c r="O81" s="7">
        <v>16.899999999999999</v>
      </c>
      <c r="P81" s="7">
        <v>0.7</v>
      </c>
      <c r="Q81" s="7">
        <v>6.62</v>
      </c>
      <c r="R81" s="7">
        <v>5.87</v>
      </c>
      <c r="S81" s="8"/>
      <c r="T81" s="9">
        <v>2.33</v>
      </c>
      <c r="U81" s="9">
        <v>20000</v>
      </c>
      <c r="V81" s="9" t="s">
        <v>31</v>
      </c>
      <c r="W81" s="9" t="s">
        <v>31</v>
      </c>
      <c r="X81" s="9" t="s">
        <v>31</v>
      </c>
      <c r="Y81" s="9" t="s">
        <v>31</v>
      </c>
      <c r="Z81" s="12"/>
      <c r="AA81" s="12">
        <v>6.6</v>
      </c>
      <c r="AB81" s="12">
        <v>1.9</v>
      </c>
      <c r="AC81" s="12">
        <v>10349.700000000001</v>
      </c>
      <c r="AD81" s="12">
        <v>247.1</v>
      </c>
      <c r="AE81" s="12">
        <v>5.6</v>
      </c>
      <c r="AF81" s="12">
        <v>6</v>
      </c>
      <c r="AG81" s="13"/>
    </row>
    <row r="82" spans="1:33" x14ac:dyDescent="0.25">
      <c r="A82" s="16">
        <v>2022</v>
      </c>
      <c r="B82" s="4">
        <v>80</v>
      </c>
      <c r="C82" s="21" t="s">
        <v>128</v>
      </c>
      <c r="D82" s="4" t="s">
        <v>25</v>
      </c>
      <c r="E82" s="16">
        <v>20</v>
      </c>
      <c r="F82" s="16" t="s">
        <v>26</v>
      </c>
      <c r="G82" s="16">
        <v>65</v>
      </c>
      <c r="H82" s="16" t="s">
        <v>27</v>
      </c>
      <c r="I82" s="16" t="s">
        <v>100</v>
      </c>
      <c r="J82" s="16">
        <v>47</v>
      </c>
      <c r="K82" s="16">
        <v>1.4</v>
      </c>
      <c r="L82" s="16">
        <v>73</v>
      </c>
      <c r="M82" s="17">
        <v>2.3780000000000001</v>
      </c>
      <c r="N82" s="7">
        <v>3.8</v>
      </c>
      <c r="O82" s="7">
        <v>15.7</v>
      </c>
      <c r="P82" s="7">
        <v>0.89</v>
      </c>
      <c r="Q82" s="7">
        <v>5.96</v>
      </c>
      <c r="R82" s="7">
        <v>5.8</v>
      </c>
      <c r="S82" s="8"/>
      <c r="T82" s="9">
        <v>2.61</v>
      </c>
      <c r="U82" s="9">
        <v>20000</v>
      </c>
      <c r="V82" s="9" t="s">
        <v>31</v>
      </c>
      <c r="W82" s="9" t="s">
        <v>31</v>
      </c>
      <c r="X82" s="9" t="s">
        <v>31</v>
      </c>
      <c r="Y82" s="9" t="s">
        <v>31</v>
      </c>
      <c r="Z82" s="12"/>
      <c r="AA82" s="12">
        <v>6.1</v>
      </c>
      <c r="AB82" s="12">
        <v>1.7</v>
      </c>
      <c r="AC82" s="12">
        <v>8016.6</v>
      </c>
      <c r="AD82" s="12">
        <v>190.5</v>
      </c>
      <c r="AE82" s="12">
        <v>11.5</v>
      </c>
      <c r="AF82" s="12">
        <v>6</v>
      </c>
      <c r="AG82" s="13"/>
    </row>
    <row r="83" spans="1:33" x14ac:dyDescent="0.25">
      <c r="A83" s="16">
        <v>2022</v>
      </c>
      <c r="B83" s="4">
        <v>81</v>
      </c>
      <c r="C83" s="21" t="s">
        <v>129</v>
      </c>
      <c r="D83" s="4" t="s">
        <v>25</v>
      </c>
      <c r="E83" s="16">
        <v>15</v>
      </c>
      <c r="F83" s="16" t="s">
        <v>26</v>
      </c>
      <c r="G83" s="16">
        <v>65</v>
      </c>
      <c r="H83" s="16" t="s">
        <v>104</v>
      </c>
      <c r="I83" s="16" t="s">
        <v>100</v>
      </c>
      <c r="J83" s="16">
        <v>47</v>
      </c>
      <c r="K83" s="16">
        <v>7.2</v>
      </c>
      <c r="L83" s="16">
        <v>90</v>
      </c>
      <c r="M83" s="17">
        <v>2.4020000000000001</v>
      </c>
      <c r="N83" s="7">
        <v>4.0999999999999996</v>
      </c>
      <c r="O83" s="7">
        <v>16.600000000000001</v>
      </c>
      <c r="P83" s="7">
        <v>0.68</v>
      </c>
      <c r="Q83" s="7">
        <v>6.02</v>
      </c>
      <c r="R83" s="7">
        <v>5.77</v>
      </c>
      <c r="S83" s="8"/>
      <c r="T83" s="9">
        <f>ROUND(AVERAGE(2.6, 2.95),2)</f>
        <v>2.78</v>
      </c>
      <c r="U83" s="9">
        <v>20000</v>
      </c>
      <c r="V83" s="9" t="s">
        <v>31</v>
      </c>
      <c r="W83" s="9" t="s">
        <v>31</v>
      </c>
      <c r="X83" s="9" t="s">
        <v>31</v>
      </c>
      <c r="Y83" s="9" t="s">
        <v>31</v>
      </c>
      <c r="Z83" s="12"/>
      <c r="AA83" s="12">
        <v>5.9</v>
      </c>
      <c r="AB83" s="12">
        <v>2.1</v>
      </c>
      <c r="AC83" s="12">
        <v>8063.2</v>
      </c>
      <c r="AD83" s="12">
        <v>147.9</v>
      </c>
      <c r="AE83" s="12">
        <v>8.5</v>
      </c>
      <c r="AF83" s="12">
        <v>5</v>
      </c>
      <c r="AG83" s="13"/>
    </row>
    <row r="84" spans="1:33" x14ac:dyDescent="0.25">
      <c r="A84" s="16">
        <v>2022</v>
      </c>
      <c r="B84" s="4">
        <v>82</v>
      </c>
      <c r="C84" s="21" t="s">
        <v>130</v>
      </c>
      <c r="D84" s="4" t="s">
        <v>25</v>
      </c>
      <c r="E84" s="16">
        <v>20</v>
      </c>
      <c r="F84" s="16" t="s">
        <v>26</v>
      </c>
      <c r="G84" s="16">
        <v>65</v>
      </c>
      <c r="H84" s="16" t="s">
        <v>31</v>
      </c>
      <c r="I84" s="16" t="s">
        <v>100</v>
      </c>
      <c r="J84" s="16">
        <v>48</v>
      </c>
      <c r="K84" s="16">
        <v>5.5</v>
      </c>
      <c r="L84" s="16">
        <v>80</v>
      </c>
      <c r="M84" s="17">
        <v>2.4060000000000001</v>
      </c>
      <c r="N84" s="7">
        <v>4.5</v>
      </c>
      <c r="O84" s="7">
        <v>17.7</v>
      </c>
      <c r="P84" s="7">
        <v>0.61</v>
      </c>
      <c r="Q84" s="7">
        <v>6.31</v>
      </c>
      <c r="R84" s="7">
        <v>5.96</v>
      </c>
      <c r="S84" s="8"/>
      <c r="T84" s="9">
        <v>2.5099999999999998</v>
      </c>
      <c r="U84" s="9">
        <v>20000</v>
      </c>
      <c r="V84" s="9" t="s">
        <v>31</v>
      </c>
      <c r="W84" s="9" t="s">
        <v>31</v>
      </c>
      <c r="X84" s="9" t="s">
        <v>31</v>
      </c>
      <c r="Y84" s="9" t="s">
        <v>31</v>
      </c>
      <c r="Z84" s="12"/>
      <c r="AA84" s="12">
        <v>6.6</v>
      </c>
      <c r="AB84" s="12">
        <v>1.8</v>
      </c>
      <c r="AC84" s="12">
        <v>9655.5</v>
      </c>
      <c r="AD84" s="12">
        <v>232.3</v>
      </c>
      <c r="AE84" s="12">
        <v>13.7</v>
      </c>
      <c r="AF84" s="12">
        <v>6</v>
      </c>
      <c r="AG84" s="13"/>
    </row>
    <row r="85" spans="1:33" x14ac:dyDescent="0.25">
      <c r="A85" s="16">
        <v>2022</v>
      </c>
      <c r="B85" s="4">
        <v>83</v>
      </c>
      <c r="C85" s="21" t="s">
        <v>131</v>
      </c>
      <c r="D85" s="4" t="s">
        <v>25</v>
      </c>
      <c r="E85" s="16">
        <v>20</v>
      </c>
      <c r="F85" s="16" t="s">
        <v>26</v>
      </c>
      <c r="G85" s="16">
        <v>50</v>
      </c>
      <c r="H85" s="16" t="s">
        <v>31</v>
      </c>
      <c r="I85" s="16" t="s">
        <v>100</v>
      </c>
      <c r="J85" s="16">
        <v>45</v>
      </c>
      <c r="K85" s="16">
        <v>5.7</v>
      </c>
      <c r="L85" s="16">
        <v>97</v>
      </c>
      <c r="M85" s="17">
        <v>2.46</v>
      </c>
      <c r="N85" s="7">
        <v>4.5</v>
      </c>
      <c r="O85" s="7">
        <v>18.7</v>
      </c>
      <c r="P85" s="7">
        <v>0.68</v>
      </c>
      <c r="Q85" s="7">
        <v>6.53</v>
      </c>
      <c r="R85" s="7">
        <v>5.99</v>
      </c>
      <c r="S85" s="8"/>
      <c r="T85" s="9">
        <f>ROUND(AVERAGE(2.8,3.17),2)</f>
        <v>2.99</v>
      </c>
      <c r="U85" s="9">
        <v>20000</v>
      </c>
      <c r="V85" s="9" t="s">
        <v>31</v>
      </c>
      <c r="W85" s="9" t="s">
        <v>31</v>
      </c>
      <c r="X85" s="9" t="s">
        <v>31</v>
      </c>
      <c r="Y85" s="9" t="s">
        <v>31</v>
      </c>
      <c r="Z85" s="12"/>
      <c r="AA85" s="12">
        <v>6.6</v>
      </c>
      <c r="AB85" s="12">
        <v>1.8</v>
      </c>
      <c r="AC85" s="12">
        <v>9473.2000000000007</v>
      </c>
      <c r="AD85" s="12">
        <v>232.7</v>
      </c>
      <c r="AE85" s="12">
        <v>9.8000000000000007</v>
      </c>
      <c r="AF85" s="12">
        <v>6</v>
      </c>
      <c r="AG85" s="13"/>
    </row>
    <row r="86" spans="1:33" x14ac:dyDescent="0.25">
      <c r="A86" s="16">
        <v>2022</v>
      </c>
      <c r="B86" s="4">
        <v>84</v>
      </c>
      <c r="C86" s="21" t="s">
        <v>132</v>
      </c>
      <c r="D86" s="4" t="s">
        <v>25</v>
      </c>
      <c r="E86" s="16">
        <v>20</v>
      </c>
      <c r="F86" s="16" t="s">
        <v>26</v>
      </c>
      <c r="G86" s="16">
        <v>80</v>
      </c>
      <c r="H86" s="16" t="s">
        <v>31</v>
      </c>
      <c r="I86" s="16" t="s">
        <v>100</v>
      </c>
      <c r="J86" s="16">
        <v>46</v>
      </c>
      <c r="K86" s="16">
        <v>1.1000000000000001</v>
      </c>
      <c r="L86" s="16">
        <v>88</v>
      </c>
      <c r="M86" s="17">
        <v>2.52</v>
      </c>
      <c r="N86" s="7">
        <v>3.5</v>
      </c>
      <c r="O86" s="7">
        <v>16</v>
      </c>
      <c r="P86" s="7">
        <v>0.65</v>
      </c>
      <c r="Q86" s="7">
        <v>6.1</v>
      </c>
      <c r="R86" s="7">
        <v>5.5</v>
      </c>
      <c r="S86" s="8"/>
      <c r="T86" s="9">
        <v>2.54</v>
      </c>
      <c r="U86" s="9">
        <v>20000</v>
      </c>
      <c r="V86" s="9" t="s">
        <v>31</v>
      </c>
      <c r="W86" s="9" t="s">
        <v>31</v>
      </c>
      <c r="X86" s="9" t="s">
        <v>31</v>
      </c>
      <c r="Y86" s="9" t="s">
        <v>31</v>
      </c>
      <c r="Z86" s="12"/>
      <c r="AA86" s="12">
        <v>5.5</v>
      </c>
      <c r="AB86" s="12">
        <v>2.2000000000000002</v>
      </c>
      <c r="AC86" s="12">
        <v>8344.5</v>
      </c>
      <c r="AD86" s="12">
        <v>138</v>
      </c>
      <c r="AE86" s="12">
        <v>10.9</v>
      </c>
      <c r="AF86" s="12">
        <v>6</v>
      </c>
      <c r="AG86" s="13"/>
    </row>
    <row r="87" spans="1:33" x14ac:dyDescent="0.25">
      <c r="A87" s="16">
        <v>2022</v>
      </c>
      <c r="B87" s="4">
        <v>85</v>
      </c>
      <c r="C87" s="21" t="s">
        <v>133</v>
      </c>
      <c r="D87" s="4" t="s">
        <v>25</v>
      </c>
      <c r="E87" s="16">
        <v>20</v>
      </c>
      <c r="F87" s="16" t="s">
        <v>26</v>
      </c>
      <c r="G87" s="16">
        <v>50</v>
      </c>
      <c r="H87" s="16" t="s">
        <v>31</v>
      </c>
      <c r="I87" s="16" t="s">
        <v>100</v>
      </c>
      <c r="J87" s="16">
        <v>45</v>
      </c>
      <c r="K87" s="16">
        <v>5.7</v>
      </c>
      <c r="L87" s="16">
        <v>97</v>
      </c>
      <c r="M87" s="17">
        <v>2.4900000000000002</v>
      </c>
      <c r="N87" s="7">
        <v>3.7</v>
      </c>
      <c r="O87" s="7">
        <v>17.7</v>
      </c>
      <c r="P87" s="7">
        <v>0.69</v>
      </c>
      <c r="Q87" s="7">
        <v>6.74</v>
      </c>
      <c r="R87" s="7">
        <v>5.99</v>
      </c>
      <c r="S87" s="8"/>
      <c r="T87" s="9">
        <f>ROUND(AVERAGE(3.27, 3.88),2)</f>
        <v>3.58</v>
      </c>
      <c r="U87" s="9">
        <v>20000</v>
      </c>
      <c r="V87" s="9" t="s">
        <v>31</v>
      </c>
      <c r="W87" s="9" t="s">
        <v>31</v>
      </c>
      <c r="X87" s="9" t="s">
        <v>31</v>
      </c>
      <c r="Y87" s="9" t="s">
        <v>31</v>
      </c>
      <c r="Z87" s="12"/>
      <c r="AA87" s="12">
        <v>6.6</v>
      </c>
      <c r="AB87" s="12">
        <v>1.9</v>
      </c>
      <c r="AC87" s="12">
        <v>9283.6</v>
      </c>
      <c r="AD87" s="12">
        <v>222.9</v>
      </c>
      <c r="AE87" s="12">
        <v>14.1</v>
      </c>
      <c r="AF87" s="12">
        <v>6</v>
      </c>
      <c r="AG87" s="13"/>
    </row>
    <row r="88" spans="1:33" x14ac:dyDescent="0.25">
      <c r="A88" s="16">
        <v>2022</v>
      </c>
      <c r="B88" s="4">
        <v>86</v>
      </c>
      <c r="C88" s="21" t="s">
        <v>134</v>
      </c>
      <c r="D88" s="4" t="s">
        <v>25</v>
      </c>
      <c r="E88" s="16">
        <v>20</v>
      </c>
      <c r="F88" s="16" t="s">
        <v>26</v>
      </c>
      <c r="G88" s="16">
        <v>80</v>
      </c>
      <c r="H88" s="16" t="s">
        <v>31</v>
      </c>
      <c r="I88" s="16" t="s">
        <v>100</v>
      </c>
      <c r="J88" s="16">
        <v>46</v>
      </c>
      <c r="K88" s="16">
        <v>1.1000000000000001</v>
      </c>
      <c r="L88" s="16">
        <v>88</v>
      </c>
      <c r="M88" s="17">
        <v>2.5259999999999998</v>
      </c>
      <c r="N88" s="7">
        <v>3.1</v>
      </c>
      <c r="O88" s="7">
        <v>15.8</v>
      </c>
      <c r="P88" s="7">
        <v>0.66</v>
      </c>
      <c r="Q88" s="7">
        <v>5.91</v>
      </c>
      <c r="R88" s="7">
        <v>5.5</v>
      </c>
      <c r="S88" s="8"/>
      <c r="T88" s="9">
        <v>2.59</v>
      </c>
      <c r="U88" s="9">
        <v>20000</v>
      </c>
      <c r="V88" s="9" t="s">
        <v>31</v>
      </c>
      <c r="W88" s="9" t="s">
        <v>31</v>
      </c>
      <c r="X88" s="9" t="s">
        <v>31</v>
      </c>
      <c r="Y88" s="9" t="s">
        <v>31</v>
      </c>
      <c r="Z88" s="12"/>
      <c r="AA88" s="12">
        <v>5.2</v>
      </c>
      <c r="AB88" s="12">
        <v>2.6</v>
      </c>
      <c r="AC88" s="12">
        <v>8601.1</v>
      </c>
      <c r="AD88" s="12">
        <v>112.4</v>
      </c>
      <c r="AE88" s="12">
        <v>11.4</v>
      </c>
      <c r="AF88" s="12">
        <v>6</v>
      </c>
      <c r="AG88" s="13"/>
    </row>
    <row r="89" spans="1:33" x14ac:dyDescent="0.25">
      <c r="A89" s="16">
        <v>2022</v>
      </c>
      <c r="B89" s="4">
        <v>87</v>
      </c>
      <c r="C89" s="23" t="s">
        <v>135</v>
      </c>
      <c r="D89" s="4" t="s">
        <v>25</v>
      </c>
      <c r="E89" s="19">
        <v>20</v>
      </c>
      <c r="F89" s="19" t="s">
        <v>26</v>
      </c>
      <c r="G89" s="19">
        <v>80</v>
      </c>
      <c r="H89" s="19" t="s">
        <v>31</v>
      </c>
      <c r="I89" s="19" t="s">
        <v>100</v>
      </c>
      <c r="J89" s="19">
        <v>46</v>
      </c>
      <c r="K89" s="19">
        <v>1.9</v>
      </c>
      <c r="L89" s="19">
        <v>90</v>
      </c>
      <c r="M89" s="5">
        <v>2.3929999999999998</v>
      </c>
      <c r="N89" s="6">
        <v>3.8</v>
      </c>
      <c r="O89" s="6">
        <v>16.7</v>
      </c>
      <c r="P89" s="6">
        <v>0.7</v>
      </c>
      <c r="Q89" s="6">
        <v>5.78</v>
      </c>
      <c r="R89" s="6">
        <v>5.81</v>
      </c>
      <c r="S89" s="8"/>
      <c r="T89" s="8">
        <v>3.3</v>
      </c>
      <c r="U89" s="9">
        <v>20000</v>
      </c>
      <c r="V89" s="9" t="s">
        <v>31</v>
      </c>
      <c r="W89" s="9" t="s">
        <v>31</v>
      </c>
      <c r="X89" s="9" t="s">
        <v>31</v>
      </c>
      <c r="Y89" s="9" t="s">
        <v>31</v>
      </c>
      <c r="Z89" s="12"/>
      <c r="AA89" s="12">
        <v>6.3</v>
      </c>
      <c r="AB89" s="12">
        <v>1.8</v>
      </c>
      <c r="AC89" s="12">
        <v>9605.2000000000007</v>
      </c>
      <c r="AD89" s="12">
        <v>227.2</v>
      </c>
      <c r="AE89" s="12">
        <v>11.4</v>
      </c>
      <c r="AF89" s="12">
        <v>6</v>
      </c>
      <c r="AG89" s="14"/>
    </row>
    <row r="90" spans="1:33" x14ac:dyDescent="0.25">
      <c r="A90" s="16">
        <v>2022</v>
      </c>
      <c r="B90" s="4">
        <v>88</v>
      </c>
      <c r="C90" s="21" t="s">
        <v>136</v>
      </c>
      <c r="D90" s="4" t="s">
        <v>25</v>
      </c>
      <c r="E90" s="16">
        <v>20</v>
      </c>
      <c r="F90" s="16" t="s">
        <v>26</v>
      </c>
      <c r="G90" s="16">
        <v>50</v>
      </c>
      <c r="H90" s="16" t="s">
        <v>31</v>
      </c>
      <c r="I90" s="16" t="s">
        <v>100</v>
      </c>
      <c r="J90" s="16">
        <v>45</v>
      </c>
      <c r="K90" s="16">
        <v>5.7</v>
      </c>
      <c r="L90" s="16">
        <v>97</v>
      </c>
      <c r="M90" s="17">
        <v>2.5049999999999999</v>
      </c>
      <c r="N90" s="7">
        <v>3.5</v>
      </c>
      <c r="O90" s="7">
        <v>17.3</v>
      </c>
      <c r="P90" s="7">
        <v>0.73</v>
      </c>
      <c r="Q90" s="7">
        <v>6.47</v>
      </c>
      <c r="R90" s="7">
        <v>6.06</v>
      </c>
      <c r="S90" s="8"/>
      <c r="T90" s="24"/>
      <c r="U90" s="24"/>
      <c r="V90" s="24"/>
      <c r="W90" s="24"/>
      <c r="X90" s="24"/>
      <c r="Y90" s="24"/>
      <c r="Z90" s="12"/>
      <c r="AA90" s="12">
        <v>6.1</v>
      </c>
      <c r="AB90" s="12">
        <v>2.2999999999999998</v>
      </c>
      <c r="AC90" s="12">
        <v>9436.9</v>
      </c>
      <c r="AD90" s="12">
        <v>170.4</v>
      </c>
      <c r="AE90" s="12">
        <v>17</v>
      </c>
      <c r="AF90" s="12">
        <v>4</v>
      </c>
      <c r="AG90" s="13"/>
    </row>
    <row r="91" spans="1:33" x14ac:dyDescent="0.25">
      <c r="A91" s="16">
        <v>2022</v>
      </c>
      <c r="B91" s="4">
        <v>89</v>
      </c>
      <c r="C91" s="21" t="s">
        <v>137</v>
      </c>
      <c r="D91" s="4" t="s">
        <v>25</v>
      </c>
      <c r="E91" s="19">
        <v>20</v>
      </c>
      <c r="F91" s="19" t="s">
        <v>26</v>
      </c>
      <c r="G91" s="19">
        <v>80</v>
      </c>
      <c r="H91" s="19" t="s">
        <v>31</v>
      </c>
      <c r="I91" s="19" t="s">
        <v>100</v>
      </c>
      <c r="J91" s="19">
        <v>46</v>
      </c>
      <c r="K91" s="19">
        <v>1.8</v>
      </c>
      <c r="L91" s="19">
        <v>90</v>
      </c>
      <c r="M91" s="17">
        <v>2.3980000000000001</v>
      </c>
      <c r="N91" s="7">
        <v>3.8</v>
      </c>
      <c r="O91" s="7">
        <v>16.3</v>
      </c>
      <c r="P91" s="7">
        <v>0.69</v>
      </c>
      <c r="Q91" s="7">
        <v>5.7</v>
      </c>
      <c r="R91" s="7">
        <v>5.6</v>
      </c>
      <c r="S91" s="8"/>
      <c r="T91" s="9">
        <v>2.9</v>
      </c>
      <c r="U91" s="9">
        <v>20000</v>
      </c>
      <c r="V91" s="9" t="s">
        <v>31</v>
      </c>
      <c r="W91" s="9" t="s">
        <v>31</v>
      </c>
      <c r="X91" s="9" t="s">
        <v>31</v>
      </c>
      <c r="Y91" s="9" t="s">
        <v>31</v>
      </c>
      <c r="Z91" s="12"/>
      <c r="AA91" s="12">
        <v>5.8</v>
      </c>
      <c r="AB91" s="12">
        <v>2.7</v>
      </c>
      <c r="AC91" s="12">
        <v>10526.3</v>
      </c>
      <c r="AD91" s="12">
        <v>150.6</v>
      </c>
      <c r="AE91" s="12">
        <v>17.7</v>
      </c>
      <c r="AF91" s="12">
        <v>6</v>
      </c>
      <c r="AG91" s="13"/>
    </row>
    <row r="92" spans="1:33" x14ac:dyDescent="0.25">
      <c r="A92" s="16">
        <v>2022</v>
      </c>
      <c r="B92" s="4">
        <v>90</v>
      </c>
      <c r="C92" s="16" t="s">
        <v>138</v>
      </c>
      <c r="D92" s="4" t="s">
        <v>49</v>
      </c>
      <c r="E92" s="16">
        <v>20</v>
      </c>
      <c r="F92" s="16" t="s">
        <v>26</v>
      </c>
      <c r="G92" s="16">
        <v>80</v>
      </c>
      <c r="H92" s="16" t="s">
        <v>31</v>
      </c>
      <c r="I92" s="16" t="s">
        <v>100</v>
      </c>
      <c r="J92" s="16">
        <v>47</v>
      </c>
      <c r="K92" s="16">
        <v>3.5</v>
      </c>
      <c r="L92" s="16">
        <v>93</v>
      </c>
      <c r="M92" s="17">
        <v>2.516</v>
      </c>
      <c r="N92" s="7">
        <v>4.3</v>
      </c>
      <c r="O92" s="7">
        <v>13.9</v>
      </c>
      <c r="P92" s="7">
        <v>0.61</v>
      </c>
      <c r="Q92" s="7">
        <v>4.95</v>
      </c>
      <c r="R92" s="7">
        <v>4.7</v>
      </c>
      <c r="S92" s="8"/>
      <c r="T92" s="24"/>
      <c r="U92" s="24"/>
      <c r="V92" s="24"/>
      <c r="W92" s="24"/>
      <c r="X92" s="24"/>
      <c r="Y92" s="24"/>
      <c r="Z92" s="12"/>
      <c r="AA92" s="12">
        <v>4.2</v>
      </c>
      <c r="AB92" s="12">
        <v>3</v>
      </c>
      <c r="AC92" s="12">
        <v>8166</v>
      </c>
      <c r="AD92" s="12">
        <v>81.7</v>
      </c>
      <c r="AE92" s="12">
        <v>43</v>
      </c>
      <c r="AF92" s="12">
        <v>3</v>
      </c>
      <c r="AG92" s="13"/>
    </row>
    <row r="93" spans="1:33" x14ac:dyDescent="0.25">
      <c r="A93" s="16">
        <v>2022</v>
      </c>
      <c r="B93" s="4">
        <v>91</v>
      </c>
      <c r="C93" s="21" t="s">
        <v>139</v>
      </c>
      <c r="D93" s="4" t="s">
        <v>25</v>
      </c>
      <c r="E93" s="16">
        <v>20</v>
      </c>
      <c r="F93" s="16" t="s">
        <v>26</v>
      </c>
      <c r="G93" s="16">
        <v>80</v>
      </c>
      <c r="H93" s="16" t="s">
        <v>27</v>
      </c>
      <c r="I93" s="16" t="s">
        <v>100</v>
      </c>
      <c r="J93" s="16">
        <v>47</v>
      </c>
      <c r="K93" s="16">
        <v>1.5</v>
      </c>
      <c r="L93" s="16">
        <v>73</v>
      </c>
      <c r="M93" s="17">
        <v>2.351</v>
      </c>
      <c r="N93" s="7">
        <v>4.9000000000000004</v>
      </c>
      <c r="O93" s="7">
        <v>16.7</v>
      </c>
      <c r="P93" s="7">
        <v>0.85</v>
      </c>
      <c r="Q93" s="7">
        <v>5.86</v>
      </c>
      <c r="R93" s="7">
        <v>5.8</v>
      </c>
      <c r="S93" s="8"/>
      <c r="T93" s="9">
        <f>ROUND(AVERAGE(1.86,2.05),2)</f>
        <v>1.96</v>
      </c>
      <c r="U93" s="9">
        <v>20000</v>
      </c>
      <c r="V93" s="9" t="s">
        <v>31</v>
      </c>
      <c r="W93" s="9" t="s">
        <v>31</v>
      </c>
      <c r="X93" s="9" t="s">
        <v>31</v>
      </c>
      <c r="Y93" s="9" t="s">
        <v>31</v>
      </c>
      <c r="Z93" s="12"/>
      <c r="AA93" s="12">
        <v>5.4</v>
      </c>
      <c r="AB93" s="12">
        <v>2.4</v>
      </c>
      <c r="AC93" s="12">
        <v>8022.5</v>
      </c>
      <c r="AD93" s="12">
        <v>118.9</v>
      </c>
      <c r="AE93" s="12">
        <v>9.3000000000000007</v>
      </c>
      <c r="AF93" s="12">
        <v>3</v>
      </c>
      <c r="AG93" s="13"/>
    </row>
    <row r="94" spans="1:33" x14ac:dyDescent="0.25">
      <c r="A94" s="16">
        <v>2022</v>
      </c>
      <c r="B94" s="4">
        <v>92</v>
      </c>
      <c r="C94" s="21" t="s">
        <v>140</v>
      </c>
      <c r="D94" s="4" t="s">
        <v>25</v>
      </c>
      <c r="E94" s="16">
        <v>15</v>
      </c>
      <c r="F94" s="16" t="s">
        <v>26</v>
      </c>
      <c r="G94" s="16">
        <v>65</v>
      </c>
      <c r="H94" s="16" t="s">
        <v>104</v>
      </c>
      <c r="I94" s="16" t="s">
        <v>100</v>
      </c>
      <c r="J94" s="16">
        <v>47</v>
      </c>
      <c r="K94" s="16">
        <v>7.2</v>
      </c>
      <c r="L94" s="16">
        <v>90</v>
      </c>
      <c r="M94" s="17">
        <v>2.4159999999999999</v>
      </c>
      <c r="N94" s="7">
        <v>3.4</v>
      </c>
      <c r="O94" s="7">
        <v>16.100000000000001</v>
      </c>
      <c r="P94" s="7">
        <v>0.65</v>
      </c>
      <c r="Q94" s="7">
        <v>6.34</v>
      </c>
      <c r="R94" s="7">
        <v>5.71</v>
      </c>
      <c r="S94" s="8"/>
      <c r="T94" s="9">
        <v>2.5299999999999998</v>
      </c>
      <c r="U94" s="9">
        <v>20000</v>
      </c>
      <c r="V94" s="9" t="s">
        <v>31</v>
      </c>
      <c r="W94" s="9" t="s">
        <v>31</v>
      </c>
      <c r="X94" s="9" t="s">
        <v>31</v>
      </c>
      <c r="Y94" s="9" t="s">
        <v>31</v>
      </c>
      <c r="Z94" s="12"/>
      <c r="AA94" s="12">
        <v>5.4</v>
      </c>
      <c r="AB94" s="12">
        <v>3</v>
      </c>
      <c r="AC94" s="12">
        <v>7807.5</v>
      </c>
      <c r="AD94" s="12">
        <v>96.4</v>
      </c>
      <c r="AE94" s="12">
        <v>16.399999999999999</v>
      </c>
      <c r="AF94" s="12">
        <v>6</v>
      </c>
      <c r="AG94" s="13"/>
    </row>
    <row r="95" spans="1:33" x14ac:dyDescent="0.25">
      <c r="A95" s="16">
        <v>2022</v>
      </c>
      <c r="B95" s="4">
        <v>93</v>
      </c>
      <c r="C95" s="21" t="s">
        <v>141</v>
      </c>
      <c r="D95" s="4" t="s">
        <v>25</v>
      </c>
      <c r="E95" s="16">
        <v>20</v>
      </c>
      <c r="F95" s="16" t="s">
        <v>26</v>
      </c>
      <c r="G95" s="16">
        <v>50</v>
      </c>
      <c r="H95" s="16" t="s">
        <v>31</v>
      </c>
      <c r="I95" s="16" t="s">
        <v>100</v>
      </c>
      <c r="J95" s="16">
        <v>45</v>
      </c>
      <c r="K95" s="16">
        <v>5.7</v>
      </c>
      <c r="L95" s="16">
        <v>97</v>
      </c>
      <c r="M95" s="17">
        <v>2.4390000000000001</v>
      </c>
      <c r="N95" s="7">
        <v>4.5</v>
      </c>
      <c r="O95" s="7">
        <v>17.600000000000001</v>
      </c>
      <c r="P95" s="7">
        <v>0.68</v>
      </c>
      <c r="Q95" s="7">
        <v>6.49</v>
      </c>
      <c r="R95" s="7">
        <v>6</v>
      </c>
      <c r="S95" s="8"/>
      <c r="T95" s="9">
        <v>2.4700000000000002</v>
      </c>
      <c r="U95" s="9">
        <v>20000</v>
      </c>
      <c r="V95" s="9" t="s">
        <v>31</v>
      </c>
      <c r="W95" s="9" t="s">
        <v>31</v>
      </c>
      <c r="X95" s="9" t="s">
        <v>31</v>
      </c>
      <c r="Y95" s="9" t="s">
        <v>31</v>
      </c>
      <c r="Z95" s="12"/>
      <c r="AA95" s="12">
        <v>6</v>
      </c>
      <c r="AB95" s="12">
        <v>2.5</v>
      </c>
      <c r="AC95" s="12">
        <v>9241.1</v>
      </c>
      <c r="AD95" s="12">
        <v>152.19999999999999</v>
      </c>
      <c r="AE95" s="12">
        <v>22.3</v>
      </c>
      <c r="AF95" s="12">
        <v>6</v>
      </c>
      <c r="AG95" s="13"/>
    </row>
    <row r="96" spans="1:33" x14ac:dyDescent="0.25">
      <c r="A96" s="16">
        <v>2022</v>
      </c>
      <c r="B96" s="4">
        <v>94</v>
      </c>
      <c r="C96" s="21" t="s">
        <v>142</v>
      </c>
      <c r="D96" s="4" t="s">
        <v>49</v>
      </c>
      <c r="E96" s="16">
        <v>20</v>
      </c>
      <c r="F96" s="16" t="s">
        <v>26</v>
      </c>
      <c r="G96" s="16">
        <v>80</v>
      </c>
      <c r="H96" s="16" t="s">
        <v>31</v>
      </c>
      <c r="I96" s="16" t="s">
        <v>100</v>
      </c>
      <c r="J96" s="16">
        <v>47</v>
      </c>
      <c r="K96" s="16">
        <v>3.5</v>
      </c>
      <c r="L96" s="16">
        <v>93</v>
      </c>
      <c r="M96" s="17">
        <v>2.5150000000000001</v>
      </c>
      <c r="N96" s="7">
        <v>4.3</v>
      </c>
      <c r="O96" s="7">
        <v>13.8</v>
      </c>
      <c r="P96" s="7">
        <v>0.67</v>
      </c>
      <c r="Q96" s="7">
        <v>5.08</v>
      </c>
      <c r="R96" s="7">
        <v>4.75</v>
      </c>
      <c r="S96" s="8"/>
      <c r="T96" s="24"/>
      <c r="U96" s="24"/>
      <c r="V96" s="24"/>
      <c r="W96" s="24"/>
      <c r="X96" s="24"/>
      <c r="Y96" s="24"/>
      <c r="Z96" s="12"/>
      <c r="AA96" s="12">
        <v>4.5</v>
      </c>
      <c r="AB96" s="12">
        <v>3</v>
      </c>
      <c r="AC96" s="12">
        <v>8078.4</v>
      </c>
      <c r="AD96" s="12">
        <v>84.9</v>
      </c>
      <c r="AE96" s="12">
        <v>26.6</v>
      </c>
      <c r="AF96" s="12">
        <v>6</v>
      </c>
      <c r="AG96" s="13"/>
    </row>
    <row r="97" spans="1:33" x14ac:dyDescent="0.25">
      <c r="A97" s="16">
        <v>2022</v>
      </c>
      <c r="B97" s="4">
        <v>95</v>
      </c>
      <c r="C97" s="21" t="s">
        <v>143</v>
      </c>
      <c r="D97" s="4" t="s">
        <v>25</v>
      </c>
      <c r="E97" s="16">
        <v>20</v>
      </c>
      <c r="F97" s="16" t="s">
        <v>26</v>
      </c>
      <c r="G97" s="16">
        <v>80</v>
      </c>
      <c r="H97" s="16" t="s">
        <v>31</v>
      </c>
      <c r="I97" s="16" t="s">
        <v>100</v>
      </c>
      <c r="J97" s="16">
        <v>46</v>
      </c>
      <c r="K97" s="16">
        <v>2</v>
      </c>
      <c r="L97" s="16">
        <v>92</v>
      </c>
      <c r="M97" s="17">
        <v>2.411</v>
      </c>
      <c r="N97" s="7">
        <v>3.2</v>
      </c>
      <c r="O97" s="7">
        <v>15.7</v>
      </c>
      <c r="P97" s="7">
        <v>0.82</v>
      </c>
      <c r="Q97" s="7">
        <v>5.81</v>
      </c>
      <c r="R97" s="7">
        <v>5.49</v>
      </c>
      <c r="S97" s="8"/>
      <c r="T97" s="9">
        <v>2.93</v>
      </c>
      <c r="U97" s="9">
        <v>20000</v>
      </c>
      <c r="V97" s="9" t="s">
        <v>31</v>
      </c>
      <c r="W97" s="9" t="s">
        <v>31</v>
      </c>
      <c r="X97" s="9" t="s">
        <v>31</v>
      </c>
      <c r="Y97" s="9" t="s">
        <v>31</v>
      </c>
      <c r="Z97" s="12"/>
      <c r="AA97" s="12">
        <v>5.9</v>
      </c>
      <c r="AB97" s="12">
        <v>2.6</v>
      </c>
      <c r="AC97" s="12">
        <v>10073</v>
      </c>
      <c r="AD97" s="12">
        <v>164.6</v>
      </c>
      <c r="AE97" s="12">
        <v>36.200000000000003</v>
      </c>
      <c r="AF97" s="12">
        <v>6</v>
      </c>
      <c r="AG97" s="13"/>
    </row>
    <row r="98" spans="1:33" x14ac:dyDescent="0.25">
      <c r="A98" s="16">
        <v>2022</v>
      </c>
      <c r="B98" s="4">
        <v>96</v>
      </c>
      <c r="C98" s="21" t="s">
        <v>144</v>
      </c>
      <c r="D98" s="4" t="s">
        <v>49</v>
      </c>
      <c r="E98" s="16">
        <v>20</v>
      </c>
      <c r="F98" s="16" t="s">
        <v>26</v>
      </c>
      <c r="G98" s="16">
        <v>80</v>
      </c>
      <c r="H98" s="16" t="s">
        <v>31</v>
      </c>
      <c r="I98" s="16" t="s">
        <v>100</v>
      </c>
      <c r="J98" s="16">
        <v>47</v>
      </c>
      <c r="K98" s="16">
        <v>3.5</v>
      </c>
      <c r="L98" s="16">
        <v>93</v>
      </c>
      <c r="M98" s="17">
        <v>2.504</v>
      </c>
      <c r="N98" s="7">
        <v>4.3</v>
      </c>
      <c r="O98" s="7">
        <v>14.4</v>
      </c>
      <c r="P98" s="7">
        <v>0.65</v>
      </c>
      <c r="Q98" s="7">
        <v>5.4</v>
      </c>
      <c r="R98" s="7">
        <v>4.5999999999999996</v>
      </c>
      <c r="S98" s="8"/>
      <c r="T98" s="24"/>
      <c r="U98" s="24"/>
      <c r="V98" s="24"/>
      <c r="W98" s="24"/>
      <c r="X98" s="24"/>
      <c r="Y98" s="24"/>
      <c r="Z98" s="12"/>
      <c r="AA98" s="12">
        <v>4.4000000000000004</v>
      </c>
      <c r="AB98" s="12">
        <v>3</v>
      </c>
      <c r="AC98" s="12">
        <v>8132.8</v>
      </c>
      <c r="AD98" s="12">
        <v>81</v>
      </c>
      <c r="AE98" s="12">
        <v>23</v>
      </c>
      <c r="AF98" s="12">
        <v>5</v>
      </c>
      <c r="AG98" s="13"/>
    </row>
    <row r="99" spans="1:33" x14ac:dyDescent="0.25">
      <c r="A99" s="16">
        <v>2022</v>
      </c>
      <c r="B99" s="4">
        <v>97</v>
      </c>
      <c r="C99" s="21" t="s">
        <v>145</v>
      </c>
      <c r="D99" s="4" t="s">
        <v>25</v>
      </c>
      <c r="E99" s="16">
        <v>20</v>
      </c>
      <c r="F99" s="16" t="s">
        <v>26</v>
      </c>
      <c r="G99" s="16">
        <v>80</v>
      </c>
      <c r="H99" s="16" t="s">
        <v>27</v>
      </c>
      <c r="I99" s="16" t="s">
        <v>100</v>
      </c>
      <c r="J99" s="16">
        <v>47</v>
      </c>
      <c r="K99" s="16">
        <v>1.5</v>
      </c>
      <c r="L99" s="16">
        <v>73</v>
      </c>
      <c r="M99" s="17">
        <v>2.363</v>
      </c>
      <c r="N99" s="7">
        <v>5.2</v>
      </c>
      <c r="O99" s="7">
        <v>16.5</v>
      </c>
      <c r="P99" s="7">
        <v>0.85</v>
      </c>
      <c r="Q99" s="7">
        <v>5.77</v>
      </c>
      <c r="R99" s="7">
        <v>5.7</v>
      </c>
      <c r="S99" s="8"/>
      <c r="T99" s="24"/>
      <c r="U99" s="24"/>
      <c r="V99" s="24"/>
      <c r="W99" s="24"/>
      <c r="X99" s="24"/>
      <c r="Y99" s="24"/>
      <c r="Z99" s="12"/>
      <c r="AA99" s="12">
        <v>5.6</v>
      </c>
      <c r="AB99" s="12">
        <v>2.4</v>
      </c>
      <c r="AC99" s="12">
        <v>8111.8</v>
      </c>
      <c r="AD99" s="12">
        <v>127.6</v>
      </c>
      <c r="AE99" s="12">
        <v>5.6</v>
      </c>
      <c r="AF99" s="12">
        <v>6</v>
      </c>
      <c r="AG99" s="13"/>
    </row>
    <row r="100" spans="1:33" x14ac:dyDescent="0.25">
      <c r="A100" s="16">
        <v>2022</v>
      </c>
      <c r="B100" s="4">
        <v>98</v>
      </c>
      <c r="C100" s="21" t="s">
        <v>146</v>
      </c>
      <c r="D100" s="4" t="s">
        <v>49</v>
      </c>
      <c r="E100" s="16">
        <v>20</v>
      </c>
      <c r="F100" s="16" t="s">
        <v>26</v>
      </c>
      <c r="G100" s="16">
        <v>80</v>
      </c>
      <c r="H100" s="16" t="s">
        <v>31</v>
      </c>
      <c r="I100" s="16" t="s">
        <v>100</v>
      </c>
      <c r="J100" s="16">
        <v>47</v>
      </c>
      <c r="K100" s="16">
        <v>3.5</v>
      </c>
      <c r="L100" s="16">
        <v>93</v>
      </c>
      <c r="M100" s="17">
        <v>2.5059999999999998</v>
      </c>
      <c r="N100" s="7">
        <v>3.5</v>
      </c>
      <c r="O100" s="7">
        <v>14.4</v>
      </c>
      <c r="P100" s="7">
        <v>0.56000000000000005</v>
      </c>
      <c r="Q100" s="7">
        <v>5.17</v>
      </c>
      <c r="R100" s="7">
        <v>4.6100000000000003</v>
      </c>
      <c r="S100" s="8"/>
      <c r="T100" s="24"/>
      <c r="U100" s="24"/>
      <c r="V100" s="24"/>
      <c r="W100" s="24"/>
      <c r="X100" s="24"/>
      <c r="Y100" s="24"/>
      <c r="Z100" s="12"/>
      <c r="AA100" s="12">
        <v>4.2</v>
      </c>
      <c r="AB100" s="12">
        <v>2.9</v>
      </c>
      <c r="AC100" s="12">
        <v>7427.7</v>
      </c>
      <c r="AD100" s="12">
        <v>77.2</v>
      </c>
      <c r="AE100" s="12">
        <v>21.8</v>
      </c>
      <c r="AF100" s="12">
        <v>6</v>
      </c>
      <c r="AG100" s="13"/>
    </row>
    <row r="101" spans="1:33" x14ac:dyDescent="0.25">
      <c r="A101" s="16">
        <v>2022</v>
      </c>
      <c r="B101" s="4">
        <v>99</v>
      </c>
      <c r="C101" s="21" t="s">
        <v>147</v>
      </c>
      <c r="D101" s="4" t="s">
        <v>25</v>
      </c>
      <c r="E101" s="16">
        <v>20</v>
      </c>
      <c r="F101" s="16" t="s">
        <v>26</v>
      </c>
      <c r="G101" s="16">
        <v>80</v>
      </c>
      <c r="H101" s="16" t="s">
        <v>31</v>
      </c>
      <c r="I101" s="16" t="s">
        <v>100</v>
      </c>
      <c r="J101" s="16">
        <v>46</v>
      </c>
      <c r="K101" s="16">
        <v>2</v>
      </c>
      <c r="L101" s="16">
        <v>92</v>
      </c>
      <c r="M101" s="17">
        <v>2.3919999999999999</v>
      </c>
      <c r="N101" s="7">
        <v>4.3</v>
      </c>
      <c r="O101" s="7">
        <v>16.399999999999999</v>
      </c>
      <c r="P101" s="7">
        <v>0.81</v>
      </c>
      <c r="Q101" s="7">
        <v>5.69</v>
      </c>
      <c r="R101" s="7">
        <v>5.61</v>
      </c>
      <c r="S101" s="8"/>
      <c r="T101" s="9">
        <v>2.85</v>
      </c>
      <c r="U101" s="9">
        <v>20000</v>
      </c>
      <c r="V101" s="9" t="s">
        <v>31</v>
      </c>
      <c r="W101" s="9" t="s">
        <v>31</v>
      </c>
      <c r="X101" s="9" t="s">
        <v>31</v>
      </c>
      <c r="Y101" s="9" t="s">
        <v>31</v>
      </c>
      <c r="Z101" s="12"/>
      <c r="AA101" s="12">
        <v>5.9</v>
      </c>
      <c r="AB101" s="12">
        <v>2.5</v>
      </c>
      <c r="AC101" s="12">
        <v>10081.200000000001</v>
      </c>
      <c r="AD101" s="12">
        <v>168.5</v>
      </c>
      <c r="AE101" s="12">
        <v>36.5</v>
      </c>
      <c r="AF101" s="12">
        <v>6</v>
      </c>
      <c r="AG101" s="13"/>
    </row>
    <row r="102" spans="1:33" x14ac:dyDescent="0.25">
      <c r="A102" s="16">
        <v>2022</v>
      </c>
      <c r="B102" s="4">
        <v>100</v>
      </c>
      <c r="C102" s="21" t="s">
        <v>148</v>
      </c>
      <c r="D102" s="4" t="s">
        <v>25</v>
      </c>
      <c r="E102" s="16">
        <v>20</v>
      </c>
      <c r="F102" s="16" t="s">
        <v>26</v>
      </c>
      <c r="G102" s="16">
        <v>80</v>
      </c>
      <c r="H102" s="16" t="s">
        <v>31</v>
      </c>
      <c r="I102" s="16" t="s">
        <v>100</v>
      </c>
      <c r="J102" s="16">
        <v>46</v>
      </c>
      <c r="K102" s="16">
        <v>1.1000000000000001</v>
      </c>
      <c r="L102" s="16">
        <v>88</v>
      </c>
      <c r="M102" s="17">
        <v>2.4860000000000002</v>
      </c>
      <c r="N102" s="7">
        <v>4.5</v>
      </c>
      <c r="O102" s="7">
        <v>16.899999999999999</v>
      </c>
      <c r="P102" s="7">
        <v>0.67</v>
      </c>
      <c r="Q102" s="7">
        <v>6.19</v>
      </c>
      <c r="R102" s="7">
        <v>5.5</v>
      </c>
      <c r="S102" s="8"/>
      <c r="T102" s="24"/>
      <c r="U102" s="24"/>
      <c r="V102" s="24"/>
      <c r="W102" s="24"/>
      <c r="X102" s="24"/>
      <c r="Y102" s="24"/>
      <c r="Z102" s="12"/>
      <c r="AA102" s="12">
        <v>4.5</v>
      </c>
      <c r="AB102" s="12">
        <v>3.5</v>
      </c>
      <c r="AC102" s="12">
        <v>8179.8</v>
      </c>
      <c r="AD102" s="12">
        <v>72.7</v>
      </c>
      <c r="AE102" s="12">
        <v>30.7</v>
      </c>
      <c r="AF102" s="12">
        <v>6</v>
      </c>
      <c r="AG102" s="13"/>
    </row>
    <row r="103" spans="1:33" x14ac:dyDescent="0.25">
      <c r="A103" s="16">
        <v>2022</v>
      </c>
      <c r="B103" s="4">
        <v>101</v>
      </c>
      <c r="C103" s="21" t="s">
        <v>149</v>
      </c>
      <c r="D103" s="4" t="s">
        <v>25</v>
      </c>
      <c r="E103" s="16">
        <v>20</v>
      </c>
      <c r="F103" s="16" t="s">
        <v>26</v>
      </c>
      <c r="G103" s="16">
        <v>80</v>
      </c>
      <c r="H103" s="16" t="s">
        <v>27</v>
      </c>
      <c r="I103" s="16" t="s">
        <v>100</v>
      </c>
      <c r="J103" s="16">
        <v>47</v>
      </c>
      <c r="K103" s="16">
        <v>1.5</v>
      </c>
      <c r="L103" s="16">
        <v>73</v>
      </c>
      <c r="M103" s="17">
        <v>2.37</v>
      </c>
      <c r="N103" s="7">
        <v>5</v>
      </c>
      <c r="O103" s="7">
        <v>16.399999999999999</v>
      </c>
      <c r="P103" s="7">
        <v>0.86</v>
      </c>
      <c r="Q103" s="7">
        <v>5.73</v>
      </c>
      <c r="R103" s="7">
        <v>5.8</v>
      </c>
      <c r="S103" s="8"/>
      <c r="T103" s="9">
        <f>ROUND(AVERAGE(1.84,2.38),2)</f>
        <v>2.11</v>
      </c>
      <c r="U103" s="9">
        <v>20000</v>
      </c>
      <c r="V103" s="9" t="s">
        <v>31</v>
      </c>
      <c r="W103" s="9" t="s">
        <v>31</v>
      </c>
      <c r="X103" s="9" t="s">
        <v>31</v>
      </c>
      <c r="Y103" s="9" t="s">
        <v>31</v>
      </c>
      <c r="Z103" s="12"/>
      <c r="AA103" s="12">
        <v>5.4</v>
      </c>
      <c r="AB103" s="12">
        <v>2.2999999999999998</v>
      </c>
      <c r="AC103" s="12">
        <v>8418.4</v>
      </c>
      <c r="AD103" s="12">
        <v>136.6</v>
      </c>
      <c r="AE103" s="12">
        <v>21.9</v>
      </c>
      <c r="AF103" s="12">
        <v>6</v>
      </c>
      <c r="AG103" s="13"/>
    </row>
    <row r="104" spans="1:33" x14ac:dyDescent="0.25">
      <c r="A104" s="16">
        <v>2022</v>
      </c>
      <c r="B104" s="4">
        <v>102</v>
      </c>
      <c r="C104" s="21" t="s">
        <v>150</v>
      </c>
      <c r="D104" s="4" t="s">
        <v>25</v>
      </c>
      <c r="E104" s="16">
        <v>20</v>
      </c>
      <c r="F104" s="16" t="s">
        <v>26</v>
      </c>
      <c r="G104" s="16">
        <v>80</v>
      </c>
      <c r="H104" s="16" t="s">
        <v>31</v>
      </c>
      <c r="I104" s="16" t="s">
        <v>100</v>
      </c>
      <c r="J104" s="16">
        <v>46</v>
      </c>
      <c r="K104" s="16">
        <v>2</v>
      </c>
      <c r="L104" s="16">
        <v>92</v>
      </c>
      <c r="M104" s="17">
        <v>2.399</v>
      </c>
      <c r="N104" s="7">
        <v>3.8</v>
      </c>
      <c r="O104" s="7">
        <v>16.2</v>
      </c>
      <c r="P104" s="7">
        <v>0.79</v>
      </c>
      <c r="Q104" s="7">
        <v>5.56</v>
      </c>
      <c r="R104" s="7">
        <v>5.51</v>
      </c>
      <c r="S104" s="8"/>
      <c r="T104" s="9">
        <f>ROUND(AVERAGE(3.08,3.59),2)</f>
        <v>3.34</v>
      </c>
      <c r="U104" s="9">
        <v>20000</v>
      </c>
      <c r="V104" s="9" t="s">
        <v>31</v>
      </c>
      <c r="W104" s="9" t="s">
        <v>31</v>
      </c>
      <c r="X104" s="9" t="s">
        <v>31</v>
      </c>
      <c r="Y104" s="9" t="s">
        <v>31</v>
      </c>
      <c r="Z104" s="12"/>
      <c r="AA104" s="12">
        <v>5.8</v>
      </c>
      <c r="AB104" s="12">
        <v>2.2999999999999998</v>
      </c>
      <c r="AC104" s="12">
        <v>9738.9</v>
      </c>
      <c r="AD104" s="12">
        <v>161.5</v>
      </c>
      <c r="AE104" s="12">
        <v>11.9</v>
      </c>
      <c r="AF104" s="12">
        <v>3</v>
      </c>
      <c r="AG104" s="13"/>
    </row>
    <row r="105" spans="1:33" x14ac:dyDescent="0.25">
      <c r="A105" s="16">
        <v>2022</v>
      </c>
      <c r="B105" s="4">
        <v>103</v>
      </c>
      <c r="C105" s="21" t="s">
        <v>151</v>
      </c>
      <c r="D105" s="4" t="s">
        <v>49</v>
      </c>
      <c r="E105" s="16">
        <v>20</v>
      </c>
      <c r="F105" s="16" t="s">
        <v>26</v>
      </c>
      <c r="G105" s="16">
        <v>80</v>
      </c>
      <c r="H105" s="16" t="s">
        <v>31</v>
      </c>
      <c r="I105" s="16" t="s">
        <v>100</v>
      </c>
      <c r="J105" s="16">
        <v>47</v>
      </c>
      <c r="K105" s="16">
        <v>3.5</v>
      </c>
      <c r="L105" s="16">
        <v>93</v>
      </c>
      <c r="M105" s="17">
        <v>2.496</v>
      </c>
      <c r="N105" s="7">
        <v>3.6</v>
      </c>
      <c r="O105" s="7">
        <v>14.7</v>
      </c>
      <c r="P105" s="7">
        <v>0.63</v>
      </c>
      <c r="Q105" s="7">
        <v>5.47</v>
      </c>
      <c r="R105" s="7">
        <v>4.6399999999999997</v>
      </c>
      <c r="S105" s="8"/>
      <c r="T105" s="24"/>
      <c r="U105" s="24"/>
      <c r="V105" s="24"/>
      <c r="W105" s="24"/>
      <c r="X105" s="24"/>
      <c r="Y105" s="24"/>
      <c r="Z105" s="12"/>
      <c r="AA105" s="12">
        <v>4.9000000000000004</v>
      </c>
      <c r="AB105" s="12">
        <v>2.4</v>
      </c>
      <c r="AC105" s="12">
        <v>8210.2999999999993</v>
      </c>
      <c r="AD105" s="12">
        <v>115.9</v>
      </c>
      <c r="AE105" s="12">
        <v>27.2</v>
      </c>
      <c r="AF105" s="12">
        <v>6</v>
      </c>
      <c r="AG105" s="13"/>
    </row>
    <row r="106" spans="1:33" x14ac:dyDescent="0.25">
      <c r="A106" s="16">
        <v>2022</v>
      </c>
      <c r="B106" s="4">
        <v>104</v>
      </c>
      <c r="C106" s="21" t="s">
        <v>152</v>
      </c>
      <c r="D106" s="4" t="s">
        <v>25</v>
      </c>
      <c r="E106" s="16">
        <v>20</v>
      </c>
      <c r="F106" s="16" t="s">
        <v>26</v>
      </c>
      <c r="G106" s="16">
        <v>80</v>
      </c>
      <c r="H106" s="16" t="s">
        <v>31</v>
      </c>
      <c r="I106" s="16" t="s">
        <v>100</v>
      </c>
      <c r="J106" s="16">
        <v>46</v>
      </c>
      <c r="K106" s="16">
        <v>1.1000000000000001</v>
      </c>
      <c r="L106" s="16">
        <v>88</v>
      </c>
      <c r="M106" s="17">
        <v>2.5139999999999998</v>
      </c>
      <c r="N106" s="7">
        <v>3.2</v>
      </c>
      <c r="O106" s="7">
        <v>16</v>
      </c>
      <c r="P106" s="7">
        <v>0.73</v>
      </c>
      <c r="Q106" s="7">
        <v>5.82</v>
      </c>
      <c r="R106" s="7">
        <v>5.5</v>
      </c>
      <c r="S106" s="8"/>
      <c r="T106" s="9">
        <v>1.55</v>
      </c>
      <c r="U106" s="9">
        <v>20000</v>
      </c>
      <c r="V106" s="9" t="s">
        <v>31</v>
      </c>
      <c r="W106" s="9" t="s">
        <v>31</v>
      </c>
      <c r="X106" s="9" t="s">
        <v>31</v>
      </c>
      <c r="Y106" s="9" t="s">
        <v>31</v>
      </c>
      <c r="Z106" s="12"/>
      <c r="AA106" s="12">
        <v>5.4</v>
      </c>
      <c r="AB106" s="12">
        <v>2.6</v>
      </c>
      <c r="AC106" s="12">
        <v>8343.7000000000007</v>
      </c>
      <c r="AD106" s="12">
        <v>117.7</v>
      </c>
      <c r="AE106" s="12">
        <v>23.9</v>
      </c>
      <c r="AF106" s="12">
        <v>6</v>
      </c>
      <c r="AG106" s="13"/>
    </row>
    <row r="107" spans="1:33" x14ac:dyDescent="0.25">
      <c r="A107" s="16">
        <v>2022</v>
      </c>
      <c r="B107" s="4">
        <v>105</v>
      </c>
      <c r="C107" s="21" t="s">
        <v>153</v>
      </c>
      <c r="D107" s="4" t="s">
        <v>25</v>
      </c>
      <c r="E107" s="16">
        <v>15</v>
      </c>
      <c r="F107" s="16" t="s">
        <v>26</v>
      </c>
      <c r="G107" s="16">
        <v>65</v>
      </c>
      <c r="H107" s="16" t="s">
        <v>154</v>
      </c>
      <c r="I107" s="16" t="s">
        <v>100</v>
      </c>
      <c r="J107" s="16">
        <v>48</v>
      </c>
      <c r="K107" s="16">
        <v>6.5</v>
      </c>
      <c r="L107" s="16">
        <v>79</v>
      </c>
      <c r="M107" s="17">
        <v>2.4929999999999999</v>
      </c>
      <c r="N107" s="7">
        <v>2.8</v>
      </c>
      <c r="O107" s="7">
        <v>15.3</v>
      </c>
      <c r="P107" s="7">
        <v>0.72</v>
      </c>
      <c r="Q107" s="7">
        <v>6.45</v>
      </c>
      <c r="R107" s="7">
        <v>6.17</v>
      </c>
      <c r="S107" s="8"/>
      <c r="T107" s="9">
        <v>1.83</v>
      </c>
      <c r="U107" s="9">
        <v>20000</v>
      </c>
      <c r="V107" s="9" t="s">
        <v>31</v>
      </c>
      <c r="W107" s="9" t="s">
        <v>31</v>
      </c>
      <c r="X107" s="9" t="s">
        <v>31</v>
      </c>
      <c r="Y107" s="9" t="s">
        <v>31</v>
      </c>
      <c r="Z107" s="12"/>
      <c r="AA107" s="12">
        <v>6.3</v>
      </c>
      <c r="AB107" s="12">
        <v>1.9</v>
      </c>
      <c r="AC107" s="12">
        <v>10428.700000000001</v>
      </c>
      <c r="AD107" s="12">
        <v>238.5</v>
      </c>
      <c r="AE107" s="12">
        <v>27</v>
      </c>
      <c r="AF107" s="12">
        <v>6</v>
      </c>
      <c r="AG107" s="13"/>
    </row>
    <row r="108" spans="1:33" x14ac:dyDescent="0.25">
      <c r="A108" s="16">
        <v>2022</v>
      </c>
      <c r="B108" s="4">
        <v>106</v>
      </c>
      <c r="C108" s="21" t="s">
        <v>155</v>
      </c>
      <c r="D108" s="4" t="s">
        <v>25</v>
      </c>
      <c r="E108" s="16">
        <v>20</v>
      </c>
      <c r="F108" s="16" t="s">
        <v>156</v>
      </c>
      <c r="G108" s="16">
        <v>65</v>
      </c>
      <c r="H108" s="16" t="s">
        <v>31</v>
      </c>
      <c r="I108" s="16" t="s">
        <v>100</v>
      </c>
      <c r="J108" s="16">
        <v>47</v>
      </c>
      <c r="K108" s="16">
        <v>4.4000000000000004</v>
      </c>
      <c r="L108" s="16">
        <v>88</v>
      </c>
      <c r="M108" s="17">
        <v>2.4449999999999998</v>
      </c>
      <c r="N108" s="7">
        <v>4.5</v>
      </c>
      <c r="O108" s="7">
        <v>18.5</v>
      </c>
      <c r="P108" s="7">
        <v>0.63</v>
      </c>
      <c r="Q108" s="7">
        <v>6.18</v>
      </c>
      <c r="R108" s="7">
        <v>5.77</v>
      </c>
      <c r="S108" s="8"/>
      <c r="T108" s="24"/>
      <c r="U108" s="24"/>
      <c r="V108" s="24"/>
      <c r="W108" s="24"/>
      <c r="X108" s="24"/>
      <c r="Y108" s="24"/>
      <c r="Z108" s="12"/>
      <c r="AA108" s="12">
        <v>5.6</v>
      </c>
      <c r="AB108" s="12">
        <v>1.8</v>
      </c>
      <c r="AC108" s="12">
        <v>6176.3</v>
      </c>
      <c r="AD108" s="12">
        <v>131.19999999999999</v>
      </c>
      <c r="AE108" s="12">
        <v>16.7</v>
      </c>
      <c r="AF108" s="12">
        <v>6</v>
      </c>
      <c r="AG108" s="13"/>
    </row>
    <row r="109" spans="1:33" x14ac:dyDescent="0.25">
      <c r="A109" s="16">
        <v>2022</v>
      </c>
      <c r="B109" s="4">
        <v>107</v>
      </c>
      <c r="C109" s="21" t="s">
        <v>157</v>
      </c>
      <c r="D109" s="4" t="s">
        <v>25</v>
      </c>
      <c r="E109" s="19">
        <v>20</v>
      </c>
      <c r="F109" s="19" t="s">
        <v>26</v>
      </c>
      <c r="G109" s="19">
        <v>80</v>
      </c>
      <c r="H109" s="19" t="s">
        <v>31</v>
      </c>
      <c r="I109" s="19" t="s">
        <v>100</v>
      </c>
      <c r="J109" s="19">
        <v>46</v>
      </c>
      <c r="K109" s="19">
        <v>1.9</v>
      </c>
      <c r="L109" s="19">
        <v>90</v>
      </c>
      <c r="M109" s="17">
        <v>2.3780000000000001</v>
      </c>
      <c r="N109" s="7">
        <v>4.7</v>
      </c>
      <c r="O109" s="7">
        <v>17</v>
      </c>
      <c r="P109" s="7">
        <v>0.73</v>
      </c>
      <c r="Q109" s="7">
        <v>5.94</v>
      </c>
      <c r="R109" s="7">
        <v>5.81</v>
      </c>
      <c r="S109" s="8"/>
      <c r="T109" s="9">
        <f>ROUND(AVERAGE(2.59,3.7),2)</f>
        <v>3.15</v>
      </c>
      <c r="U109" s="9">
        <v>20000</v>
      </c>
      <c r="V109" s="9" t="s">
        <v>31</v>
      </c>
      <c r="W109" s="9" t="s">
        <v>31</v>
      </c>
      <c r="X109" s="9" t="s">
        <v>31</v>
      </c>
      <c r="Y109" s="9" t="s">
        <v>31</v>
      </c>
      <c r="Z109" s="12"/>
      <c r="AA109" s="12">
        <v>6</v>
      </c>
      <c r="AB109" s="12">
        <v>2.2999999999999998</v>
      </c>
      <c r="AC109" s="12">
        <v>9402.7000000000007</v>
      </c>
      <c r="AD109" s="12">
        <v>167</v>
      </c>
      <c r="AE109" s="12">
        <v>21.1</v>
      </c>
      <c r="AF109" s="12">
        <v>6</v>
      </c>
      <c r="AG109" s="13"/>
    </row>
    <row r="110" spans="1:33" x14ac:dyDescent="0.25">
      <c r="A110" s="16">
        <v>2022</v>
      </c>
      <c r="B110" s="4">
        <v>108</v>
      </c>
      <c r="C110" s="21" t="s">
        <v>158</v>
      </c>
      <c r="D110" s="4" t="s">
        <v>49</v>
      </c>
      <c r="E110" s="16">
        <v>20</v>
      </c>
      <c r="F110" s="16" t="s">
        <v>26</v>
      </c>
      <c r="G110" s="16">
        <v>80</v>
      </c>
      <c r="H110" s="16" t="s">
        <v>31</v>
      </c>
      <c r="I110" s="16" t="s">
        <v>100</v>
      </c>
      <c r="J110" s="16">
        <v>47</v>
      </c>
      <c r="K110" s="16">
        <v>3.5</v>
      </c>
      <c r="L110" s="16">
        <v>93</v>
      </c>
      <c r="M110" s="17">
        <v>2.5099999999999998</v>
      </c>
      <c r="N110" s="7">
        <v>4</v>
      </c>
      <c r="O110" s="7">
        <v>14.3</v>
      </c>
      <c r="P110" s="7">
        <v>0.67</v>
      </c>
      <c r="Q110" s="7">
        <v>5.32</v>
      </c>
      <c r="R110" s="7">
        <v>4.62</v>
      </c>
      <c r="S110" s="8"/>
      <c r="T110" s="24"/>
      <c r="U110" s="24"/>
      <c r="V110" s="24"/>
      <c r="W110" s="24"/>
      <c r="X110" s="24"/>
      <c r="Y110" s="24"/>
      <c r="Z110" s="12"/>
      <c r="AA110" s="12">
        <v>5</v>
      </c>
      <c r="AB110" s="12">
        <v>2.9</v>
      </c>
      <c r="AC110" s="12">
        <v>8503.9</v>
      </c>
      <c r="AD110" s="12">
        <v>104</v>
      </c>
      <c r="AE110" s="12">
        <v>38</v>
      </c>
      <c r="AF110" s="12">
        <v>3</v>
      </c>
      <c r="AG110" s="13"/>
    </row>
    <row r="111" spans="1:33" x14ac:dyDescent="0.25">
      <c r="A111" s="16">
        <v>2022</v>
      </c>
      <c r="B111" s="4">
        <v>109</v>
      </c>
      <c r="C111" s="21" t="s">
        <v>159</v>
      </c>
      <c r="D111" s="4" t="s">
        <v>25</v>
      </c>
      <c r="E111" s="16">
        <v>20</v>
      </c>
      <c r="F111" s="16" t="s">
        <v>26</v>
      </c>
      <c r="G111" s="16">
        <v>80</v>
      </c>
      <c r="H111" s="16" t="s">
        <v>27</v>
      </c>
      <c r="I111" s="16" t="s">
        <v>100</v>
      </c>
      <c r="J111" s="16">
        <v>47</v>
      </c>
      <c r="K111" s="16">
        <v>1.5</v>
      </c>
      <c r="L111" s="16">
        <v>73</v>
      </c>
      <c r="M111" s="17">
        <v>2.3769999999999998</v>
      </c>
      <c r="N111" s="7">
        <v>4.5</v>
      </c>
      <c r="O111" s="7">
        <v>16.600000000000001</v>
      </c>
      <c r="P111" s="7">
        <v>0.8</v>
      </c>
      <c r="Q111" s="7">
        <v>5.97</v>
      </c>
      <c r="R111" s="7">
        <v>5.7</v>
      </c>
      <c r="S111" s="8"/>
      <c r="T111" s="24"/>
      <c r="U111" s="24"/>
      <c r="V111" s="24"/>
      <c r="W111" s="24"/>
      <c r="X111" s="24"/>
      <c r="Y111" s="24"/>
      <c r="Z111" s="12"/>
      <c r="AA111" s="12">
        <v>6.4</v>
      </c>
      <c r="AB111" s="12">
        <v>1.8</v>
      </c>
      <c r="AC111" s="12">
        <v>8736.9</v>
      </c>
      <c r="AD111" s="12">
        <v>208.6</v>
      </c>
      <c r="AE111" s="12">
        <v>23.6</v>
      </c>
      <c r="AF111" s="12">
        <v>3</v>
      </c>
      <c r="AG111" s="13"/>
    </row>
    <row r="112" spans="1:33" x14ac:dyDescent="0.25">
      <c r="A112" s="16">
        <v>2022</v>
      </c>
      <c r="B112" s="4">
        <v>110</v>
      </c>
      <c r="C112" s="21" t="s">
        <v>160</v>
      </c>
      <c r="D112" s="4" t="s">
        <v>25</v>
      </c>
      <c r="E112" s="16">
        <v>20</v>
      </c>
      <c r="F112" s="16" t="s">
        <v>156</v>
      </c>
      <c r="G112" s="16">
        <v>65</v>
      </c>
      <c r="H112" s="16" t="s">
        <v>31</v>
      </c>
      <c r="I112" s="16" t="s">
        <v>100</v>
      </c>
      <c r="J112" s="16">
        <v>47</v>
      </c>
      <c r="K112" s="16">
        <v>4.4000000000000004</v>
      </c>
      <c r="L112" s="16">
        <v>88</v>
      </c>
      <c r="M112" s="17">
        <v>2.4820000000000002</v>
      </c>
      <c r="N112" s="7">
        <v>3.6</v>
      </c>
      <c r="O112" s="7">
        <v>17.3</v>
      </c>
      <c r="P112" s="7">
        <v>0.62</v>
      </c>
      <c r="Q112" s="7">
        <v>6.34</v>
      </c>
      <c r="R112" s="7">
        <v>5.88</v>
      </c>
      <c r="S112" s="8"/>
      <c r="T112" s="9">
        <f>ROUND(AVERAGE(2.91, 3.57),2)</f>
        <v>3.24</v>
      </c>
      <c r="U112" s="9">
        <v>20000</v>
      </c>
      <c r="V112" s="9" t="s">
        <v>31</v>
      </c>
      <c r="W112" s="9" t="s">
        <v>31</v>
      </c>
      <c r="X112" s="9" t="s">
        <v>31</v>
      </c>
      <c r="Y112" s="9" t="s">
        <v>31</v>
      </c>
      <c r="Z112" s="12"/>
      <c r="AA112" s="12">
        <v>5.7</v>
      </c>
      <c r="AB112" s="12">
        <v>1.6</v>
      </c>
      <c r="AC112" s="12">
        <v>6014.2</v>
      </c>
      <c r="AD112" s="12">
        <v>138.6</v>
      </c>
      <c r="AE112" s="12">
        <v>11.8</v>
      </c>
      <c r="AF112" s="12">
        <v>3</v>
      </c>
      <c r="AG112" s="13"/>
    </row>
    <row r="113" spans="1:33" x14ac:dyDescent="0.25">
      <c r="A113" s="16">
        <v>2022</v>
      </c>
      <c r="B113" s="4">
        <v>111</v>
      </c>
      <c r="C113" s="21" t="s">
        <v>161</v>
      </c>
      <c r="D113" s="4" t="s">
        <v>25</v>
      </c>
      <c r="E113" s="16">
        <v>20</v>
      </c>
      <c r="F113" s="16" t="s">
        <v>26</v>
      </c>
      <c r="G113" s="16">
        <v>80</v>
      </c>
      <c r="H113" s="16" t="s">
        <v>31</v>
      </c>
      <c r="I113" s="16" t="s">
        <v>100</v>
      </c>
      <c r="J113" s="16">
        <v>46</v>
      </c>
      <c r="K113" s="16">
        <v>1.1000000000000001</v>
      </c>
      <c r="L113" s="16">
        <v>88</v>
      </c>
      <c r="M113" s="17">
        <v>2.5139999999999998</v>
      </c>
      <c r="N113" s="7">
        <v>3.6</v>
      </c>
      <c r="O113" s="7">
        <v>16</v>
      </c>
      <c r="P113" s="7">
        <v>0.73</v>
      </c>
      <c r="Q113" s="7">
        <v>6</v>
      </c>
      <c r="R113" s="7">
        <v>5.5</v>
      </c>
      <c r="S113" s="8"/>
      <c r="T113" s="24"/>
      <c r="U113" s="24"/>
      <c r="V113" s="24"/>
      <c r="W113" s="24"/>
      <c r="X113" s="24"/>
      <c r="Y113" s="24"/>
      <c r="Z113" s="12"/>
      <c r="AA113" s="12">
        <v>4.5999999999999996</v>
      </c>
      <c r="AB113" s="12">
        <v>4.0999999999999996</v>
      </c>
      <c r="AC113" s="12">
        <v>8875.7000000000007</v>
      </c>
      <c r="AD113" s="12">
        <v>67.8</v>
      </c>
      <c r="AE113" s="12">
        <v>13.9</v>
      </c>
      <c r="AF113" s="12">
        <v>3</v>
      </c>
      <c r="AG113" s="13"/>
    </row>
    <row r="114" spans="1:33" x14ac:dyDescent="0.25">
      <c r="A114" s="16">
        <v>2022</v>
      </c>
      <c r="B114" s="4">
        <v>112</v>
      </c>
      <c r="C114" s="21" t="s">
        <v>162</v>
      </c>
      <c r="D114" s="4" t="s">
        <v>49</v>
      </c>
      <c r="E114" s="16">
        <v>20</v>
      </c>
      <c r="F114" s="16" t="s">
        <v>26</v>
      </c>
      <c r="G114" s="16">
        <v>80</v>
      </c>
      <c r="H114" s="16" t="s">
        <v>31</v>
      </c>
      <c r="I114" s="16" t="s">
        <v>100</v>
      </c>
      <c r="J114" s="16">
        <v>47</v>
      </c>
      <c r="K114" s="16">
        <v>3.5</v>
      </c>
      <c r="L114" s="16">
        <v>93</v>
      </c>
      <c r="M114" s="17">
        <v>2.4940000000000002</v>
      </c>
      <c r="N114" s="7">
        <v>4</v>
      </c>
      <c r="O114" s="7">
        <v>14.6</v>
      </c>
      <c r="P114" s="7">
        <v>0.62</v>
      </c>
      <c r="Q114" s="7">
        <v>5.13</v>
      </c>
      <c r="R114" s="7">
        <v>4.5999999999999996</v>
      </c>
      <c r="S114" s="8"/>
      <c r="T114" s="24"/>
      <c r="U114" s="24"/>
      <c r="V114" s="24"/>
      <c r="W114" s="24"/>
      <c r="X114" s="24"/>
      <c r="Y114" s="24"/>
      <c r="Z114" s="12"/>
      <c r="AA114" s="12">
        <v>4.4000000000000004</v>
      </c>
      <c r="AB114" s="12">
        <v>3.2</v>
      </c>
      <c r="AC114" s="12">
        <v>8144</v>
      </c>
      <c r="AD114" s="12">
        <v>75.400000000000006</v>
      </c>
      <c r="AE114" s="12">
        <v>5</v>
      </c>
      <c r="AF114" s="12">
        <v>3</v>
      </c>
      <c r="AG114" s="13"/>
    </row>
    <row r="115" spans="1:33" x14ac:dyDescent="0.25">
      <c r="A115" s="16">
        <v>2022</v>
      </c>
      <c r="B115" s="4">
        <v>113</v>
      </c>
      <c r="C115" s="21" t="s">
        <v>163</v>
      </c>
      <c r="D115" s="4" t="s">
        <v>25</v>
      </c>
      <c r="E115" s="16">
        <v>20</v>
      </c>
      <c r="F115" s="16" t="s">
        <v>26</v>
      </c>
      <c r="G115" s="16">
        <v>80</v>
      </c>
      <c r="H115" s="16" t="s">
        <v>27</v>
      </c>
      <c r="I115" s="16" t="s">
        <v>100</v>
      </c>
      <c r="J115" s="16">
        <v>47</v>
      </c>
      <c r="K115" s="16">
        <v>1.5</v>
      </c>
      <c r="L115" s="16">
        <v>73</v>
      </c>
      <c r="M115" s="17">
        <v>2.3849999999999998</v>
      </c>
      <c r="N115" s="7">
        <v>3.5</v>
      </c>
      <c r="O115" s="7">
        <v>16.399999999999999</v>
      </c>
      <c r="P115" s="7">
        <v>0.79</v>
      </c>
      <c r="Q115" s="7">
        <v>6.18</v>
      </c>
      <c r="R115" s="7">
        <v>5.9</v>
      </c>
      <c r="S115" s="8"/>
      <c r="T115" s="24"/>
      <c r="U115" s="24"/>
      <c r="V115" s="24"/>
      <c r="W115" s="24"/>
      <c r="X115" s="24"/>
      <c r="Y115" s="24"/>
      <c r="Z115" s="12"/>
      <c r="AA115" s="12">
        <v>5.9</v>
      </c>
      <c r="AB115" s="12">
        <v>2.5</v>
      </c>
      <c r="AC115" s="12">
        <v>9299</v>
      </c>
      <c r="AD115" s="12">
        <v>150.19999999999999</v>
      </c>
      <c r="AE115" s="12">
        <v>19.899999999999999</v>
      </c>
      <c r="AF115" s="12">
        <v>3</v>
      </c>
      <c r="AG115" s="13"/>
    </row>
    <row r="116" spans="1:33" x14ac:dyDescent="0.25">
      <c r="A116" s="16">
        <v>2022</v>
      </c>
      <c r="B116" s="4">
        <v>114</v>
      </c>
      <c r="C116" s="21" t="s">
        <v>164</v>
      </c>
      <c r="D116" s="4" t="s">
        <v>25</v>
      </c>
      <c r="E116" s="16">
        <v>20</v>
      </c>
      <c r="F116" s="16" t="s">
        <v>26</v>
      </c>
      <c r="G116" s="16">
        <v>80</v>
      </c>
      <c r="H116" s="16" t="s">
        <v>27</v>
      </c>
      <c r="I116" s="16" t="s">
        <v>100</v>
      </c>
      <c r="J116" s="16">
        <v>47</v>
      </c>
      <c r="K116" s="16">
        <v>1.5</v>
      </c>
      <c r="L116" s="16">
        <v>73</v>
      </c>
      <c r="M116" s="17">
        <v>2.391</v>
      </c>
      <c r="N116" s="7">
        <v>3</v>
      </c>
      <c r="O116" s="7">
        <v>16.100000000000001</v>
      </c>
      <c r="P116" s="7">
        <v>0.74</v>
      </c>
      <c r="Q116" s="7">
        <v>6.62</v>
      </c>
      <c r="R116" s="7">
        <v>5.9</v>
      </c>
      <c r="S116" s="8"/>
      <c r="T116" s="24"/>
      <c r="U116" s="24"/>
      <c r="V116" s="24"/>
      <c r="W116" s="24"/>
      <c r="X116" s="24"/>
      <c r="Y116" s="24"/>
      <c r="Z116" s="12"/>
      <c r="AA116" s="12">
        <v>7</v>
      </c>
      <c r="AB116" s="12">
        <v>1.7</v>
      </c>
      <c r="AC116" s="12">
        <v>8993.2999999999993</v>
      </c>
      <c r="AD116" s="12">
        <v>258.89999999999998</v>
      </c>
      <c r="AE116" s="12">
        <v>25.8</v>
      </c>
      <c r="AF116" s="12">
        <v>3</v>
      </c>
      <c r="AG116" s="13"/>
    </row>
    <row r="117" spans="1:33" x14ac:dyDescent="0.25">
      <c r="A117" s="16">
        <v>2022</v>
      </c>
      <c r="B117" s="4">
        <v>115</v>
      </c>
      <c r="C117" s="21" t="s">
        <v>165</v>
      </c>
      <c r="D117" s="4" t="s">
        <v>25</v>
      </c>
      <c r="E117" s="16">
        <v>20</v>
      </c>
      <c r="F117" s="16" t="s">
        <v>26</v>
      </c>
      <c r="G117" s="16">
        <v>65</v>
      </c>
      <c r="H117" s="16" t="s">
        <v>166</v>
      </c>
      <c r="I117" s="16" t="s">
        <v>100</v>
      </c>
      <c r="J117" s="16">
        <v>46</v>
      </c>
      <c r="K117" s="16">
        <v>0.8</v>
      </c>
      <c r="L117" s="16">
        <v>90</v>
      </c>
      <c r="M117" s="17">
        <v>2.5049999999999999</v>
      </c>
      <c r="N117" s="7">
        <v>3.2</v>
      </c>
      <c r="O117" s="7">
        <v>15.9</v>
      </c>
      <c r="P117" s="7">
        <v>0.77</v>
      </c>
      <c r="Q117" s="7">
        <v>6.26</v>
      </c>
      <c r="R117" s="7">
        <v>5.78</v>
      </c>
      <c r="S117" s="8"/>
      <c r="T117" s="9">
        <f>ROUND(AVERAGE(3.27, 4.1),2)</f>
        <v>3.69</v>
      </c>
      <c r="U117" s="9">
        <v>20000</v>
      </c>
      <c r="V117" s="9" t="s">
        <v>31</v>
      </c>
      <c r="W117" s="9" t="s">
        <v>31</v>
      </c>
      <c r="X117" s="9" t="s">
        <v>31</v>
      </c>
      <c r="Y117" s="9" t="s">
        <v>31</v>
      </c>
      <c r="Z117" s="12"/>
      <c r="AA117" s="12">
        <v>6.2</v>
      </c>
      <c r="AB117" s="12">
        <v>1.8</v>
      </c>
      <c r="AC117" s="12">
        <v>8286</v>
      </c>
      <c r="AD117" s="12">
        <v>188.7</v>
      </c>
      <c r="AE117" s="12">
        <v>12.6</v>
      </c>
      <c r="AF117" s="12">
        <v>3</v>
      </c>
      <c r="AG117" s="13"/>
    </row>
    <row r="118" spans="1:33" x14ac:dyDescent="0.25">
      <c r="A118" s="16">
        <v>2022</v>
      </c>
      <c r="B118" s="4">
        <v>116</v>
      </c>
      <c r="C118" s="21" t="s">
        <v>167</v>
      </c>
      <c r="D118" s="4" t="s">
        <v>25</v>
      </c>
      <c r="E118" s="16">
        <v>20</v>
      </c>
      <c r="F118" s="16" t="s">
        <v>156</v>
      </c>
      <c r="G118" s="16">
        <v>65</v>
      </c>
      <c r="H118" s="16" t="s">
        <v>31</v>
      </c>
      <c r="I118" s="16" t="s">
        <v>100</v>
      </c>
      <c r="J118" s="16">
        <v>47</v>
      </c>
      <c r="K118" s="16">
        <v>4.4000000000000004</v>
      </c>
      <c r="L118" s="16">
        <v>88</v>
      </c>
      <c r="M118" s="17">
        <v>2.5169999999999999</v>
      </c>
      <c r="N118" s="7">
        <v>3</v>
      </c>
      <c r="O118" s="7">
        <v>16.2</v>
      </c>
      <c r="P118" s="7">
        <v>0.79</v>
      </c>
      <c r="Q118" s="7">
        <v>6.26</v>
      </c>
      <c r="R118" s="7">
        <v>5.91</v>
      </c>
      <c r="S118" s="8"/>
      <c r="T118" s="9">
        <f>ROUND(AVERAGE(3, 3.77),2)</f>
        <v>3.39</v>
      </c>
      <c r="U118" s="9">
        <v>20000</v>
      </c>
      <c r="V118" s="9" t="s">
        <v>31</v>
      </c>
      <c r="W118" s="9" t="s">
        <v>31</v>
      </c>
      <c r="X118" s="9" t="s">
        <v>31</v>
      </c>
      <c r="Y118" s="9" t="s">
        <v>31</v>
      </c>
      <c r="Z118" s="12"/>
      <c r="AA118" s="12">
        <v>5.6</v>
      </c>
      <c r="AB118" s="12">
        <v>1.8</v>
      </c>
      <c r="AC118" s="12">
        <v>6150.7</v>
      </c>
      <c r="AD118" s="12">
        <v>135.1</v>
      </c>
      <c r="AE118" s="12">
        <v>31.9</v>
      </c>
      <c r="AF118" s="12">
        <v>3</v>
      </c>
      <c r="AG118" s="13"/>
    </row>
    <row r="119" spans="1:33" x14ac:dyDescent="0.25">
      <c r="A119" s="16">
        <v>2022</v>
      </c>
      <c r="B119" s="4">
        <v>117</v>
      </c>
      <c r="C119" s="21" t="s">
        <v>168</v>
      </c>
      <c r="D119" s="4" t="s">
        <v>49</v>
      </c>
      <c r="E119" s="16">
        <v>20</v>
      </c>
      <c r="F119" s="16" t="s">
        <v>26</v>
      </c>
      <c r="G119" s="16">
        <v>80</v>
      </c>
      <c r="H119" s="16" t="s">
        <v>31</v>
      </c>
      <c r="I119" s="16" t="s">
        <v>100</v>
      </c>
      <c r="J119" s="16">
        <v>47</v>
      </c>
      <c r="K119" s="16">
        <v>3.5</v>
      </c>
      <c r="L119" s="16">
        <v>93</v>
      </c>
      <c r="M119" s="17">
        <v>2.5009999999999999</v>
      </c>
      <c r="N119" s="7">
        <v>4.2</v>
      </c>
      <c r="O119" s="7">
        <v>14.5</v>
      </c>
      <c r="P119" s="7">
        <v>0.64</v>
      </c>
      <c r="Q119" s="7">
        <v>5.33</v>
      </c>
      <c r="R119" s="7">
        <v>4.76</v>
      </c>
      <c r="S119" s="8"/>
      <c r="T119" s="24"/>
      <c r="U119" s="24"/>
      <c r="V119" s="24"/>
      <c r="W119" s="24"/>
      <c r="X119" s="24"/>
      <c r="Y119" s="24"/>
      <c r="Z119" s="12"/>
      <c r="AA119" s="12">
        <v>4.4000000000000004</v>
      </c>
      <c r="AB119" s="12">
        <v>2.6</v>
      </c>
      <c r="AC119" s="12">
        <v>7942.2</v>
      </c>
      <c r="AD119" s="12">
        <v>90.2</v>
      </c>
      <c r="AE119" s="12">
        <v>11.2</v>
      </c>
      <c r="AF119" s="12">
        <v>3</v>
      </c>
      <c r="AG119" s="13"/>
    </row>
    <row r="120" spans="1:33" x14ac:dyDescent="0.25">
      <c r="A120" s="16">
        <v>2022</v>
      </c>
      <c r="B120" s="4">
        <v>118</v>
      </c>
      <c r="C120" s="21" t="s">
        <v>169</v>
      </c>
      <c r="D120" s="4" t="s">
        <v>25</v>
      </c>
      <c r="E120" s="16">
        <v>20</v>
      </c>
      <c r="F120" s="16" t="s">
        <v>26</v>
      </c>
      <c r="G120" s="16">
        <v>80</v>
      </c>
      <c r="H120" s="16" t="s">
        <v>27</v>
      </c>
      <c r="I120" s="16" t="s">
        <v>100</v>
      </c>
      <c r="J120" s="16">
        <v>47</v>
      </c>
      <c r="K120" s="16">
        <v>1.5</v>
      </c>
      <c r="L120" s="16">
        <v>73</v>
      </c>
      <c r="M120" s="17">
        <v>2.3559999999999999</v>
      </c>
      <c r="N120" s="7">
        <v>3.7</v>
      </c>
      <c r="O120" s="7">
        <v>17.2</v>
      </c>
      <c r="P120" s="7">
        <v>0.68</v>
      </c>
      <c r="Q120" s="7">
        <v>6.78</v>
      </c>
      <c r="R120" s="7">
        <v>5.9</v>
      </c>
      <c r="S120" s="8"/>
      <c r="T120" s="24"/>
      <c r="U120" s="24"/>
      <c r="V120" s="24"/>
      <c r="W120" s="24"/>
      <c r="X120" s="24"/>
      <c r="Y120" s="24"/>
      <c r="Z120" s="12"/>
      <c r="AA120" s="12">
        <v>5.6</v>
      </c>
      <c r="AB120" s="12">
        <v>1.5</v>
      </c>
      <c r="AC120" s="12">
        <v>8200.2999999999993</v>
      </c>
      <c r="AD120" s="12">
        <v>244.6</v>
      </c>
      <c r="AE120" s="12">
        <v>22.1</v>
      </c>
      <c r="AF120" s="12">
        <v>3</v>
      </c>
      <c r="AG120" s="13"/>
    </row>
    <row r="121" spans="1:33" ht="30" x14ac:dyDescent="0.25">
      <c r="A121" s="16">
        <v>2022</v>
      </c>
      <c r="B121" s="4">
        <v>119</v>
      </c>
      <c r="C121" s="21" t="s">
        <v>170</v>
      </c>
      <c r="D121" s="4" t="s">
        <v>25</v>
      </c>
      <c r="E121" s="16">
        <v>20</v>
      </c>
      <c r="F121" s="16" t="s">
        <v>26</v>
      </c>
      <c r="G121" s="16">
        <v>80</v>
      </c>
      <c r="H121" s="19" t="s">
        <v>171</v>
      </c>
      <c r="I121" s="19" t="s">
        <v>100</v>
      </c>
      <c r="J121" s="19">
        <v>46</v>
      </c>
      <c r="K121" s="19">
        <v>1.1000000000000001</v>
      </c>
      <c r="L121" s="19">
        <v>88</v>
      </c>
      <c r="M121" s="17">
        <v>2.4940000000000002</v>
      </c>
      <c r="N121" s="7">
        <v>3.8</v>
      </c>
      <c r="O121" s="7">
        <v>16.5</v>
      </c>
      <c r="P121" s="7">
        <v>0.65</v>
      </c>
      <c r="Q121" s="7">
        <v>6.36</v>
      </c>
      <c r="R121" s="7">
        <v>5.5</v>
      </c>
      <c r="S121" s="8"/>
      <c r="T121" s="9">
        <v>1.8</v>
      </c>
      <c r="U121" s="9">
        <v>20000</v>
      </c>
      <c r="V121" s="9" t="s">
        <v>31</v>
      </c>
      <c r="W121" s="9" t="s">
        <v>31</v>
      </c>
      <c r="X121" s="9" t="s">
        <v>31</v>
      </c>
      <c r="Y121" s="9" t="s">
        <v>31</v>
      </c>
      <c r="Z121" s="12"/>
      <c r="AA121" s="12">
        <v>5.2</v>
      </c>
      <c r="AB121" s="12">
        <v>2.8</v>
      </c>
      <c r="AC121" s="12">
        <v>9431.9</v>
      </c>
      <c r="AD121" s="12">
        <v>118.7</v>
      </c>
      <c r="AE121" s="12">
        <v>20.8</v>
      </c>
      <c r="AF121" s="12">
        <v>3</v>
      </c>
      <c r="AG121" s="13"/>
    </row>
    <row r="122" spans="1:33" x14ac:dyDescent="0.25">
      <c r="A122" s="16">
        <v>2022</v>
      </c>
      <c r="B122" s="4">
        <v>120</v>
      </c>
      <c r="C122" s="21" t="s">
        <v>172</v>
      </c>
      <c r="D122" s="4" t="s">
        <v>25</v>
      </c>
      <c r="E122" s="16">
        <v>20</v>
      </c>
      <c r="F122" s="16" t="s">
        <v>26</v>
      </c>
      <c r="G122" s="16">
        <v>80</v>
      </c>
      <c r="H122" s="16" t="s">
        <v>27</v>
      </c>
      <c r="I122" s="16" t="s">
        <v>100</v>
      </c>
      <c r="J122" s="16">
        <v>47</v>
      </c>
      <c r="K122" s="16">
        <v>1.5</v>
      </c>
      <c r="L122" s="16">
        <v>73</v>
      </c>
      <c r="M122" s="17">
        <v>2.363</v>
      </c>
      <c r="N122" s="7">
        <v>3.2</v>
      </c>
      <c r="O122" s="7">
        <v>16.899999999999999</v>
      </c>
      <c r="P122" s="7">
        <v>0.63</v>
      </c>
      <c r="Q122" s="7">
        <v>7.22</v>
      </c>
      <c r="R122" s="7">
        <v>5.8</v>
      </c>
      <c r="S122" s="8"/>
      <c r="T122" s="9"/>
      <c r="U122" s="9"/>
      <c r="V122" s="9"/>
      <c r="W122" s="9"/>
      <c r="X122" s="9"/>
      <c r="Y122" s="9"/>
      <c r="Z122" s="12"/>
      <c r="AA122" s="12">
        <v>7.9</v>
      </c>
      <c r="AB122" s="12">
        <v>1.2</v>
      </c>
      <c r="AC122" s="12">
        <v>9304.7000000000007</v>
      </c>
      <c r="AD122" s="12">
        <v>411.2</v>
      </c>
      <c r="AE122" s="12">
        <v>7.3</v>
      </c>
      <c r="AF122" s="12">
        <v>3</v>
      </c>
      <c r="AG122" s="13"/>
    </row>
    <row r="123" spans="1:33" ht="30" x14ac:dyDescent="0.25">
      <c r="A123" s="16">
        <v>2022</v>
      </c>
      <c r="B123" s="4">
        <v>121</v>
      </c>
      <c r="C123" s="21" t="s">
        <v>173</v>
      </c>
      <c r="D123" s="4" t="s">
        <v>25</v>
      </c>
      <c r="E123" s="16">
        <v>20</v>
      </c>
      <c r="F123" s="16" t="s">
        <v>26</v>
      </c>
      <c r="G123" s="16">
        <v>80</v>
      </c>
      <c r="H123" s="19" t="s">
        <v>171</v>
      </c>
      <c r="I123" s="19" t="s">
        <v>100</v>
      </c>
      <c r="J123" s="19">
        <v>46</v>
      </c>
      <c r="K123" s="19">
        <v>1.1000000000000001</v>
      </c>
      <c r="L123" s="19">
        <v>88</v>
      </c>
      <c r="M123" s="17">
        <v>2.5150000000000001</v>
      </c>
      <c r="N123" s="7">
        <v>3.2</v>
      </c>
      <c r="O123" s="7">
        <v>15.8</v>
      </c>
      <c r="P123" s="7">
        <v>0.7</v>
      </c>
      <c r="Q123" s="7">
        <v>5.88</v>
      </c>
      <c r="R123" s="7">
        <v>5.5</v>
      </c>
      <c r="S123" s="8"/>
      <c r="T123" s="9"/>
      <c r="U123" s="9"/>
      <c r="V123" s="9"/>
      <c r="W123" s="9"/>
      <c r="X123" s="9"/>
      <c r="Y123" s="9"/>
      <c r="Z123" s="12"/>
      <c r="AA123" s="12">
        <v>4.9000000000000004</v>
      </c>
      <c r="AB123" s="12">
        <v>3.5</v>
      </c>
      <c r="AC123" s="12">
        <v>8996.6</v>
      </c>
      <c r="AD123" s="12">
        <v>88.5</v>
      </c>
      <c r="AE123" s="12">
        <v>28.2</v>
      </c>
      <c r="AF123" s="12">
        <v>3</v>
      </c>
      <c r="AG123" s="13"/>
    </row>
    <row r="124" spans="1:33" ht="30" x14ac:dyDescent="0.25">
      <c r="A124" s="16">
        <v>2022</v>
      </c>
      <c r="B124" s="4">
        <v>122</v>
      </c>
      <c r="C124" s="21" t="s">
        <v>174</v>
      </c>
      <c r="D124" s="4" t="s">
        <v>25</v>
      </c>
      <c r="E124" s="16">
        <v>20</v>
      </c>
      <c r="F124" s="16" t="s">
        <v>26</v>
      </c>
      <c r="G124" s="16">
        <v>80</v>
      </c>
      <c r="H124" s="19" t="s">
        <v>171</v>
      </c>
      <c r="I124" s="19" t="s">
        <v>100</v>
      </c>
      <c r="J124" s="19">
        <v>46</v>
      </c>
      <c r="K124" s="19">
        <v>1.1000000000000001</v>
      </c>
      <c r="L124" s="19">
        <v>88</v>
      </c>
      <c r="M124" s="17">
        <v>2.5230000000000001</v>
      </c>
      <c r="N124" s="7">
        <v>3.5</v>
      </c>
      <c r="O124" s="7">
        <v>15.5</v>
      </c>
      <c r="P124" s="7">
        <v>0.72</v>
      </c>
      <c r="Q124" s="7">
        <v>5.83</v>
      </c>
      <c r="R124" s="7">
        <v>5.5</v>
      </c>
      <c r="S124" s="8"/>
      <c r="T124" s="9"/>
      <c r="U124" s="9"/>
      <c r="V124" s="9"/>
      <c r="W124" s="9"/>
      <c r="X124" s="9"/>
      <c r="Y124" s="9"/>
      <c r="Z124" s="12"/>
      <c r="AA124" s="12">
        <v>5.3</v>
      </c>
      <c r="AB124" s="12">
        <v>3.1</v>
      </c>
      <c r="AC124" s="12">
        <v>9191.2999999999993</v>
      </c>
      <c r="AD124" s="12">
        <v>104.3</v>
      </c>
      <c r="AE124" s="12">
        <v>7.1</v>
      </c>
      <c r="AF124" s="12">
        <v>3</v>
      </c>
      <c r="AG124" s="13"/>
    </row>
    <row r="125" spans="1:33" x14ac:dyDescent="0.25">
      <c r="A125" s="16">
        <v>2023</v>
      </c>
      <c r="B125" s="4">
        <v>123</v>
      </c>
      <c r="C125" s="25" t="s">
        <v>181</v>
      </c>
      <c r="D125" s="4" t="s">
        <v>25</v>
      </c>
      <c r="E125" s="2">
        <v>20</v>
      </c>
      <c r="F125" s="2" t="s">
        <v>26</v>
      </c>
      <c r="G125" s="2">
        <v>80</v>
      </c>
      <c r="H125" s="2" t="s">
        <v>31</v>
      </c>
      <c r="I125" s="2" t="s">
        <v>100</v>
      </c>
      <c r="J125" s="2">
        <v>46</v>
      </c>
      <c r="K125" s="2">
        <v>4</v>
      </c>
      <c r="L125" s="2">
        <v>88</v>
      </c>
      <c r="M125" s="6">
        <v>2.4569999999999999</v>
      </c>
      <c r="N125" s="6">
        <v>3.9</v>
      </c>
      <c r="O125" s="6">
        <v>15.9</v>
      </c>
      <c r="P125" s="6">
        <v>0.82</v>
      </c>
      <c r="Q125" s="6">
        <v>5.83</v>
      </c>
      <c r="R125" s="6">
        <v>5.5</v>
      </c>
      <c r="S125" s="26"/>
      <c r="T125" s="26"/>
      <c r="U125" s="26"/>
      <c r="V125" s="26"/>
      <c r="W125" s="26"/>
      <c r="X125" s="26"/>
      <c r="Y125" s="26"/>
      <c r="Z125" s="32">
        <v>45331</v>
      </c>
      <c r="AA125" s="33">
        <v>4.7</v>
      </c>
      <c r="AB125" s="33">
        <v>4.7</v>
      </c>
      <c r="AC125" s="33">
        <v>9265</v>
      </c>
      <c r="AD125" s="33">
        <v>63.4</v>
      </c>
      <c r="AE125" s="33">
        <v>16.600000000000001</v>
      </c>
      <c r="AF125" s="33">
        <v>3</v>
      </c>
      <c r="AG125" s="13"/>
    </row>
    <row r="126" spans="1:33" x14ac:dyDescent="0.25">
      <c r="A126" s="16">
        <v>2023</v>
      </c>
      <c r="B126" s="4">
        <v>124</v>
      </c>
      <c r="C126" s="25" t="s">
        <v>182</v>
      </c>
      <c r="D126" s="4" t="s">
        <v>250</v>
      </c>
      <c r="E126" s="2">
        <v>20</v>
      </c>
      <c r="F126" s="2" t="s">
        <v>26</v>
      </c>
      <c r="G126" s="2">
        <v>80</v>
      </c>
      <c r="H126" s="2" t="s">
        <v>31</v>
      </c>
      <c r="I126" s="2" t="s">
        <v>100</v>
      </c>
      <c r="J126" s="2">
        <v>47</v>
      </c>
      <c r="K126" s="2">
        <v>4</v>
      </c>
      <c r="L126" s="2">
        <v>93</v>
      </c>
      <c r="M126" s="6">
        <v>2.4350000000000001</v>
      </c>
      <c r="N126" s="6">
        <v>4.4000000000000004</v>
      </c>
      <c r="O126" s="6">
        <v>15.7</v>
      </c>
      <c r="P126" s="6">
        <v>0.53</v>
      </c>
      <c r="Q126" s="6">
        <v>5.89</v>
      </c>
      <c r="R126" s="6">
        <v>5.41</v>
      </c>
      <c r="S126" s="26"/>
      <c r="T126" s="26"/>
      <c r="U126" s="26"/>
      <c r="V126" s="26"/>
      <c r="W126" s="26"/>
      <c r="X126" s="26"/>
      <c r="Y126" s="26"/>
      <c r="Z126" s="32">
        <v>45478</v>
      </c>
      <c r="AA126" s="33">
        <v>5.2</v>
      </c>
      <c r="AB126" s="33">
        <v>3.5</v>
      </c>
      <c r="AC126" s="33">
        <v>8999.4</v>
      </c>
      <c r="AD126" s="33">
        <v>90.7</v>
      </c>
      <c r="AE126" s="33">
        <v>23.9</v>
      </c>
      <c r="AF126" s="33">
        <v>4</v>
      </c>
      <c r="AG126" s="13"/>
    </row>
    <row r="127" spans="1:33" x14ac:dyDescent="0.25">
      <c r="A127" s="16">
        <v>2023</v>
      </c>
      <c r="B127" s="4">
        <v>125</v>
      </c>
      <c r="C127" s="25" t="s">
        <v>183</v>
      </c>
      <c r="D127" s="4" t="s">
        <v>250</v>
      </c>
      <c r="E127" s="2">
        <v>20</v>
      </c>
      <c r="F127" s="2" t="s">
        <v>26</v>
      </c>
      <c r="G127" s="2">
        <v>80</v>
      </c>
      <c r="H127" s="2" t="s">
        <v>31</v>
      </c>
      <c r="I127" s="2" t="s">
        <v>100</v>
      </c>
      <c r="J127" s="2">
        <v>47</v>
      </c>
      <c r="K127" s="2">
        <v>4</v>
      </c>
      <c r="L127" s="2">
        <v>93</v>
      </c>
      <c r="M127" s="6">
        <v>2.4390000000000001</v>
      </c>
      <c r="N127" s="6">
        <v>4.4000000000000004</v>
      </c>
      <c r="O127" s="6">
        <v>15.9</v>
      </c>
      <c r="P127" s="6">
        <v>0.69</v>
      </c>
      <c r="Q127" s="6">
        <v>5.98</v>
      </c>
      <c r="R127" s="6">
        <v>5.47</v>
      </c>
      <c r="S127" s="26"/>
      <c r="T127" s="26"/>
      <c r="U127" s="26"/>
      <c r="V127" s="26"/>
      <c r="W127" s="26"/>
      <c r="X127" s="26"/>
      <c r="Y127" s="26"/>
      <c r="Z127" s="32">
        <v>45478</v>
      </c>
      <c r="AA127" s="33">
        <v>4.7</v>
      </c>
      <c r="AB127" s="33">
        <v>4.2</v>
      </c>
      <c r="AC127" s="33">
        <v>8456.5</v>
      </c>
      <c r="AD127" s="33">
        <v>65.400000000000006</v>
      </c>
      <c r="AE127" s="33">
        <v>32.1</v>
      </c>
      <c r="AF127" s="33">
        <v>4</v>
      </c>
      <c r="AG127" s="13"/>
    </row>
    <row r="128" spans="1:33" x14ac:dyDescent="0.25">
      <c r="A128" s="16">
        <v>2023</v>
      </c>
      <c r="B128" s="4">
        <v>126</v>
      </c>
      <c r="C128" s="27" t="s">
        <v>184</v>
      </c>
      <c r="D128" s="4" t="s">
        <v>250</v>
      </c>
      <c r="E128" s="2">
        <v>20</v>
      </c>
      <c r="F128" s="2" t="s">
        <v>26</v>
      </c>
      <c r="G128" s="2">
        <v>80</v>
      </c>
      <c r="H128" s="2" t="s">
        <v>31</v>
      </c>
      <c r="I128" s="2" t="s">
        <v>100</v>
      </c>
      <c r="J128" s="2">
        <v>47</v>
      </c>
      <c r="K128" s="2">
        <v>4</v>
      </c>
      <c r="L128" s="2">
        <v>93</v>
      </c>
      <c r="M128" s="6">
        <v>2.452</v>
      </c>
      <c r="N128" s="6">
        <v>3.8</v>
      </c>
      <c r="O128" s="6">
        <v>15.4</v>
      </c>
      <c r="P128" s="6">
        <v>0.68</v>
      </c>
      <c r="Q128" s="6">
        <v>5.92</v>
      </c>
      <c r="R128" s="6">
        <v>5.42</v>
      </c>
      <c r="S128" s="28">
        <v>45442</v>
      </c>
      <c r="T128" s="8">
        <v>1.25</v>
      </c>
      <c r="U128" s="8">
        <v>20000</v>
      </c>
      <c r="V128" s="8" t="s">
        <v>31</v>
      </c>
      <c r="W128" s="8" t="s">
        <v>31</v>
      </c>
      <c r="X128" s="8" t="s">
        <v>31</v>
      </c>
      <c r="Y128" s="8" t="s">
        <v>31</v>
      </c>
      <c r="Z128" s="34"/>
      <c r="AA128" s="34"/>
      <c r="AB128" s="34"/>
      <c r="AC128" s="34"/>
      <c r="AD128" s="34"/>
      <c r="AE128" s="34"/>
      <c r="AF128" s="34"/>
      <c r="AG128" s="13"/>
    </row>
    <row r="129" spans="1:33" x14ac:dyDescent="0.25">
      <c r="A129" s="16">
        <v>2023</v>
      </c>
      <c r="B129" s="4">
        <v>127</v>
      </c>
      <c r="C129" s="27" t="s">
        <v>185</v>
      </c>
      <c r="D129" s="4" t="s">
        <v>25</v>
      </c>
      <c r="E129" s="2">
        <v>20</v>
      </c>
      <c r="F129" s="2" t="s">
        <v>26</v>
      </c>
      <c r="G129" s="2">
        <v>80</v>
      </c>
      <c r="H129" s="2" t="s">
        <v>31</v>
      </c>
      <c r="I129" s="2" t="s">
        <v>100</v>
      </c>
      <c r="J129" s="2">
        <v>46</v>
      </c>
      <c r="K129" s="2">
        <v>1.2</v>
      </c>
      <c r="L129" s="2">
        <v>82</v>
      </c>
      <c r="M129" s="6">
        <v>2.5110000000000001</v>
      </c>
      <c r="N129" s="6">
        <v>4</v>
      </c>
      <c r="O129" s="6">
        <v>17</v>
      </c>
      <c r="P129" s="6">
        <v>0.64</v>
      </c>
      <c r="Q129" s="6">
        <v>6.02</v>
      </c>
      <c r="R129" s="6">
        <v>5.5</v>
      </c>
      <c r="S129" s="28">
        <v>45355</v>
      </c>
      <c r="T129" s="8">
        <v>1.64</v>
      </c>
      <c r="U129" s="8">
        <v>20000</v>
      </c>
      <c r="V129" s="8" t="s">
        <v>31</v>
      </c>
      <c r="W129" s="8" t="s">
        <v>31</v>
      </c>
      <c r="X129" s="8" t="s">
        <v>31</v>
      </c>
      <c r="Y129" s="8" t="s">
        <v>31</v>
      </c>
      <c r="Z129" s="34"/>
      <c r="AA129" s="34"/>
      <c r="AB129" s="34"/>
      <c r="AC129" s="34"/>
      <c r="AD129" s="34"/>
      <c r="AE129" s="34"/>
      <c r="AF129" s="34"/>
      <c r="AG129" s="13"/>
    </row>
    <row r="130" spans="1:33" x14ac:dyDescent="0.25">
      <c r="A130" s="16">
        <v>2023</v>
      </c>
      <c r="B130" s="4">
        <v>128</v>
      </c>
      <c r="C130" s="27" t="s">
        <v>186</v>
      </c>
      <c r="D130" s="4" t="s">
        <v>250</v>
      </c>
      <c r="E130" s="2">
        <v>20</v>
      </c>
      <c r="F130" s="2" t="s">
        <v>26</v>
      </c>
      <c r="G130" s="2">
        <v>80</v>
      </c>
      <c r="H130" s="2" t="s">
        <v>31</v>
      </c>
      <c r="I130" s="2" t="s">
        <v>100</v>
      </c>
      <c r="J130" s="2">
        <v>47</v>
      </c>
      <c r="K130" s="2">
        <v>4</v>
      </c>
      <c r="L130" s="2">
        <v>93</v>
      </c>
      <c r="M130" s="6">
        <v>2.4580000000000002</v>
      </c>
      <c r="N130" s="6">
        <v>3.9</v>
      </c>
      <c r="O130" s="6">
        <v>15.2</v>
      </c>
      <c r="P130" s="6">
        <v>0.72</v>
      </c>
      <c r="Q130" s="6">
        <v>5.56</v>
      </c>
      <c r="R130" s="6">
        <v>5.47</v>
      </c>
      <c r="S130" s="26"/>
      <c r="T130" s="26"/>
      <c r="U130" s="26"/>
      <c r="V130" s="26"/>
      <c r="W130" s="26"/>
      <c r="X130" s="26"/>
      <c r="Y130" s="26"/>
      <c r="Z130" s="32">
        <v>45478</v>
      </c>
      <c r="AA130" s="33">
        <v>4.7</v>
      </c>
      <c r="AB130" s="33">
        <v>3.8</v>
      </c>
      <c r="AC130" s="33">
        <v>8085.5</v>
      </c>
      <c r="AD130" s="33">
        <v>68.099999999999994</v>
      </c>
      <c r="AE130" s="33">
        <v>14</v>
      </c>
      <c r="AF130" s="33">
        <v>3</v>
      </c>
      <c r="AG130" s="13"/>
    </row>
    <row r="131" spans="1:33" x14ac:dyDescent="0.25">
      <c r="A131" s="16">
        <v>2023</v>
      </c>
      <c r="B131" s="4">
        <v>129</v>
      </c>
      <c r="C131" s="27" t="s">
        <v>187</v>
      </c>
      <c r="D131" s="4" t="s">
        <v>49</v>
      </c>
      <c r="E131" s="2">
        <v>20</v>
      </c>
      <c r="F131" s="2" t="s">
        <v>26</v>
      </c>
      <c r="G131" s="2">
        <v>80</v>
      </c>
      <c r="H131" s="2" t="s">
        <v>27</v>
      </c>
      <c r="I131" s="2" t="s">
        <v>100</v>
      </c>
      <c r="J131" s="2">
        <v>47</v>
      </c>
      <c r="K131" s="2">
        <v>1.3</v>
      </c>
      <c r="L131" s="2">
        <v>73</v>
      </c>
      <c r="M131" s="6">
        <v>2.4420000000000002</v>
      </c>
      <c r="N131" s="6">
        <v>3.2</v>
      </c>
      <c r="O131" s="6">
        <v>13.1</v>
      </c>
      <c r="P131" s="6">
        <v>0.8</v>
      </c>
      <c r="Q131" s="6">
        <v>5.0999999999999996</v>
      </c>
      <c r="R131" s="6">
        <v>4.7</v>
      </c>
      <c r="S131" s="26"/>
      <c r="T131" s="26"/>
      <c r="U131" s="26"/>
      <c r="V131" s="26"/>
      <c r="W131" s="26"/>
      <c r="X131" s="26"/>
      <c r="Y131" s="26"/>
      <c r="Z131" s="32">
        <v>45385</v>
      </c>
      <c r="AA131" s="33">
        <v>6.3</v>
      </c>
      <c r="AB131" s="33">
        <v>2</v>
      </c>
      <c r="AC131" s="33">
        <v>8674.7999999999993</v>
      </c>
      <c r="AD131" s="33">
        <v>184.8</v>
      </c>
      <c r="AE131" s="33">
        <v>20.5</v>
      </c>
      <c r="AF131" s="33">
        <v>4</v>
      </c>
      <c r="AG131" s="13"/>
    </row>
    <row r="132" spans="1:33" x14ac:dyDescent="0.25">
      <c r="A132" s="16">
        <v>2023</v>
      </c>
      <c r="B132" s="4">
        <v>130</v>
      </c>
      <c r="C132" s="27" t="s">
        <v>188</v>
      </c>
      <c r="D132" s="4" t="s">
        <v>250</v>
      </c>
      <c r="E132" s="2">
        <v>20</v>
      </c>
      <c r="F132" s="2" t="s">
        <v>26</v>
      </c>
      <c r="G132" s="2">
        <v>80</v>
      </c>
      <c r="H132" s="2" t="s">
        <v>31</v>
      </c>
      <c r="I132" s="2" t="s">
        <v>100</v>
      </c>
      <c r="J132" s="2">
        <v>47</v>
      </c>
      <c r="K132" s="2">
        <v>4</v>
      </c>
      <c r="L132" s="2">
        <v>93</v>
      </c>
      <c r="M132" s="6">
        <v>2.4540000000000002</v>
      </c>
      <c r="N132" s="6">
        <v>4</v>
      </c>
      <c r="O132" s="6">
        <v>15.4</v>
      </c>
      <c r="P132" s="6">
        <v>0.74</v>
      </c>
      <c r="Q132" s="6">
        <v>5.72</v>
      </c>
      <c r="R132" s="6">
        <v>5.54</v>
      </c>
      <c r="S132" s="26"/>
      <c r="T132" s="26"/>
      <c r="U132" s="26"/>
      <c r="V132" s="26"/>
      <c r="W132" s="26"/>
      <c r="X132" s="26"/>
      <c r="Y132" s="26"/>
      <c r="Z132" s="32">
        <v>45504</v>
      </c>
      <c r="AA132" s="33">
        <v>5.4</v>
      </c>
      <c r="AB132" s="33">
        <v>3.2</v>
      </c>
      <c r="AC132" s="33">
        <v>8544.9</v>
      </c>
      <c r="AD132" s="33">
        <v>94.1</v>
      </c>
      <c r="AE132" s="33">
        <v>6</v>
      </c>
      <c r="AF132" s="33">
        <v>3</v>
      </c>
      <c r="AG132" s="13"/>
    </row>
    <row r="133" spans="1:33" x14ac:dyDescent="0.25">
      <c r="A133" s="16">
        <v>2023</v>
      </c>
      <c r="B133" s="4">
        <v>131</v>
      </c>
      <c r="C133" s="27" t="s">
        <v>189</v>
      </c>
      <c r="D133" s="4" t="s">
        <v>250</v>
      </c>
      <c r="E133" s="2">
        <v>20</v>
      </c>
      <c r="F133" s="2" t="s">
        <v>26</v>
      </c>
      <c r="G133" s="2">
        <v>80</v>
      </c>
      <c r="H133" s="2" t="s">
        <v>31</v>
      </c>
      <c r="I133" s="2" t="s">
        <v>100</v>
      </c>
      <c r="J133" s="2">
        <v>47</v>
      </c>
      <c r="K133" s="2">
        <v>4</v>
      </c>
      <c r="L133" s="2">
        <v>93</v>
      </c>
      <c r="M133" s="6">
        <v>2.4500000000000002</v>
      </c>
      <c r="N133" s="6">
        <v>3.5</v>
      </c>
      <c r="O133" s="6">
        <v>15.5</v>
      </c>
      <c r="P133" s="6">
        <v>0.68</v>
      </c>
      <c r="Q133" s="6">
        <v>5.97</v>
      </c>
      <c r="R133" s="6">
        <v>5.44</v>
      </c>
      <c r="S133" s="28">
        <v>45405</v>
      </c>
      <c r="T133" s="8">
        <v>1.51</v>
      </c>
      <c r="U133" s="8">
        <v>20000</v>
      </c>
      <c r="V133" s="8" t="s">
        <v>31</v>
      </c>
      <c r="W133" s="8" t="s">
        <v>31</v>
      </c>
      <c r="X133" s="8" t="s">
        <v>31</v>
      </c>
      <c r="Y133" s="8" t="s">
        <v>31</v>
      </c>
      <c r="Z133" s="32">
        <v>45387</v>
      </c>
      <c r="AA133" s="33">
        <v>4.8</v>
      </c>
      <c r="AB133" s="33">
        <v>4.4000000000000004</v>
      </c>
      <c r="AC133" s="33">
        <v>8368.5</v>
      </c>
      <c r="AD133" s="33">
        <v>68.099999999999994</v>
      </c>
      <c r="AE133" s="33">
        <v>7.3</v>
      </c>
      <c r="AF133" s="33">
        <v>3</v>
      </c>
      <c r="AG133" s="13"/>
    </row>
    <row r="134" spans="1:33" x14ac:dyDescent="0.25">
      <c r="A134" s="16">
        <v>2023</v>
      </c>
      <c r="B134" s="4">
        <v>132</v>
      </c>
      <c r="C134" s="27" t="s">
        <v>190</v>
      </c>
      <c r="D134" s="4" t="s">
        <v>250</v>
      </c>
      <c r="E134" s="2">
        <v>20</v>
      </c>
      <c r="F134" s="2" t="s">
        <v>26</v>
      </c>
      <c r="G134" s="2">
        <v>80</v>
      </c>
      <c r="H134" s="2" t="s">
        <v>31</v>
      </c>
      <c r="I134" s="2" t="s">
        <v>100</v>
      </c>
      <c r="J134" s="2">
        <v>47</v>
      </c>
      <c r="K134" s="2">
        <v>4</v>
      </c>
      <c r="L134" s="2">
        <v>93</v>
      </c>
      <c r="M134" s="6">
        <v>2.4630000000000001</v>
      </c>
      <c r="N134" s="6">
        <v>4.0999999999999996</v>
      </c>
      <c r="O134" s="6">
        <v>15</v>
      </c>
      <c r="P134" s="6">
        <v>0.77</v>
      </c>
      <c r="Q134" s="6">
        <v>5.74</v>
      </c>
      <c r="R134" s="6">
        <v>5.41</v>
      </c>
      <c r="S134" s="26"/>
      <c r="T134" s="26"/>
      <c r="U134" s="26"/>
      <c r="V134" s="26"/>
      <c r="W134" s="26"/>
      <c r="X134" s="26"/>
      <c r="Y134" s="26"/>
      <c r="Z134" s="32">
        <v>45435</v>
      </c>
      <c r="AA134" s="33">
        <v>5.0999999999999996</v>
      </c>
      <c r="AB134" s="33">
        <v>3.1</v>
      </c>
      <c r="AC134" s="33">
        <v>8876.2000000000007</v>
      </c>
      <c r="AD134" s="33">
        <v>95.6</v>
      </c>
      <c r="AE134" s="33">
        <v>17.5</v>
      </c>
      <c r="AF134" s="33">
        <v>4</v>
      </c>
      <c r="AG134" s="13"/>
    </row>
    <row r="135" spans="1:33" x14ac:dyDescent="0.25">
      <c r="A135" s="16">
        <v>2023</v>
      </c>
      <c r="B135" s="4">
        <v>133</v>
      </c>
      <c r="C135" s="27" t="s">
        <v>191</v>
      </c>
      <c r="D135" s="4" t="s">
        <v>250</v>
      </c>
      <c r="E135" s="2">
        <v>20</v>
      </c>
      <c r="F135" s="2" t="s">
        <v>26</v>
      </c>
      <c r="G135" s="2">
        <v>80</v>
      </c>
      <c r="H135" s="2" t="s">
        <v>31</v>
      </c>
      <c r="I135" s="2" t="s">
        <v>100</v>
      </c>
      <c r="J135" s="2">
        <v>47</v>
      </c>
      <c r="K135" s="2">
        <v>4</v>
      </c>
      <c r="L135" s="2">
        <v>93</v>
      </c>
      <c r="M135" s="6">
        <v>2.452</v>
      </c>
      <c r="N135" s="6">
        <v>3.6</v>
      </c>
      <c r="O135" s="6">
        <v>15.5</v>
      </c>
      <c r="P135" s="6">
        <v>0.62</v>
      </c>
      <c r="Q135" s="6">
        <v>5.89</v>
      </c>
      <c r="R135" s="6">
        <v>5.54</v>
      </c>
      <c r="S135" s="26"/>
      <c r="T135" s="26"/>
      <c r="U135" s="26"/>
      <c r="V135" s="26"/>
      <c r="W135" s="26"/>
      <c r="X135" s="26"/>
      <c r="Y135" s="26"/>
      <c r="Z135" s="32">
        <v>45435</v>
      </c>
      <c r="AA135" s="33">
        <v>4.3</v>
      </c>
      <c r="AB135" s="33">
        <v>4.3</v>
      </c>
      <c r="AC135" s="33">
        <v>8162.2</v>
      </c>
      <c r="AD135" s="33">
        <v>55.7</v>
      </c>
      <c r="AE135" s="33">
        <v>29.4</v>
      </c>
      <c r="AF135" s="33">
        <v>3</v>
      </c>
      <c r="AG135" s="13"/>
    </row>
    <row r="136" spans="1:33" x14ac:dyDescent="0.25">
      <c r="A136" s="16">
        <v>2023</v>
      </c>
      <c r="B136" s="4">
        <v>134</v>
      </c>
      <c r="C136" s="27" t="s">
        <v>192</v>
      </c>
      <c r="D136" s="4" t="s">
        <v>49</v>
      </c>
      <c r="E136" s="2">
        <v>15</v>
      </c>
      <c r="F136" s="2" t="s">
        <v>26</v>
      </c>
      <c r="G136" s="2">
        <v>65</v>
      </c>
      <c r="H136" s="2" t="s">
        <v>154</v>
      </c>
      <c r="I136" s="2" t="s">
        <v>100</v>
      </c>
      <c r="J136" s="2">
        <v>47</v>
      </c>
      <c r="K136" s="2">
        <v>6.2</v>
      </c>
      <c r="L136" s="2">
        <v>76</v>
      </c>
      <c r="M136" s="6">
        <v>2.5270000000000001</v>
      </c>
      <c r="N136" s="6">
        <v>3</v>
      </c>
      <c r="O136" s="6">
        <v>13.5</v>
      </c>
      <c r="P136" s="6">
        <v>0.8</v>
      </c>
      <c r="Q136" s="6">
        <v>5.47</v>
      </c>
      <c r="R136" s="6">
        <v>5.0999999999999996</v>
      </c>
      <c r="S136" s="26"/>
      <c r="T136" s="26"/>
      <c r="U136" s="26"/>
      <c r="V136" s="26"/>
      <c r="W136" s="26"/>
      <c r="X136" s="26"/>
      <c r="Y136" s="26"/>
      <c r="Z136" s="32">
        <v>45511</v>
      </c>
      <c r="AA136" s="33">
        <v>7</v>
      </c>
      <c r="AB136" s="33">
        <v>1.7</v>
      </c>
      <c r="AC136" s="33">
        <v>9942.9</v>
      </c>
      <c r="AD136" s="33">
        <v>277.60000000000002</v>
      </c>
      <c r="AE136" s="33">
        <v>9.5</v>
      </c>
      <c r="AF136" s="33">
        <v>3</v>
      </c>
      <c r="AG136" s="13"/>
    </row>
    <row r="137" spans="1:33" x14ac:dyDescent="0.25">
      <c r="A137" s="16">
        <v>2023</v>
      </c>
      <c r="B137" s="4">
        <v>135</v>
      </c>
      <c r="C137" s="27" t="s">
        <v>193</v>
      </c>
      <c r="D137" s="4" t="s">
        <v>250</v>
      </c>
      <c r="E137" s="2">
        <v>20</v>
      </c>
      <c r="F137" s="2" t="s">
        <v>26</v>
      </c>
      <c r="G137" s="2">
        <v>80</v>
      </c>
      <c r="H137" s="2" t="s">
        <v>31</v>
      </c>
      <c r="I137" s="2" t="s">
        <v>100</v>
      </c>
      <c r="J137" s="2">
        <v>47</v>
      </c>
      <c r="K137" s="2">
        <v>4</v>
      </c>
      <c r="L137" s="2">
        <v>93</v>
      </c>
      <c r="M137" s="6">
        <v>2.4510000000000001</v>
      </c>
      <c r="N137" s="6">
        <v>3.9</v>
      </c>
      <c r="O137" s="6">
        <v>15.5</v>
      </c>
      <c r="P137" s="6">
        <v>0.68</v>
      </c>
      <c r="Q137" s="6">
        <v>5.91</v>
      </c>
      <c r="R137" s="6">
        <v>5.45</v>
      </c>
      <c r="S137" s="26"/>
      <c r="T137" s="26"/>
      <c r="U137" s="26"/>
      <c r="V137" s="26"/>
      <c r="W137" s="26"/>
      <c r="X137" s="26"/>
      <c r="Y137" s="26"/>
      <c r="Z137" s="32">
        <v>45504</v>
      </c>
      <c r="AA137" s="33">
        <v>5.3</v>
      </c>
      <c r="AB137" s="33">
        <v>3.4</v>
      </c>
      <c r="AC137" s="33">
        <v>8582.5</v>
      </c>
      <c r="AD137" s="33">
        <v>89.9</v>
      </c>
      <c r="AE137" s="33">
        <v>10</v>
      </c>
      <c r="AF137" s="33">
        <v>4</v>
      </c>
      <c r="AG137" s="13"/>
    </row>
    <row r="138" spans="1:33" x14ac:dyDescent="0.25">
      <c r="A138" s="16">
        <v>2023</v>
      </c>
      <c r="B138" s="4">
        <v>136</v>
      </c>
      <c r="C138" s="27" t="s">
        <v>194</v>
      </c>
      <c r="D138" s="4" t="s">
        <v>49</v>
      </c>
      <c r="E138" s="2">
        <v>15</v>
      </c>
      <c r="F138" s="2" t="s">
        <v>26</v>
      </c>
      <c r="G138" s="2">
        <v>65</v>
      </c>
      <c r="H138" s="2" t="s">
        <v>154</v>
      </c>
      <c r="I138" s="2" t="s">
        <v>100</v>
      </c>
      <c r="J138" s="2">
        <v>47</v>
      </c>
      <c r="K138" s="2">
        <v>6.2</v>
      </c>
      <c r="L138" s="2">
        <v>76</v>
      </c>
      <c r="M138" s="6">
        <v>2.4780000000000002</v>
      </c>
      <c r="N138" s="6">
        <v>4.8</v>
      </c>
      <c r="O138" s="6">
        <v>15.5</v>
      </c>
      <c r="P138" s="6">
        <v>0.7</v>
      </c>
      <c r="Q138" s="6">
        <v>5.0199999999999996</v>
      </c>
      <c r="R138" s="6">
        <v>5.0999999999999996</v>
      </c>
      <c r="S138" s="26"/>
      <c r="T138" s="26"/>
      <c r="U138" s="26"/>
      <c r="V138" s="26"/>
      <c r="W138" s="26"/>
      <c r="X138" s="26"/>
      <c r="Y138" s="26"/>
      <c r="Z138" s="32">
        <v>45511</v>
      </c>
      <c r="AA138" s="33">
        <v>6.6</v>
      </c>
      <c r="AB138" s="33">
        <v>1.7</v>
      </c>
      <c r="AC138" s="33">
        <v>9779.1</v>
      </c>
      <c r="AD138" s="33">
        <v>256.5</v>
      </c>
      <c r="AE138" s="33">
        <v>22.9</v>
      </c>
      <c r="AF138" s="33">
        <v>4</v>
      </c>
      <c r="AG138" s="13"/>
    </row>
    <row r="139" spans="1:33" x14ac:dyDescent="0.25">
      <c r="A139" s="16">
        <v>2023</v>
      </c>
      <c r="B139" s="4">
        <v>137</v>
      </c>
      <c r="C139" s="27" t="s">
        <v>195</v>
      </c>
      <c r="D139" s="4" t="s">
        <v>49</v>
      </c>
      <c r="E139" s="2">
        <v>15</v>
      </c>
      <c r="F139" s="2" t="s">
        <v>26</v>
      </c>
      <c r="G139" s="2">
        <v>65</v>
      </c>
      <c r="H139" s="2" t="s">
        <v>154</v>
      </c>
      <c r="I139" s="2" t="s">
        <v>100</v>
      </c>
      <c r="J139" s="2">
        <v>47</v>
      </c>
      <c r="K139" s="2">
        <v>6.2</v>
      </c>
      <c r="L139" s="2">
        <v>76</v>
      </c>
      <c r="M139" s="6">
        <v>2.4990000000000001</v>
      </c>
      <c r="N139" s="6">
        <v>3.6</v>
      </c>
      <c r="O139" s="6">
        <v>14.8</v>
      </c>
      <c r="P139" s="6">
        <v>0.65</v>
      </c>
      <c r="Q139" s="6">
        <v>5.72</v>
      </c>
      <c r="R139" s="6">
        <v>5.0999999999999996</v>
      </c>
      <c r="S139" s="26"/>
      <c r="T139" s="26"/>
      <c r="U139" s="26"/>
      <c r="V139" s="26"/>
      <c r="W139" s="26"/>
      <c r="X139" s="26"/>
      <c r="Y139" s="26"/>
      <c r="Z139" s="32">
        <v>45511</v>
      </c>
      <c r="AA139" s="33">
        <v>5.7</v>
      </c>
      <c r="AB139" s="33">
        <v>2.5</v>
      </c>
      <c r="AC139" s="33">
        <v>9066.5</v>
      </c>
      <c r="AD139" s="33">
        <v>136.4</v>
      </c>
      <c r="AE139" s="33">
        <v>15.4</v>
      </c>
      <c r="AF139" s="33">
        <v>4</v>
      </c>
      <c r="AG139" s="13"/>
    </row>
    <row r="140" spans="1:33" x14ac:dyDescent="0.25">
      <c r="A140" s="16">
        <v>2023</v>
      </c>
      <c r="B140" s="4">
        <v>138</v>
      </c>
      <c r="C140" s="27" t="s">
        <v>196</v>
      </c>
      <c r="D140" s="4" t="s">
        <v>25</v>
      </c>
      <c r="E140" s="2">
        <v>20</v>
      </c>
      <c r="F140" s="2" t="s">
        <v>26</v>
      </c>
      <c r="G140" s="2">
        <v>80</v>
      </c>
      <c r="H140" s="2" t="s">
        <v>31</v>
      </c>
      <c r="I140" s="2" t="s">
        <v>100</v>
      </c>
      <c r="J140" s="2">
        <v>46</v>
      </c>
      <c r="K140" s="2">
        <v>6.9</v>
      </c>
      <c r="L140" s="2">
        <v>98</v>
      </c>
      <c r="M140" s="6">
        <v>2.4860000000000002</v>
      </c>
      <c r="N140" s="6">
        <v>4</v>
      </c>
      <c r="O140" s="6">
        <v>16.3</v>
      </c>
      <c r="P140" s="6">
        <v>0.76</v>
      </c>
      <c r="Q140" s="6">
        <v>5.97</v>
      </c>
      <c r="R140" s="6">
        <v>5.68</v>
      </c>
      <c r="S140" s="26"/>
      <c r="T140" s="26"/>
      <c r="U140" s="26"/>
      <c r="V140" s="26"/>
      <c r="W140" s="26"/>
      <c r="X140" s="26"/>
      <c r="Y140" s="26"/>
      <c r="Z140" s="32">
        <v>45303</v>
      </c>
      <c r="AA140" s="33">
        <v>5</v>
      </c>
      <c r="AB140" s="33">
        <v>3.8</v>
      </c>
      <c r="AC140" s="33">
        <v>8277.7999999999993</v>
      </c>
      <c r="AD140" s="33">
        <v>73.400000000000006</v>
      </c>
      <c r="AE140" s="33">
        <v>13.1</v>
      </c>
      <c r="AF140" s="33">
        <v>4</v>
      </c>
      <c r="AG140" s="13"/>
    </row>
    <row r="141" spans="1:33" x14ac:dyDescent="0.25">
      <c r="A141" s="16">
        <v>2023</v>
      </c>
      <c r="B141" s="4">
        <v>139</v>
      </c>
      <c r="C141" s="27" t="s">
        <v>197</v>
      </c>
      <c r="D141" s="4" t="s">
        <v>25</v>
      </c>
      <c r="E141" s="2">
        <v>20</v>
      </c>
      <c r="F141" s="2" t="s">
        <v>26</v>
      </c>
      <c r="G141" s="2">
        <v>80</v>
      </c>
      <c r="H141" s="2" t="s">
        <v>31</v>
      </c>
      <c r="I141" s="2" t="s">
        <v>100</v>
      </c>
      <c r="J141" s="2">
        <v>46</v>
      </c>
      <c r="K141" s="2">
        <v>6.9</v>
      </c>
      <c r="L141" s="2">
        <v>98</v>
      </c>
      <c r="M141" s="6">
        <v>2.4710000000000001</v>
      </c>
      <c r="N141" s="6">
        <v>4.5</v>
      </c>
      <c r="O141" s="6">
        <v>17.100000000000001</v>
      </c>
      <c r="P141" s="6">
        <v>0.79</v>
      </c>
      <c r="Q141" s="6">
        <v>5.7</v>
      </c>
      <c r="R141" s="6">
        <v>5.93</v>
      </c>
      <c r="S141" s="26"/>
      <c r="T141" s="26"/>
      <c r="U141" s="26"/>
      <c r="V141" s="26"/>
      <c r="W141" s="26"/>
      <c r="X141" s="26"/>
      <c r="Y141" s="26"/>
      <c r="Z141" s="32">
        <v>45309</v>
      </c>
      <c r="AA141" s="33">
        <v>5.5</v>
      </c>
      <c r="AB141" s="33">
        <v>3.5</v>
      </c>
      <c r="AC141" s="33">
        <v>8461.1</v>
      </c>
      <c r="AD141" s="33">
        <v>89.5</v>
      </c>
      <c r="AE141" s="33">
        <v>17.7</v>
      </c>
      <c r="AF141" s="33">
        <v>4</v>
      </c>
      <c r="AG141" s="13"/>
    </row>
    <row r="142" spans="1:33" x14ac:dyDescent="0.25">
      <c r="A142" s="16">
        <v>2023</v>
      </c>
      <c r="B142" s="4">
        <v>140</v>
      </c>
      <c r="C142" s="27" t="s">
        <v>198</v>
      </c>
      <c r="D142" s="4" t="s">
        <v>49</v>
      </c>
      <c r="E142" s="2">
        <v>20</v>
      </c>
      <c r="F142" s="2" t="s">
        <v>26</v>
      </c>
      <c r="G142" s="2">
        <v>65</v>
      </c>
      <c r="H142" s="2" t="s">
        <v>104</v>
      </c>
      <c r="I142" s="2" t="s">
        <v>100</v>
      </c>
      <c r="J142" s="2">
        <v>46</v>
      </c>
      <c r="K142" s="2">
        <v>1.4</v>
      </c>
      <c r="L142" s="2">
        <v>84</v>
      </c>
      <c r="M142" s="6">
        <v>2.4750000000000001</v>
      </c>
      <c r="N142" s="6">
        <v>3.8</v>
      </c>
      <c r="O142" s="6">
        <v>14.1</v>
      </c>
      <c r="P142" s="6">
        <v>0.88</v>
      </c>
      <c r="Q142" s="6">
        <v>4.5</v>
      </c>
      <c r="R142" s="6">
        <v>4.6399999999999997</v>
      </c>
      <c r="S142" s="26"/>
      <c r="T142" s="26"/>
      <c r="U142" s="26"/>
      <c r="V142" s="26"/>
      <c r="W142" s="26"/>
      <c r="X142" s="26"/>
      <c r="Y142" s="26"/>
      <c r="Z142" s="32">
        <v>45412</v>
      </c>
      <c r="AA142" s="33">
        <v>3.8</v>
      </c>
      <c r="AB142" s="33">
        <v>4.3</v>
      </c>
      <c r="AC142" s="33">
        <v>5431</v>
      </c>
      <c r="AD142" s="33">
        <v>31.8</v>
      </c>
      <c r="AE142" s="33">
        <v>13.2</v>
      </c>
      <c r="AF142" s="33">
        <v>4</v>
      </c>
      <c r="AG142" s="13"/>
    </row>
    <row r="143" spans="1:33" x14ac:dyDescent="0.25">
      <c r="A143" s="16">
        <v>2023</v>
      </c>
      <c r="B143" s="4">
        <v>141</v>
      </c>
      <c r="C143" s="27" t="s">
        <v>199</v>
      </c>
      <c r="D143" s="4" t="s">
        <v>25</v>
      </c>
      <c r="E143" s="2">
        <v>20</v>
      </c>
      <c r="F143" s="2" t="s">
        <v>26</v>
      </c>
      <c r="G143" s="2">
        <v>80</v>
      </c>
      <c r="H143" s="2" t="s">
        <v>31</v>
      </c>
      <c r="I143" s="2" t="s">
        <v>100</v>
      </c>
      <c r="J143" s="2">
        <v>46</v>
      </c>
      <c r="K143" s="2">
        <v>6.9</v>
      </c>
      <c r="L143" s="2">
        <v>98</v>
      </c>
      <c r="M143" s="6">
        <v>2.484</v>
      </c>
      <c r="N143" s="6">
        <v>3.6</v>
      </c>
      <c r="O143" s="6">
        <v>16.600000000000001</v>
      </c>
      <c r="P143" s="6">
        <v>0.75</v>
      </c>
      <c r="Q143" s="6">
        <v>6.1</v>
      </c>
      <c r="R143" s="6">
        <v>5.7</v>
      </c>
      <c r="S143" s="26"/>
      <c r="T143" s="26"/>
      <c r="U143" s="26"/>
      <c r="V143" s="26"/>
      <c r="W143" s="26"/>
      <c r="X143" s="26"/>
      <c r="Y143" s="26"/>
      <c r="Z143" s="32">
        <v>45310</v>
      </c>
      <c r="AA143" s="33">
        <v>5.2</v>
      </c>
      <c r="AB143" s="33">
        <v>3.8</v>
      </c>
      <c r="AC143" s="33">
        <v>8675.2999999999993</v>
      </c>
      <c r="AD143" s="33">
        <v>79.5</v>
      </c>
      <c r="AE143" s="33">
        <v>21</v>
      </c>
      <c r="AF143" s="33">
        <v>4</v>
      </c>
      <c r="AG143" s="13"/>
    </row>
    <row r="144" spans="1:33" x14ac:dyDescent="0.25">
      <c r="A144" s="16">
        <v>2023</v>
      </c>
      <c r="B144" s="4">
        <v>142</v>
      </c>
      <c r="C144" s="27" t="s">
        <v>200</v>
      </c>
      <c r="D144" s="4" t="s">
        <v>25</v>
      </c>
      <c r="E144" s="2">
        <v>20</v>
      </c>
      <c r="F144" s="2" t="s">
        <v>26</v>
      </c>
      <c r="G144" s="2">
        <v>80</v>
      </c>
      <c r="H144" s="2" t="s">
        <v>31</v>
      </c>
      <c r="I144" s="2" t="s">
        <v>100</v>
      </c>
      <c r="J144" s="2">
        <v>46</v>
      </c>
      <c r="K144" s="2">
        <v>6.9</v>
      </c>
      <c r="L144" s="2">
        <v>98</v>
      </c>
      <c r="M144" s="6">
        <v>2.472</v>
      </c>
      <c r="N144" s="6">
        <v>4.5999999999999996</v>
      </c>
      <c r="O144" s="6">
        <v>17</v>
      </c>
      <c r="P144" s="6">
        <v>0.79</v>
      </c>
      <c r="Q144" s="6">
        <v>6.1</v>
      </c>
      <c r="R144" s="6">
        <v>5.7</v>
      </c>
      <c r="S144" s="26"/>
      <c r="T144" s="26"/>
      <c r="U144" s="26"/>
      <c r="V144" s="26"/>
      <c r="W144" s="26"/>
      <c r="X144" s="26"/>
      <c r="Y144" s="26"/>
      <c r="Z144" s="32">
        <v>45307</v>
      </c>
      <c r="AA144" s="33">
        <v>5.9</v>
      </c>
      <c r="AB144" s="33">
        <v>2.8</v>
      </c>
      <c r="AC144" s="33">
        <v>8793.4</v>
      </c>
      <c r="AD144" s="33">
        <v>124.2</v>
      </c>
      <c r="AE144" s="33">
        <v>13.5</v>
      </c>
      <c r="AF144" s="33">
        <v>4</v>
      </c>
      <c r="AG144" s="13"/>
    </row>
    <row r="145" spans="1:33" x14ac:dyDescent="0.25">
      <c r="A145" s="16">
        <v>2023</v>
      </c>
      <c r="B145" s="4">
        <v>143</v>
      </c>
      <c r="C145" s="27" t="s">
        <v>201</v>
      </c>
      <c r="D145" s="4" t="s">
        <v>25</v>
      </c>
      <c r="E145" s="2">
        <v>20</v>
      </c>
      <c r="F145" s="2" t="s">
        <v>26</v>
      </c>
      <c r="G145" s="2">
        <v>80</v>
      </c>
      <c r="H145" s="2" t="s">
        <v>31</v>
      </c>
      <c r="I145" s="2" t="s">
        <v>100</v>
      </c>
      <c r="J145" s="2">
        <v>46</v>
      </c>
      <c r="K145" s="2">
        <v>6.9</v>
      </c>
      <c r="L145" s="2">
        <v>98</v>
      </c>
      <c r="M145" s="6">
        <v>2.4889999999999999</v>
      </c>
      <c r="N145" s="6">
        <v>4</v>
      </c>
      <c r="O145" s="6">
        <v>16.5</v>
      </c>
      <c r="P145" s="6">
        <v>0.72</v>
      </c>
      <c r="Q145" s="6">
        <v>5.86</v>
      </c>
      <c r="R145" s="6">
        <v>5.7</v>
      </c>
      <c r="S145" s="26"/>
      <c r="T145" s="26"/>
      <c r="U145" s="26"/>
      <c r="V145" s="26"/>
      <c r="W145" s="26"/>
      <c r="X145" s="26"/>
      <c r="Y145" s="26"/>
      <c r="Z145" s="32">
        <v>45307</v>
      </c>
      <c r="AA145" s="33">
        <v>5.4</v>
      </c>
      <c r="AB145" s="33">
        <v>3.7</v>
      </c>
      <c r="AC145" s="33">
        <v>8637.2999999999993</v>
      </c>
      <c r="AD145" s="33">
        <v>85.3</v>
      </c>
      <c r="AE145" s="33">
        <v>13.6</v>
      </c>
      <c r="AF145" s="33">
        <v>4</v>
      </c>
      <c r="AG145" s="13"/>
    </row>
    <row r="146" spans="1:33" x14ac:dyDescent="0.25">
      <c r="A146" s="16">
        <v>2023</v>
      </c>
      <c r="B146" s="4">
        <v>144</v>
      </c>
      <c r="C146" s="27" t="s">
        <v>202</v>
      </c>
      <c r="D146" s="4" t="s">
        <v>25</v>
      </c>
      <c r="E146" s="2">
        <v>20</v>
      </c>
      <c r="F146" s="2" t="s">
        <v>26</v>
      </c>
      <c r="G146" s="2">
        <v>80</v>
      </c>
      <c r="H146" s="2" t="s">
        <v>31</v>
      </c>
      <c r="I146" s="2" t="s">
        <v>100</v>
      </c>
      <c r="J146" s="2">
        <v>46</v>
      </c>
      <c r="K146" s="2">
        <v>6.9</v>
      </c>
      <c r="L146" s="2">
        <v>98</v>
      </c>
      <c r="M146" s="6">
        <v>2.4900000000000002</v>
      </c>
      <c r="N146" s="6">
        <v>3.9</v>
      </c>
      <c r="O146" s="6">
        <v>16.3</v>
      </c>
      <c r="P146" s="6">
        <v>0.82</v>
      </c>
      <c r="Q146" s="6">
        <v>6.05</v>
      </c>
      <c r="R146" s="6">
        <v>5.6</v>
      </c>
      <c r="S146" s="26"/>
      <c r="T146" s="26"/>
      <c r="U146" s="26"/>
      <c r="V146" s="26"/>
      <c r="W146" s="26"/>
      <c r="X146" s="26"/>
      <c r="Y146" s="26"/>
      <c r="Z146" s="32">
        <v>45309</v>
      </c>
      <c r="AA146" s="33">
        <v>5.4</v>
      </c>
      <c r="AB146" s="33">
        <v>3.6</v>
      </c>
      <c r="AC146" s="33">
        <v>7747.3</v>
      </c>
      <c r="AD146" s="33">
        <v>76.900000000000006</v>
      </c>
      <c r="AE146" s="33">
        <v>14.4</v>
      </c>
      <c r="AF146" s="33">
        <v>4</v>
      </c>
      <c r="AG146" s="13" t="s">
        <v>246</v>
      </c>
    </row>
    <row r="147" spans="1:33" x14ac:dyDescent="0.25">
      <c r="A147" s="16">
        <v>2023</v>
      </c>
      <c r="B147" s="4">
        <v>145</v>
      </c>
      <c r="C147" s="27" t="s">
        <v>203</v>
      </c>
      <c r="D147" s="4" t="s">
        <v>25</v>
      </c>
      <c r="E147" s="2">
        <v>20</v>
      </c>
      <c r="F147" s="2" t="s">
        <v>26</v>
      </c>
      <c r="G147" s="2">
        <v>80</v>
      </c>
      <c r="H147" s="2" t="s">
        <v>31</v>
      </c>
      <c r="I147" s="2" t="s">
        <v>100</v>
      </c>
      <c r="J147" s="2">
        <v>46</v>
      </c>
      <c r="K147" s="2">
        <v>1.1000000000000001</v>
      </c>
      <c r="L147" s="2">
        <v>88</v>
      </c>
      <c r="M147" s="6">
        <v>2.4910000000000001</v>
      </c>
      <c r="N147" s="6">
        <v>3.9</v>
      </c>
      <c r="O147" s="6">
        <v>16.7</v>
      </c>
      <c r="P147" s="6">
        <v>0.65</v>
      </c>
      <c r="Q147" s="6">
        <v>5.71</v>
      </c>
      <c r="R147" s="6">
        <v>5.5</v>
      </c>
      <c r="S147" s="28">
        <v>45337</v>
      </c>
      <c r="T147" s="8">
        <v>1.95</v>
      </c>
      <c r="U147" s="8">
        <v>20000</v>
      </c>
      <c r="V147" s="8" t="s">
        <v>31</v>
      </c>
      <c r="W147" s="8" t="s">
        <v>31</v>
      </c>
      <c r="X147" s="8" t="s">
        <v>31</v>
      </c>
      <c r="Y147" s="8" t="s">
        <v>31</v>
      </c>
      <c r="Z147" s="32">
        <v>45338</v>
      </c>
      <c r="AA147" s="33">
        <v>5.2</v>
      </c>
      <c r="AB147" s="33">
        <v>2.6</v>
      </c>
      <c r="AC147" s="33">
        <v>6439.8</v>
      </c>
      <c r="AD147" s="33">
        <v>87.1</v>
      </c>
      <c r="AE147" s="33">
        <v>10.199999999999999</v>
      </c>
      <c r="AF147" s="33">
        <v>4</v>
      </c>
      <c r="AG147" s="13"/>
    </row>
    <row r="148" spans="1:33" x14ac:dyDescent="0.25">
      <c r="A148" s="16">
        <v>2023</v>
      </c>
      <c r="B148" s="4">
        <v>146</v>
      </c>
      <c r="C148" s="27" t="s">
        <v>204</v>
      </c>
      <c r="D148" s="4" t="s">
        <v>49</v>
      </c>
      <c r="E148" s="2">
        <v>20</v>
      </c>
      <c r="F148" s="2" t="s">
        <v>26</v>
      </c>
      <c r="G148" s="2">
        <v>65</v>
      </c>
      <c r="H148" s="2" t="s">
        <v>104</v>
      </c>
      <c r="I148" s="2" t="s">
        <v>100</v>
      </c>
      <c r="J148" s="2">
        <v>46</v>
      </c>
      <c r="K148" s="2">
        <v>1.4</v>
      </c>
      <c r="L148" s="2">
        <v>84</v>
      </c>
      <c r="M148" s="6">
        <v>2.4609999999999999</v>
      </c>
      <c r="N148" s="6">
        <v>3.9</v>
      </c>
      <c r="O148" s="6">
        <v>14.3</v>
      </c>
      <c r="P148" s="6">
        <v>0.83</v>
      </c>
      <c r="Q148" s="6">
        <v>4.9000000000000004</v>
      </c>
      <c r="R148" s="6">
        <v>4.5999999999999996</v>
      </c>
      <c r="S148" s="26"/>
      <c r="T148" s="26"/>
      <c r="U148" s="26"/>
      <c r="V148" s="26"/>
      <c r="W148" s="26"/>
      <c r="X148" s="26"/>
      <c r="Y148" s="26"/>
      <c r="Z148" s="32">
        <v>45412</v>
      </c>
      <c r="AA148" s="33">
        <v>3.9</v>
      </c>
      <c r="AB148" s="33">
        <v>4.7</v>
      </c>
      <c r="AC148" s="33">
        <v>6272.7</v>
      </c>
      <c r="AD148" s="33">
        <v>34.799999999999997</v>
      </c>
      <c r="AE148" s="33">
        <v>10.6</v>
      </c>
      <c r="AF148" s="33">
        <v>4</v>
      </c>
      <c r="AG148" s="13"/>
    </row>
    <row r="149" spans="1:33" x14ac:dyDescent="0.25">
      <c r="A149" s="16">
        <v>2023</v>
      </c>
      <c r="B149" s="4">
        <v>147</v>
      </c>
      <c r="C149" s="27" t="s">
        <v>205</v>
      </c>
      <c r="D149" s="4" t="s">
        <v>25</v>
      </c>
      <c r="E149" s="2">
        <v>20</v>
      </c>
      <c r="F149" s="2" t="s">
        <v>26</v>
      </c>
      <c r="G149" s="2">
        <v>80</v>
      </c>
      <c r="H149" s="2" t="s">
        <v>31</v>
      </c>
      <c r="I149" s="2"/>
      <c r="J149" s="2"/>
      <c r="K149" s="2"/>
      <c r="L149" s="2"/>
      <c r="M149" s="6">
        <v>2.5019999999999998</v>
      </c>
      <c r="N149" s="6">
        <v>3.8</v>
      </c>
      <c r="O149" s="6">
        <v>16.3</v>
      </c>
      <c r="P149" s="6">
        <v>0.66</v>
      </c>
      <c r="Q149" s="6">
        <v>5.83</v>
      </c>
      <c r="R149" s="6">
        <v>5.5</v>
      </c>
      <c r="S149" s="28">
        <v>45348</v>
      </c>
      <c r="T149" s="29">
        <f>AVERAGE(1.95,2.18)</f>
        <v>2.0649999999999999</v>
      </c>
      <c r="U149" s="8">
        <v>20000</v>
      </c>
      <c r="V149" s="8" t="s">
        <v>31</v>
      </c>
      <c r="W149" s="8" t="s">
        <v>31</v>
      </c>
      <c r="X149" s="8" t="s">
        <v>31</v>
      </c>
      <c r="Y149" s="8" t="s">
        <v>31</v>
      </c>
      <c r="Z149" s="32">
        <v>45345</v>
      </c>
      <c r="AA149" s="33">
        <v>5.0999999999999996</v>
      </c>
      <c r="AB149" s="33">
        <v>2.8</v>
      </c>
      <c r="AC149" s="33">
        <v>6981.1</v>
      </c>
      <c r="AD149" s="33">
        <v>84.7</v>
      </c>
      <c r="AE149" s="33">
        <v>12.3</v>
      </c>
      <c r="AF149" s="33">
        <v>4</v>
      </c>
      <c r="AG149" s="13" t="s">
        <v>247</v>
      </c>
    </row>
    <row r="150" spans="1:33" x14ac:dyDescent="0.25">
      <c r="A150" s="16">
        <v>2023</v>
      </c>
      <c r="B150" s="4">
        <v>148</v>
      </c>
      <c r="C150" s="27" t="s">
        <v>206</v>
      </c>
      <c r="D150" s="4" t="s">
        <v>49</v>
      </c>
      <c r="E150" s="2">
        <v>20</v>
      </c>
      <c r="F150" s="2" t="s">
        <v>26</v>
      </c>
      <c r="G150" s="2">
        <v>65</v>
      </c>
      <c r="H150" s="2" t="s">
        <v>27</v>
      </c>
      <c r="I150" s="2" t="s">
        <v>100</v>
      </c>
      <c r="J150" s="2">
        <v>48</v>
      </c>
      <c r="K150" s="2">
        <v>1.3</v>
      </c>
      <c r="L150" s="2">
        <v>76</v>
      </c>
      <c r="M150" s="6">
        <v>2.3919999999999999</v>
      </c>
      <c r="N150" s="6">
        <v>4.7</v>
      </c>
      <c r="O150" s="6">
        <v>15.1</v>
      </c>
      <c r="P150" s="6">
        <v>0.68</v>
      </c>
      <c r="Q150" s="6">
        <v>5.07</v>
      </c>
      <c r="R150" s="6">
        <v>4.9000000000000004</v>
      </c>
      <c r="S150" s="26"/>
      <c r="T150" s="26"/>
      <c r="U150" s="26"/>
      <c r="V150" s="26"/>
      <c r="W150" s="26"/>
      <c r="X150" s="26"/>
      <c r="Y150" s="26"/>
      <c r="Z150" s="32">
        <v>45357</v>
      </c>
      <c r="AA150" s="33">
        <v>6.3</v>
      </c>
      <c r="AB150" s="33">
        <v>1.5</v>
      </c>
      <c r="AC150" s="33">
        <v>8155.6</v>
      </c>
      <c r="AD150" s="33">
        <v>223.8</v>
      </c>
      <c r="AE150" s="33">
        <v>15.5</v>
      </c>
      <c r="AF150" s="33">
        <v>3</v>
      </c>
      <c r="AG150" s="13"/>
    </row>
    <row r="151" spans="1:33" x14ac:dyDescent="0.25">
      <c r="A151" s="16">
        <v>2023</v>
      </c>
      <c r="B151" s="4">
        <v>149</v>
      </c>
      <c r="C151" s="27" t="s">
        <v>207</v>
      </c>
      <c r="D151" s="4" t="s">
        <v>49</v>
      </c>
      <c r="E151" s="2">
        <v>20</v>
      </c>
      <c r="F151" s="2" t="s">
        <v>26</v>
      </c>
      <c r="G151" s="2">
        <v>65</v>
      </c>
      <c r="H151" s="2" t="s">
        <v>104</v>
      </c>
      <c r="I151" s="2" t="s">
        <v>100</v>
      </c>
      <c r="J151" s="2">
        <v>46</v>
      </c>
      <c r="K151" s="2">
        <v>1.4</v>
      </c>
      <c r="L151" s="2">
        <v>84</v>
      </c>
      <c r="M151" s="6">
        <v>2.4750000000000001</v>
      </c>
      <c r="N151" s="6">
        <v>3.8</v>
      </c>
      <c r="O151" s="6">
        <v>13.9</v>
      </c>
      <c r="P151" s="6">
        <v>0.92</v>
      </c>
      <c r="Q151" s="6">
        <v>4.67</v>
      </c>
      <c r="R151" s="6">
        <v>4.66</v>
      </c>
      <c r="S151" s="26"/>
      <c r="T151" s="26"/>
      <c r="U151" s="26"/>
      <c r="V151" s="26"/>
      <c r="W151" s="26"/>
      <c r="X151" s="26"/>
      <c r="Y151" s="26"/>
      <c r="Z151" s="32">
        <v>45411</v>
      </c>
      <c r="AA151" s="33">
        <v>4.2</v>
      </c>
      <c r="AB151" s="33">
        <v>4.5999999999999996</v>
      </c>
      <c r="AC151" s="33">
        <v>6371.9</v>
      </c>
      <c r="AD151" s="33">
        <v>39.4</v>
      </c>
      <c r="AE151" s="33">
        <v>9.9</v>
      </c>
      <c r="AF151" s="33">
        <v>4</v>
      </c>
      <c r="AG151" s="13"/>
    </row>
    <row r="152" spans="1:33" x14ac:dyDescent="0.25">
      <c r="A152" s="16">
        <v>2023</v>
      </c>
      <c r="B152" s="4">
        <v>150</v>
      </c>
      <c r="C152" s="27" t="s">
        <v>208</v>
      </c>
      <c r="D152" s="4" t="s">
        <v>25</v>
      </c>
      <c r="E152" s="2">
        <v>20</v>
      </c>
      <c r="F152" s="2" t="s">
        <v>26</v>
      </c>
      <c r="G152" s="2">
        <v>80</v>
      </c>
      <c r="H152" s="2" t="s">
        <v>31</v>
      </c>
      <c r="I152" s="2" t="s">
        <v>100</v>
      </c>
      <c r="J152" s="2">
        <v>46</v>
      </c>
      <c r="K152" s="2">
        <v>6.9</v>
      </c>
      <c r="L152" s="2">
        <v>98</v>
      </c>
      <c r="M152" s="6">
        <v>2.4750000000000001</v>
      </c>
      <c r="N152" s="6">
        <v>4.4000000000000004</v>
      </c>
      <c r="O152" s="6">
        <v>16.8</v>
      </c>
      <c r="P152" s="6">
        <v>0.82</v>
      </c>
      <c r="Q152" s="6">
        <v>5.93</v>
      </c>
      <c r="R152" s="6">
        <v>5.6</v>
      </c>
      <c r="S152" s="26"/>
      <c r="T152" s="26"/>
      <c r="U152" s="26"/>
      <c r="V152" s="26"/>
      <c r="W152" s="26"/>
      <c r="X152" s="26"/>
      <c r="Y152" s="26"/>
      <c r="Z152" s="32">
        <v>45324</v>
      </c>
      <c r="AA152" s="33">
        <v>5.5</v>
      </c>
      <c r="AB152" s="33">
        <v>3.7</v>
      </c>
      <c r="AC152" s="33">
        <v>8246.4</v>
      </c>
      <c r="AD152" s="33">
        <v>81.8</v>
      </c>
      <c r="AE152" s="33">
        <v>14.4</v>
      </c>
      <c r="AF152" s="33">
        <v>4</v>
      </c>
      <c r="AG152" s="13"/>
    </row>
    <row r="153" spans="1:33" x14ac:dyDescent="0.25">
      <c r="A153" s="16">
        <v>2023</v>
      </c>
      <c r="B153" s="4">
        <v>151</v>
      </c>
      <c r="C153" s="27" t="s">
        <v>209</v>
      </c>
      <c r="D153" s="4" t="s">
        <v>49</v>
      </c>
      <c r="E153" s="2">
        <v>20</v>
      </c>
      <c r="F153" s="2" t="s">
        <v>26</v>
      </c>
      <c r="G153" s="2">
        <v>65</v>
      </c>
      <c r="H153" s="2" t="s">
        <v>27</v>
      </c>
      <c r="I153" s="2" t="s">
        <v>100</v>
      </c>
      <c r="J153" s="2">
        <v>48</v>
      </c>
      <c r="K153" s="2">
        <v>1.3</v>
      </c>
      <c r="L153" s="2">
        <v>76</v>
      </c>
      <c r="M153" s="6">
        <v>2.407</v>
      </c>
      <c r="N153" s="6">
        <v>4</v>
      </c>
      <c r="O153" s="6">
        <v>14.6</v>
      </c>
      <c r="P153" s="6">
        <v>0.67</v>
      </c>
      <c r="Q153" s="6">
        <v>5.31</v>
      </c>
      <c r="R153" s="6">
        <v>4.9000000000000004</v>
      </c>
      <c r="S153" s="28">
        <v>45363</v>
      </c>
      <c r="T153" s="8">
        <f>AVERAGE(1.72, 1.46)</f>
        <v>1.5899999999999999</v>
      </c>
      <c r="U153" s="8">
        <v>20000</v>
      </c>
      <c r="V153" s="8" t="s">
        <v>31</v>
      </c>
      <c r="W153" s="8" t="s">
        <v>31</v>
      </c>
      <c r="X153" s="8" t="s">
        <v>31</v>
      </c>
      <c r="Y153" s="8" t="s">
        <v>31</v>
      </c>
      <c r="Z153" s="34"/>
      <c r="AA153" s="34"/>
      <c r="AB153" s="34"/>
      <c r="AC153" s="34"/>
      <c r="AD153" s="34"/>
      <c r="AE153" s="34"/>
      <c r="AF153" s="34"/>
      <c r="AG153" s="13"/>
    </row>
    <row r="154" spans="1:33" x14ac:dyDescent="0.25">
      <c r="A154" s="16">
        <v>2023</v>
      </c>
      <c r="B154" s="4">
        <v>152</v>
      </c>
      <c r="C154" s="27" t="s">
        <v>210</v>
      </c>
      <c r="D154" s="4" t="s">
        <v>49</v>
      </c>
      <c r="E154" s="2">
        <v>20</v>
      </c>
      <c r="F154" s="2" t="s">
        <v>26</v>
      </c>
      <c r="G154" s="2">
        <v>65</v>
      </c>
      <c r="H154" s="2" t="s">
        <v>27</v>
      </c>
      <c r="I154" s="2" t="s">
        <v>100</v>
      </c>
      <c r="J154" s="2">
        <v>48</v>
      </c>
      <c r="K154" s="2">
        <v>1.3</v>
      </c>
      <c r="L154" s="2">
        <v>76</v>
      </c>
      <c r="M154" s="6">
        <v>2.4020000000000001</v>
      </c>
      <c r="N154" s="6">
        <v>4.5</v>
      </c>
      <c r="O154" s="6">
        <v>14.8</v>
      </c>
      <c r="P154" s="6">
        <v>0.7</v>
      </c>
      <c r="Q154" s="6">
        <v>5.25</v>
      </c>
      <c r="R154" s="6">
        <v>4.5</v>
      </c>
      <c r="S154" s="26"/>
      <c r="T154" s="26"/>
      <c r="U154" s="26"/>
      <c r="V154" s="26"/>
      <c r="W154" s="26"/>
      <c r="X154" s="26"/>
      <c r="Y154" s="26"/>
      <c r="Z154" s="32">
        <v>45357</v>
      </c>
      <c r="AA154" s="33">
        <v>6.1</v>
      </c>
      <c r="AB154" s="33">
        <v>1.5</v>
      </c>
      <c r="AC154" s="33">
        <v>7422.6</v>
      </c>
      <c r="AD154" s="33">
        <v>193.2</v>
      </c>
      <c r="AE154" s="33">
        <v>7.5</v>
      </c>
      <c r="AF154" s="33">
        <v>3</v>
      </c>
      <c r="AG154" s="13"/>
    </row>
    <row r="155" spans="1:33" x14ac:dyDescent="0.25">
      <c r="A155" s="16">
        <v>2023</v>
      </c>
      <c r="B155" s="4">
        <v>153</v>
      </c>
      <c r="C155" s="27" t="s">
        <v>211</v>
      </c>
      <c r="D155" s="4" t="s">
        <v>49</v>
      </c>
      <c r="E155" s="2">
        <v>15</v>
      </c>
      <c r="F155" s="2" t="s">
        <v>26</v>
      </c>
      <c r="G155" s="2">
        <v>65</v>
      </c>
      <c r="H155" s="2" t="s">
        <v>154</v>
      </c>
      <c r="I155" s="2" t="s">
        <v>100</v>
      </c>
      <c r="J155" s="2">
        <v>47</v>
      </c>
      <c r="K155" s="2">
        <v>6.2</v>
      </c>
      <c r="L155" s="2">
        <v>76</v>
      </c>
      <c r="M155" s="6">
        <v>2.48</v>
      </c>
      <c r="N155" s="6">
        <v>4.5</v>
      </c>
      <c r="O155" s="6">
        <v>15.4</v>
      </c>
      <c r="P155" s="6">
        <v>0.62</v>
      </c>
      <c r="Q155" s="6">
        <v>5.64</v>
      </c>
      <c r="R155" s="6">
        <v>5.1100000000000003</v>
      </c>
      <c r="S155" s="26"/>
      <c r="T155" s="26"/>
      <c r="U155" s="26"/>
      <c r="V155" s="26"/>
      <c r="W155" s="26"/>
      <c r="X155" s="26"/>
      <c r="Y155" s="26"/>
      <c r="Z155" s="32">
        <v>45422</v>
      </c>
      <c r="AA155" s="33">
        <v>6.2</v>
      </c>
      <c r="AB155" s="33">
        <v>2.2999999999999998</v>
      </c>
      <c r="AC155" s="33">
        <v>10379.4</v>
      </c>
      <c r="AD155" s="33">
        <v>190.9</v>
      </c>
      <c r="AE155" s="33">
        <v>18</v>
      </c>
      <c r="AF155" s="33">
        <v>3</v>
      </c>
      <c r="AG155" s="13"/>
    </row>
    <row r="156" spans="1:33" x14ac:dyDescent="0.25">
      <c r="A156" s="16">
        <v>2023</v>
      </c>
      <c r="B156" s="4">
        <v>154</v>
      </c>
      <c r="C156" s="27" t="s">
        <v>212</v>
      </c>
      <c r="D156" s="4" t="s">
        <v>49</v>
      </c>
      <c r="E156" s="2">
        <v>15</v>
      </c>
      <c r="F156" s="2" t="s">
        <v>26</v>
      </c>
      <c r="G156" s="2">
        <v>65</v>
      </c>
      <c r="H156" s="2" t="s">
        <v>154</v>
      </c>
      <c r="I156" s="2" t="s">
        <v>100</v>
      </c>
      <c r="J156" s="2">
        <v>47</v>
      </c>
      <c r="K156" s="2">
        <v>6.2</v>
      </c>
      <c r="L156" s="2">
        <v>76</v>
      </c>
      <c r="M156" s="6">
        <v>2.4689999999999999</v>
      </c>
      <c r="N156" s="6">
        <v>4.5999999999999996</v>
      </c>
      <c r="O156" s="6">
        <v>15.4</v>
      </c>
      <c r="P156" s="6">
        <v>0.6</v>
      </c>
      <c r="Q156" s="6">
        <v>5.68</v>
      </c>
      <c r="R156" s="6">
        <v>5.09</v>
      </c>
      <c r="S156" s="26"/>
      <c r="T156" s="26"/>
      <c r="U156" s="26"/>
      <c r="V156" s="26"/>
      <c r="W156" s="26"/>
      <c r="X156" s="26"/>
      <c r="Y156" s="26"/>
      <c r="Z156" s="32">
        <v>45425</v>
      </c>
      <c r="AA156" s="33">
        <v>3.6</v>
      </c>
      <c r="AB156" s="33">
        <v>4.4000000000000004</v>
      </c>
      <c r="AC156" s="33">
        <v>8052.3</v>
      </c>
      <c r="AD156" s="33">
        <v>44.9</v>
      </c>
      <c r="AE156" s="33">
        <v>22.9</v>
      </c>
      <c r="AF156" s="33">
        <v>4</v>
      </c>
      <c r="AG156" s="13" t="s">
        <v>248</v>
      </c>
    </row>
    <row r="157" spans="1:33" x14ac:dyDescent="0.25">
      <c r="A157" s="16">
        <v>2023</v>
      </c>
      <c r="B157" s="4">
        <v>155</v>
      </c>
      <c r="C157" s="27" t="s">
        <v>213</v>
      </c>
      <c r="D157" s="4" t="s">
        <v>49</v>
      </c>
      <c r="E157" s="2">
        <v>15</v>
      </c>
      <c r="F157" s="2" t="s">
        <v>26</v>
      </c>
      <c r="G157" s="2">
        <v>65</v>
      </c>
      <c r="H157" s="2" t="s">
        <v>154</v>
      </c>
      <c r="I157" s="2" t="s">
        <v>100</v>
      </c>
      <c r="J157" s="2">
        <v>47</v>
      </c>
      <c r="K157" s="2">
        <v>6.2</v>
      </c>
      <c r="L157" s="2">
        <v>76</v>
      </c>
      <c r="M157" s="6">
        <v>2.4689999999999999</v>
      </c>
      <c r="N157" s="6">
        <v>4.2</v>
      </c>
      <c r="O157" s="6">
        <v>15.4</v>
      </c>
      <c r="P157" s="6">
        <v>0.49</v>
      </c>
      <c r="Q157" s="6">
        <v>5.46</v>
      </c>
      <c r="R157" s="6">
        <v>5.0999999999999996</v>
      </c>
      <c r="S157" s="26"/>
      <c r="T157" s="26"/>
      <c r="U157" s="26"/>
      <c r="V157" s="26"/>
      <c r="W157" s="26"/>
      <c r="X157" s="26"/>
      <c r="Y157" s="26"/>
      <c r="Z157" s="32">
        <v>45505</v>
      </c>
      <c r="AA157" s="33">
        <v>5.7</v>
      </c>
      <c r="AB157" s="33">
        <v>2.2000000000000002</v>
      </c>
      <c r="AC157" s="33">
        <v>9392.5</v>
      </c>
      <c r="AD157" s="33">
        <v>166.7</v>
      </c>
      <c r="AE157" s="33">
        <v>17.600000000000001</v>
      </c>
      <c r="AF157" s="33">
        <v>3</v>
      </c>
      <c r="AG157" s="13"/>
    </row>
    <row r="158" spans="1:33" x14ac:dyDescent="0.25">
      <c r="A158" s="16">
        <v>2023</v>
      </c>
      <c r="B158" s="4">
        <v>156</v>
      </c>
      <c r="C158" s="27" t="s">
        <v>214</v>
      </c>
      <c r="D158" s="4" t="s">
        <v>25</v>
      </c>
      <c r="E158" s="2">
        <v>20</v>
      </c>
      <c r="F158" s="2" t="s">
        <v>26</v>
      </c>
      <c r="G158" s="2">
        <v>80</v>
      </c>
      <c r="H158" s="2" t="s">
        <v>31</v>
      </c>
      <c r="I158" s="2"/>
      <c r="J158" s="2"/>
      <c r="K158" s="2"/>
      <c r="L158" s="2"/>
      <c r="M158" s="6">
        <v>2.5169999999999999</v>
      </c>
      <c r="N158" s="6">
        <v>4</v>
      </c>
      <c r="O158" s="6">
        <v>16.2</v>
      </c>
      <c r="P158" s="6">
        <v>0.72</v>
      </c>
      <c r="Q158" s="6">
        <v>5.85</v>
      </c>
      <c r="R158" s="6">
        <v>5.5</v>
      </c>
      <c r="S158" s="26"/>
      <c r="T158" s="26"/>
      <c r="U158" s="26"/>
      <c r="V158" s="26"/>
      <c r="W158" s="26"/>
      <c r="X158" s="26"/>
      <c r="Y158" s="26"/>
      <c r="Z158" s="32">
        <v>45344</v>
      </c>
      <c r="AA158" s="33">
        <v>5.0999999999999996</v>
      </c>
      <c r="AB158" s="33">
        <v>2.7</v>
      </c>
      <c r="AC158" s="33">
        <v>6873.6</v>
      </c>
      <c r="AD158" s="33">
        <v>87.8</v>
      </c>
      <c r="AE158" s="33">
        <v>17.899999999999999</v>
      </c>
      <c r="AF158" s="33">
        <v>3</v>
      </c>
      <c r="AG158" s="13"/>
    </row>
    <row r="159" spans="1:33" x14ac:dyDescent="0.25">
      <c r="A159" s="16">
        <v>2023</v>
      </c>
      <c r="B159" s="4">
        <v>157</v>
      </c>
      <c r="C159" s="27" t="s">
        <v>215</v>
      </c>
      <c r="D159" s="4" t="s">
        <v>25</v>
      </c>
      <c r="E159" s="2">
        <v>20</v>
      </c>
      <c r="F159" s="2" t="s">
        <v>26</v>
      </c>
      <c r="G159" s="2">
        <v>65</v>
      </c>
      <c r="H159" s="2" t="s">
        <v>27</v>
      </c>
      <c r="I159" s="2" t="s">
        <v>100</v>
      </c>
      <c r="J159" s="2">
        <v>47</v>
      </c>
      <c r="K159" s="2">
        <v>1.4</v>
      </c>
      <c r="L159" s="2">
        <v>73</v>
      </c>
      <c r="M159" s="6">
        <v>2.3860000000000001</v>
      </c>
      <c r="N159" s="6">
        <v>3.8</v>
      </c>
      <c r="O159" s="6">
        <v>15.7</v>
      </c>
      <c r="P159" s="6">
        <v>0.78</v>
      </c>
      <c r="Q159" s="6">
        <v>6.03</v>
      </c>
      <c r="R159" s="6">
        <v>5.8</v>
      </c>
      <c r="S159" s="26"/>
      <c r="T159" s="26"/>
      <c r="U159" s="26"/>
      <c r="V159" s="26"/>
      <c r="W159" s="26"/>
      <c r="X159" s="26"/>
      <c r="Y159" s="26"/>
      <c r="Z159" s="32">
        <v>45362</v>
      </c>
      <c r="AA159" s="33">
        <v>6.9</v>
      </c>
      <c r="AB159" s="33">
        <v>1.7</v>
      </c>
      <c r="AC159" s="33">
        <v>8436.6</v>
      </c>
      <c r="AD159" s="33">
        <v>231.9</v>
      </c>
      <c r="AE159" s="33">
        <v>13.2</v>
      </c>
      <c r="AF159" s="33">
        <v>6</v>
      </c>
      <c r="AG159" s="13"/>
    </row>
    <row r="160" spans="1:33" x14ac:dyDescent="0.25">
      <c r="A160" s="16">
        <v>2023</v>
      </c>
      <c r="B160" s="4">
        <v>158</v>
      </c>
      <c r="C160" s="27" t="s">
        <v>216</v>
      </c>
      <c r="D160" s="4" t="s">
        <v>25</v>
      </c>
      <c r="E160" s="2">
        <v>20</v>
      </c>
      <c r="F160" s="2" t="s">
        <v>26</v>
      </c>
      <c r="G160" s="2">
        <v>80</v>
      </c>
      <c r="H160" s="2" t="s">
        <v>31</v>
      </c>
      <c r="I160" s="2" t="s">
        <v>100</v>
      </c>
      <c r="J160" s="2">
        <v>46</v>
      </c>
      <c r="K160" s="2">
        <v>6.9</v>
      </c>
      <c r="L160" s="2">
        <v>98</v>
      </c>
      <c r="M160" s="6">
        <v>2.4940000000000002</v>
      </c>
      <c r="N160" s="6">
        <v>3.6</v>
      </c>
      <c r="O160" s="6">
        <v>16.100000000000001</v>
      </c>
      <c r="P160" s="6">
        <v>0.82</v>
      </c>
      <c r="Q160" s="6">
        <v>6.25</v>
      </c>
      <c r="R160" s="6">
        <v>5.8</v>
      </c>
      <c r="S160" s="26"/>
      <c r="T160" s="26"/>
      <c r="U160" s="26"/>
      <c r="V160" s="26"/>
      <c r="W160" s="26"/>
      <c r="X160" s="26"/>
      <c r="Y160" s="26"/>
      <c r="Z160" s="32">
        <v>45322</v>
      </c>
      <c r="AA160" s="33">
        <v>5.5</v>
      </c>
      <c r="AB160" s="33">
        <v>3</v>
      </c>
      <c r="AC160" s="33">
        <v>8385</v>
      </c>
      <c r="AD160" s="33">
        <v>105.3</v>
      </c>
      <c r="AE160" s="33">
        <v>13.2</v>
      </c>
      <c r="AF160" s="33">
        <v>4</v>
      </c>
      <c r="AG160" s="13"/>
    </row>
    <row r="161" spans="1:33" x14ac:dyDescent="0.25">
      <c r="A161" s="16">
        <v>2023</v>
      </c>
      <c r="B161" s="4">
        <v>159</v>
      </c>
      <c r="C161" s="27" t="s">
        <v>217</v>
      </c>
      <c r="D161" s="4" t="s">
        <v>25</v>
      </c>
      <c r="E161" s="2">
        <v>20</v>
      </c>
      <c r="F161" s="2" t="s">
        <v>26</v>
      </c>
      <c r="G161" s="2">
        <v>80</v>
      </c>
      <c r="H161" s="2" t="s">
        <v>31</v>
      </c>
      <c r="I161" s="2"/>
      <c r="J161" s="2"/>
      <c r="K161" s="2"/>
      <c r="L161" s="2"/>
      <c r="M161" s="6">
        <v>2.4849999999999999</v>
      </c>
      <c r="N161" s="6">
        <v>4.7</v>
      </c>
      <c r="O161" s="6">
        <v>17.399999999999999</v>
      </c>
      <c r="P161" s="6">
        <v>0.65</v>
      </c>
      <c r="Q161" s="6">
        <v>5.67</v>
      </c>
      <c r="R161" s="6">
        <v>5.6</v>
      </c>
      <c r="S161" s="26"/>
      <c r="T161" s="26"/>
      <c r="U161" s="26"/>
      <c r="V161" s="26"/>
      <c r="W161" s="26"/>
      <c r="X161" s="26"/>
      <c r="Y161" s="26"/>
      <c r="Z161" s="32">
        <v>45338</v>
      </c>
      <c r="AA161" s="33">
        <v>5</v>
      </c>
      <c r="AB161" s="33">
        <v>3.3</v>
      </c>
      <c r="AC161" s="33">
        <v>6947.9</v>
      </c>
      <c r="AD161" s="33">
        <v>70.2</v>
      </c>
      <c r="AE161" s="33">
        <v>6.7</v>
      </c>
      <c r="AF161" s="33">
        <v>4</v>
      </c>
      <c r="AG161" s="13"/>
    </row>
    <row r="162" spans="1:33" x14ac:dyDescent="0.25">
      <c r="A162" s="16">
        <v>2023</v>
      </c>
      <c r="B162" s="4">
        <v>160</v>
      </c>
      <c r="C162" s="27" t="s">
        <v>218</v>
      </c>
      <c r="D162" s="4" t="s">
        <v>25</v>
      </c>
      <c r="E162" s="2">
        <v>20</v>
      </c>
      <c r="F162" s="2" t="s">
        <v>26</v>
      </c>
      <c r="G162" s="2">
        <v>80</v>
      </c>
      <c r="H162" s="2" t="s">
        <v>31</v>
      </c>
      <c r="I162" s="2"/>
      <c r="J162" s="2"/>
      <c r="K162" s="2"/>
      <c r="L162" s="2"/>
      <c r="M162" s="6">
        <v>2.5030000000000001</v>
      </c>
      <c r="N162" s="6">
        <v>3.5</v>
      </c>
      <c r="O162" s="6">
        <v>16.8</v>
      </c>
      <c r="P162" s="6">
        <v>0.59</v>
      </c>
      <c r="Q162" s="6">
        <v>5.8</v>
      </c>
      <c r="R162" s="6">
        <v>5.6</v>
      </c>
      <c r="S162" s="26"/>
      <c r="T162" s="26"/>
      <c r="U162" s="26"/>
      <c r="V162" s="26"/>
      <c r="W162" s="26"/>
      <c r="X162" s="26"/>
      <c r="Y162" s="26"/>
      <c r="Z162" s="32">
        <v>45344</v>
      </c>
      <c r="AA162" s="33">
        <v>5.3</v>
      </c>
      <c r="AB162" s="33">
        <v>2.8</v>
      </c>
      <c r="AC162" s="33">
        <v>6841.9</v>
      </c>
      <c r="AD162" s="33">
        <v>86.5</v>
      </c>
      <c r="AE162" s="33">
        <v>9.9</v>
      </c>
      <c r="AF162" s="33">
        <v>4</v>
      </c>
      <c r="AG162" s="13"/>
    </row>
    <row r="163" spans="1:33" x14ac:dyDescent="0.25">
      <c r="A163" s="16">
        <v>2023</v>
      </c>
      <c r="B163" s="4">
        <v>161</v>
      </c>
      <c r="C163" s="27" t="s">
        <v>219</v>
      </c>
      <c r="D163" s="4" t="s">
        <v>25</v>
      </c>
      <c r="E163" s="2">
        <v>20</v>
      </c>
      <c r="F163" s="2" t="s">
        <v>26</v>
      </c>
      <c r="G163" s="2">
        <v>80</v>
      </c>
      <c r="H163" s="2" t="s">
        <v>31</v>
      </c>
      <c r="I163" s="2" t="s">
        <v>100</v>
      </c>
      <c r="J163" s="2">
        <v>46</v>
      </c>
      <c r="K163" s="2">
        <v>6.9</v>
      </c>
      <c r="L163" s="2">
        <v>98</v>
      </c>
      <c r="M163" s="6">
        <v>2.484</v>
      </c>
      <c r="N163" s="6">
        <v>4.4000000000000004</v>
      </c>
      <c r="O163" s="6">
        <v>16.3</v>
      </c>
      <c r="P163" s="6">
        <v>1.04</v>
      </c>
      <c r="Q163" s="6">
        <v>5.97</v>
      </c>
      <c r="R163" s="6">
        <v>5.8</v>
      </c>
      <c r="S163" s="26"/>
      <c r="T163" s="26"/>
      <c r="U163" s="26"/>
      <c r="V163" s="26"/>
      <c r="W163" s="26"/>
      <c r="X163" s="26"/>
      <c r="Y163" s="26"/>
      <c r="Z163" s="32">
        <v>45321</v>
      </c>
      <c r="AA163" s="33">
        <v>5.2</v>
      </c>
      <c r="AB163" s="33">
        <v>4</v>
      </c>
      <c r="AC163" s="33">
        <v>8401.2000000000007</v>
      </c>
      <c r="AD163" s="33">
        <v>74.099999999999994</v>
      </c>
      <c r="AE163" s="33">
        <v>16.100000000000001</v>
      </c>
      <c r="AF163" s="33">
        <v>4</v>
      </c>
      <c r="AG163" s="13"/>
    </row>
    <row r="164" spans="1:33" x14ac:dyDescent="0.25">
      <c r="A164" s="16">
        <v>2023</v>
      </c>
      <c r="B164" s="4">
        <v>162</v>
      </c>
      <c r="C164" s="27" t="s">
        <v>220</v>
      </c>
      <c r="D164" s="4" t="s">
        <v>25</v>
      </c>
      <c r="E164" s="2">
        <v>20</v>
      </c>
      <c r="F164" s="2" t="s">
        <v>26</v>
      </c>
      <c r="G164" s="2">
        <v>80</v>
      </c>
      <c r="H164" s="2" t="s">
        <v>31</v>
      </c>
      <c r="I164" s="2" t="s">
        <v>100</v>
      </c>
      <c r="J164" s="2">
        <v>46</v>
      </c>
      <c r="K164" s="2">
        <v>6.9</v>
      </c>
      <c r="L164" s="2">
        <v>98</v>
      </c>
      <c r="M164" s="6">
        <v>2.4860000000000002</v>
      </c>
      <c r="N164" s="6">
        <v>3.8</v>
      </c>
      <c r="O164" s="6">
        <v>16.2</v>
      </c>
      <c r="P164" s="6">
        <v>0.8</v>
      </c>
      <c r="Q164" s="6">
        <v>5.98</v>
      </c>
      <c r="R164" s="6">
        <v>5.8</v>
      </c>
      <c r="S164" s="28">
        <v>45327</v>
      </c>
      <c r="T164" s="8">
        <f>ROUND(AVERAGE(2.4,2.49),2)</f>
        <v>2.4500000000000002</v>
      </c>
      <c r="U164" s="8">
        <v>20000</v>
      </c>
      <c r="V164" s="8" t="s">
        <v>31</v>
      </c>
      <c r="W164" s="8" t="s">
        <v>31</v>
      </c>
      <c r="X164" s="8" t="s">
        <v>31</v>
      </c>
      <c r="Y164" s="8" t="s">
        <v>31</v>
      </c>
      <c r="Z164" s="34"/>
      <c r="AA164" s="34"/>
      <c r="AB164" s="34"/>
      <c r="AC164" s="34"/>
      <c r="AD164" s="34"/>
      <c r="AE164" s="34"/>
      <c r="AF164" s="34"/>
      <c r="AG164" s="13"/>
    </row>
    <row r="165" spans="1:33" x14ac:dyDescent="0.25">
      <c r="A165" s="16">
        <v>2023</v>
      </c>
      <c r="B165" s="4">
        <v>163</v>
      </c>
      <c r="C165" s="27" t="s">
        <v>221</v>
      </c>
      <c r="D165" s="4" t="s">
        <v>25</v>
      </c>
      <c r="E165" s="2">
        <v>20</v>
      </c>
      <c r="F165" s="2" t="s">
        <v>26</v>
      </c>
      <c r="G165" s="2">
        <v>80</v>
      </c>
      <c r="H165" s="2" t="s">
        <v>31</v>
      </c>
      <c r="I165" s="2"/>
      <c r="J165" s="2"/>
      <c r="K165" s="2"/>
      <c r="L165" s="2"/>
      <c r="M165" s="6">
        <v>2.4980000000000002</v>
      </c>
      <c r="N165" s="6">
        <v>3.7</v>
      </c>
      <c r="O165" s="6">
        <v>17</v>
      </c>
      <c r="P165" s="6">
        <v>0.59</v>
      </c>
      <c r="Q165" s="6">
        <v>5.96</v>
      </c>
      <c r="R165" s="6">
        <v>5.6</v>
      </c>
      <c r="S165" s="26"/>
      <c r="T165" s="26"/>
      <c r="U165" s="26"/>
      <c r="V165" s="26"/>
      <c r="W165" s="26"/>
      <c r="X165" s="26"/>
      <c r="Y165" s="26"/>
      <c r="Z165" s="32">
        <v>45352</v>
      </c>
      <c r="AA165" s="33">
        <v>5</v>
      </c>
      <c r="AB165" s="33">
        <v>3.1</v>
      </c>
      <c r="AC165" s="33">
        <v>6782.5</v>
      </c>
      <c r="AD165" s="33">
        <v>75.7</v>
      </c>
      <c r="AE165" s="33">
        <v>25.2</v>
      </c>
      <c r="AF165" s="33">
        <v>4</v>
      </c>
      <c r="AG165" s="13"/>
    </row>
    <row r="166" spans="1:33" x14ac:dyDescent="0.25">
      <c r="A166" s="16">
        <v>2023</v>
      </c>
      <c r="B166" s="4">
        <v>164</v>
      </c>
      <c r="C166" s="27" t="s">
        <v>222</v>
      </c>
      <c r="D166" s="4" t="s">
        <v>49</v>
      </c>
      <c r="E166" s="2">
        <v>15</v>
      </c>
      <c r="F166" s="2" t="s">
        <v>26</v>
      </c>
      <c r="G166" s="2">
        <v>65</v>
      </c>
      <c r="H166" s="2" t="s">
        <v>154</v>
      </c>
      <c r="I166" s="2" t="s">
        <v>100</v>
      </c>
      <c r="J166" s="2">
        <v>47</v>
      </c>
      <c r="K166" s="2">
        <v>6.2</v>
      </c>
      <c r="L166" s="2">
        <v>76</v>
      </c>
      <c r="M166" s="6">
        <v>2.4969999999999999</v>
      </c>
      <c r="N166" s="6">
        <v>3.5</v>
      </c>
      <c r="O166" s="6">
        <v>14.6</v>
      </c>
      <c r="P166" s="6">
        <v>0.65</v>
      </c>
      <c r="Q166" s="6">
        <v>5.69</v>
      </c>
      <c r="R166" s="6">
        <v>5.12</v>
      </c>
      <c r="S166" s="26"/>
      <c r="T166" s="26"/>
      <c r="U166" s="26"/>
      <c r="V166" s="26"/>
      <c r="W166" s="26"/>
      <c r="X166" s="26"/>
      <c r="Y166" s="26"/>
      <c r="Z166" s="32">
        <v>45505</v>
      </c>
      <c r="AA166" s="33">
        <v>6.4</v>
      </c>
      <c r="AB166" s="33">
        <v>2.1</v>
      </c>
      <c r="AC166" s="33">
        <v>9837.9</v>
      </c>
      <c r="AD166" s="33">
        <v>208.7</v>
      </c>
      <c r="AE166" s="33">
        <v>24.2</v>
      </c>
      <c r="AF166" s="33">
        <v>4</v>
      </c>
      <c r="AG166" s="13"/>
    </row>
    <row r="167" spans="1:33" x14ac:dyDescent="0.25">
      <c r="A167" s="16">
        <v>2023</v>
      </c>
      <c r="B167" s="4">
        <v>165</v>
      </c>
      <c r="C167" s="27" t="s">
        <v>223</v>
      </c>
      <c r="D167" s="4" t="s">
        <v>25</v>
      </c>
      <c r="E167" s="2">
        <v>20</v>
      </c>
      <c r="F167" s="2" t="s">
        <v>26</v>
      </c>
      <c r="G167" s="2">
        <v>80</v>
      </c>
      <c r="H167" s="2" t="s">
        <v>31</v>
      </c>
      <c r="I167" s="2" t="s">
        <v>100</v>
      </c>
      <c r="J167" s="2">
        <v>46</v>
      </c>
      <c r="K167" s="2">
        <v>4</v>
      </c>
      <c r="L167" s="2">
        <v>88</v>
      </c>
      <c r="M167" s="6">
        <v>2.4550000000000001</v>
      </c>
      <c r="N167" s="6">
        <v>3.6</v>
      </c>
      <c r="O167" s="6">
        <v>16</v>
      </c>
      <c r="P167" s="6">
        <v>0.81</v>
      </c>
      <c r="Q167" s="6">
        <v>5.78</v>
      </c>
      <c r="R167" s="6">
        <v>5.51</v>
      </c>
      <c r="S167" s="28">
        <v>45336</v>
      </c>
      <c r="T167" s="8">
        <f>ROUND(AVERAGE(1.97,2.97),2)</f>
        <v>2.4700000000000002</v>
      </c>
      <c r="U167" s="8">
        <v>20000</v>
      </c>
      <c r="V167" s="8" t="s">
        <v>31</v>
      </c>
      <c r="W167" s="8" t="s">
        <v>31</v>
      </c>
      <c r="X167" s="8" t="s">
        <v>31</v>
      </c>
      <c r="Y167" s="8" t="s">
        <v>31</v>
      </c>
      <c r="Z167" s="34"/>
      <c r="AA167" s="34"/>
      <c r="AB167" s="34"/>
      <c r="AC167" s="34"/>
      <c r="AD167" s="34"/>
      <c r="AE167" s="34"/>
      <c r="AF167" s="34"/>
      <c r="AG167" s="13"/>
    </row>
    <row r="168" spans="1:33" x14ac:dyDescent="0.25">
      <c r="A168" s="16">
        <v>2023</v>
      </c>
      <c r="B168" s="4">
        <v>166</v>
      </c>
      <c r="C168" s="27" t="s">
        <v>224</v>
      </c>
      <c r="D168" s="4" t="s">
        <v>25</v>
      </c>
      <c r="E168" s="2">
        <v>20</v>
      </c>
      <c r="F168" s="2" t="s">
        <v>26</v>
      </c>
      <c r="G168" s="2">
        <v>80</v>
      </c>
      <c r="H168" s="2" t="s">
        <v>31</v>
      </c>
      <c r="I168" s="2" t="s">
        <v>100</v>
      </c>
      <c r="J168" s="2">
        <v>46</v>
      </c>
      <c r="K168" s="2">
        <v>6.9</v>
      </c>
      <c r="L168" s="2">
        <v>98</v>
      </c>
      <c r="M168" s="6">
        <v>2.472</v>
      </c>
      <c r="N168" s="6">
        <v>4.3</v>
      </c>
      <c r="O168" s="6">
        <v>16.8</v>
      </c>
      <c r="P168" s="6">
        <v>0.79</v>
      </c>
      <c r="Q168" s="6">
        <v>5.71</v>
      </c>
      <c r="R168" s="6">
        <v>5.8</v>
      </c>
      <c r="S168" s="26"/>
      <c r="T168" s="26"/>
      <c r="U168" s="26"/>
      <c r="V168" s="26"/>
      <c r="W168" s="26"/>
      <c r="X168" s="26"/>
      <c r="Y168" s="26"/>
      <c r="Z168" s="32">
        <v>45324</v>
      </c>
      <c r="AA168" s="33">
        <v>5.3</v>
      </c>
      <c r="AB168" s="33">
        <v>3.8</v>
      </c>
      <c r="AC168" s="33">
        <v>8441.7000000000007</v>
      </c>
      <c r="AD168" s="33">
        <v>79.8</v>
      </c>
      <c r="AE168" s="33">
        <v>25.1</v>
      </c>
      <c r="AF168" s="33">
        <v>4</v>
      </c>
      <c r="AG168" s="13"/>
    </row>
    <row r="169" spans="1:33" x14ac:dyDescent="0.25">
      <c r="A169" s="16">
        <v>2023</v>
      </c>
      <c r="B169" s="4">
        <v>167</v>
      </c>
      <c r="C169" s="27" t="s">
        <v>225</v>
      </c>
      <c r="D169" s="4" t="s">
        <v>25</v>
      </c>
      <c r="E169" s="2">
        <v>20</v>
      </c>
      <c r="F169" s="2" t="s">
        <v>26</v>
      </c>
      <c r="G169" s="2">
        <v>80</v>
      </c>
      <c r="H169" s="2" t="s">
        <v>31</v>
      </c>
      <c r="I169" s="2" t="s">
        <v>100</v>
      </c>
      <c r="J169" s="2">
        <v>46</v>
      </c>
      <c r="K169" s="2">
        <v>6.9</v>
      </c>
      <c r="L169" s="2">
        <v>98</v>
      </c>
      <c r="M169" s="6">
        <v>2.4820000000000002</v>
      </c>
      <c r="N169" s="6">
        <v>4.4000000000000004</v>
      </c>
      <c r="O169" s="6">
        <v>16.5</v>
      </c>
      <c r="P169" s="6">
        <v>0.84</v>
      </c>
      <c r="Q169" s="6">
        <v>5.9</v>
      </c>
      <c r="R169" s="6">
        <v>5.8</v>
      </c>
      <c r="S169" s="26"/>
      <c r="T169" s="26"/>
      <c r="U169" s="26"/>
      <c r="V169" s="26"/>
      <c r="W169" s="26"/>
      <c r="X169" s="26"/>
      <c r="Y169" s="26"/>
      <c r="Z169" s="32">
        <v>45321</v>
      </c>
      <c r="AA169" s="33">
        <v>5.3</v>
      </c>
      <c r="AB169" s="33">
        <v>3.9</v>
      </c>
      <c r="AC169" s="33">
        <v>8674.7999999999993</v>
      </c>
      <c r="AD169" s="33">
        <v>80.3</v>
      </c>
      <c r="AE169" s="33">
        <v>21.2</v>
      </c>
      <c r="AF169" s="33">
        <v>4</v>
      </c>
      <c r="AG169" s="13"/>
    </row>
    <row r="170" spans="1:33" x14ac:dyDescent="0.25">
      <c r="A170" s="16">
        <v>2023</v>
      </c>
      <c r="B170" s="4">
        <v>168</v>
      </c>
      <c r="C170" s="27" t="s">
        <v>226</v>
      </c>
      <c r="D170" s="4" t="s">
        <v>25</v>
      </c>
      <c r="E170" s="2">
        <v>20</v>
      </c>
      <c r="F170" s="2" t="s">
        <v>26</v>
      </c>
      <c r="G170" s="2">
        <v>65</v>
      </c>
      <c r="H170" s="2" t="s">
        <v>27</v>
      </c>
      <c r="I170" s="2" t="s">
        <v>100</v>
      </c>
      <c r="J170" s="2">
        <v>47</v>
      </c>
      <c r="K170" s="2">
        <v>1.4</v>
      </c>
      <c r="L170" s="2">
        <v>73</v>
      </c>
      <c r="M170" s="6">
        <v>2.39</v>
      </c>
      <c r="N170" s="6">
        <v>3.7</v>
      </c>
      <c r="O170" s="6">
        <v>15.8</v>
      </c>
      <c r="P170" s="6">
        <v>0.76</v>
      </c>
      <c r="Q170" s="6">
        <v>6.07</v>
      </c>
      <c r="R170" s="6">
        <v>5.8</v>
      </c>
      <c r="S170" s="28">
        <v>45357</v>
      </c>
      <c r="T170" s="8">
        <v>1.79</v>
      </c>
      <c r="U170" s="8">
        <v>20000</v>
      </c>
      <c r="V170" s="8" t="s">
        <v>31</v>
      </c>
      <c r="W170" s="8" t="s">
        <v>31</v>
      </c>
      <c r="X170" s="8" t="s">
        <v>31</v>
      </c>
      <c r="Y170" s="8" t="s">
        <v>31</v>
      </c>
      <c r="Z170" s="34"/>
      <c r="AA170" s="34"/>
      <c r="AB170" s="34"/>
      <c r="AC170" s="34"/>
      <c r="AD170" s="34"/>
      <c r="AE170" s="34"/>
      <c r="AF170" s="34"/>
      <c r="AG170" s="13"/>
    </row>
    <row r="171" spans="1:33" x14ac:dyDescent="0.25">
      <c r="A171" s="16">
        <v>2023</v>
      </c>
      <c r="B171" s="4">
        <v>169</v>
      </c>
      <c r="C171" s="27" t="s">
        <v>227</v>
      </c>
      <c r="D171" s="4" t="s">
        <v>25</v>
      </c>
      <c r="E171" s="2">
        <v>20</v>
      </c>
      <c r="F171" s="2" t="s">
        <v>26</v>
      </c>
      <c r="G171" s="2">
        <v>80</v>
      </c>
      <c r="H171" s="2" t="s">
        <v>31</v>
      </c>
      <c r="I171" s="2" t="s">
        <v>100</v>
      </c>
      <c r="J171" s="2">
        <v>46</v>
      </c>
      <c r="K171" s="2">
        <v>4</v>
      </c>
      <c r="L171" s="2">
        <v>88</v>
      </c>
      <c r="M171" s="6">
        <v>2.44</v>
      </c>
      <c r="N171" s="6">
        <v>4.3</v>
      </c>
      <c r="O171" s="6">
        <v>16.600000000000001</v>
      </c>
      <c r="P171" s="6">
        <v>0.74</v>
      </c>
      <c r="Q171" s="6">
        <v>5.75</v>
      </c>
      <c r="R171" s="6">
        <v>5.51</v>
      </c>
      <c r="S171" s="26"/>
      <c r="T171" s="26"/>
      <c r="U171" s="26"/>
      <c r="V171" s="26"/>
      <c r="W171" s="26"/>
      <c r="X171" s="26"/>
      <c r="Y171" s="26"/>
      <c r="Z171" s="32">
        <v>45331</v>
      </c>
      <c r="AA171" s="33">
        <v>5.2</v>
      </c>
      <c r="AB171" s="33">
        <v>4</v>
      </c>
      <c r="AC171" s="33">
        <v>9272.7999999999993</v>
      </c>
      <c r="AD171" s="33">
        <v>81.5</v>
      </c>
      <c r="AE171" s="33">
        <v>26.4</v>
      </c>
      <c r="AF171" s="33">
        <v>3</v>
      </c>
      <c r="AG171" s="13"/>
    </row>
    <row r="172" spans="1:33" x14ac:dyDescent="0.25">
      <c r="A172" s="16">
        <v>2023</v>
      </c>
      <c r="B172" s="4">
        <v>170</v>
      </c>
      <c r="C172" s="27" t="s">
        <v>228</v>
      </c>
      <c r="D172" s="4" t="s">
        <v>25</v>
      </c>
      <c r="E172" s="2">
        <v>20</v>
      </c>
      <c r="F172" s="2" t="s">
        <v>26</v>
      </c>
      <c r="G172" s="2">
        <v>50</v>
      </c>
      <c r="H172" s="2" t="s">
        <v>104</v>
      </c>
      <c r="I172" s="2" t="s">
        <v>100</v>
      </c>
      <c r="J172" s="2">
        <v>46</v>
      </c>
      <c r="K172" s="2">
        <v>1.5</v>
      </c>
      <c r="L172" s="2">
        <v>85</v>
      </c>
      <c r="M172" s="6">
        <v>2.427</v>
      </c>
      <c r="N172" s="6">
        <v>4</v>
      </c>
      <c r="O172" s="6">
        <v>16.7</v>
      </c>
      <c r="P172" s="6">
        <v>0.71</v>
      </c>
      <c r="Q172" s="6">
        <v>5.82</v>
      </c>
      <c r="R172" s="6">
        <v>5.9</v>
      </c>
      <c r="S172" s="28">
        <v>45378</v>
      </c>
      <c r="T172" s="8">
        <v>2.59</v>
      </c>
      <c r="U172" s="8">
        <v>20000</v>
      </c>
      <c r="V172" s="8" t="s">
        <v>31</v>
      </c>
      <c r="W172" s="8" t="s">
        <v>31</v>
      </c>
      <c r="X172" s="8" t="s">
        <v>31</v>
      </c>
      <c r="Y172" s="8" t="s">
        <v>31</v>
      </c>
      <c r="Z172" s="32">
        <v>45373</v>
      </c>
      <c r="AA172" s="33">
        <v>5.5</v>
      </c>
      <c r="AB172" s="33">
        <v>3.2</v>
      </c>
      <c r="AC172" s="33">
        <v>8035</v>
      </c>
      <c r="AD172" s="33">
        <v>92.5</v>
      </c>
      <c r="AE172" s="33">
        <v>14.7</v>
      </c>
      <c r="AF172" s="33">
        <v>4</v>
      </c>
      <c r="AG172" s="13"/>
    </row>
    <row r="173" spans="1:33" x14ac:dyDescent="0.25">
      <c r="A173" s="16">
        <v>2023</v>
      </c>
      <c r="B173" s="4">
        <v>171</v>
      </c>
      <c r="C173" s="27" t="s">
        <v>229</v>
      </c>
      <c r="D173" s="4" t="s">
        <v>25</v>
      </c>
      <c r="E173" s="2">
        <v>20</v>
      </c>
      <c r="F173" s="2" t="s">
        <v>26</v>
      </c>
      <c r="G173" s="2">
        <v>50</v>
      </c>
      <c r="H173" s="2" t="s">
        <v>104</v>
      </c>
      <c r="I173" s="2" t="s">
        <v>100</v>
      </c>
      <c r="J173" s="2">
        <v>46</v>
      </c>
      <c r="K173" s="2">
        <v>1.5</v>
      </c>
      <c r="L173" s="2">
        <v>85</v>
      </c>
      <c r="M173" s="6">
        <v>2.4260000000000002</v>
      </c>
      <c r="N173" s="6">
        <v>3.7</v>
      </c>
      <c r="O173" s="6">
        <v>16.7</v>
      </c>
      <c r="P173" s="6">
        <v>0.84</v>
      </c>
      <c r="Q173" s="6">
        <v>6.26</v>
      </c>
      <c r="R173" s="6">
        <v>5.85</v>
      </c>
      <c r="S173" s="26"/>
      <c r="T173" s="26"/>
      <c r="U173" s="26"/>
      <c r="V173" s="26"/>
      <c r="W173" s="26"/>
      <c r="X173" s="26"/>
      <c r="Y173" s="26"/>
      <c r="Z173" s="32">
        <v>45373</v>
      </c>
      <c r="AA173" s="33">
        <v>5</v>
      </c>
      <c r="AB173" s="33">
        <v>4.0999999999999996</v>
      </c>
      <c r="AC173" s="33">
        <v>8542.7000000000007</v>
      </c>
      <c r="AD173" s="33">
        <v>68.2</v>
      </c>
      <c r="AE173" s="33">
        <v>1.8</v>
      </c>
      <c r="AF173" s="33">
        <v>3</v>
      </c>
      <c r="AG173" s="13"/>
    </row>
    <row r="174" spans="1:33" x14ac:dyDescent="0.25">
      <c r="A174" s="16">
        <v>2023</v>
      </c>
      <c r="B174" s="4">
        <v>172</v>
      </c>
      <c r="C174" s="27" t="s">
        <v>230</v>
      </c>
      <c r="D174" s="4" t="s">
        <v>25</v>
      </c>
      <c r="E174" s="2">
        <v>15</v>
      </c>
      <c r="F174" s="2" t="s">
        <v>26</v>
      </c>
      <c r="G174" s="2">
        <v>65</v>
      </c>
      <c r="H174" s="2" t="s">
        <v>154</v>
      </c>
      <c r="I174" s="2" t="s">
        <v>100</v>
      </c>
      <c r="J174" s="2">
        <v>47</v>
      </c>
      <c r="K174" s="2">
        <v>6.6</v>
      </c>
      <c r="L174" s="2">
        <v>78</v>
      </c>
      <c r="M174" s="6">
        <v>2.42</v>
      </c>
      <c r="N174" s="6">
        <v>4.5999999999999996</v>
      </c>
      <c r="O174" s="6">
        <v>17.899999999999999</v>
      </c>
      <c r="P174" s="6">
        <v>0.48</v>
      </c>
      <c r="Q174" s="6">
        <v>6.61</v>
      </c>
      <c r="R174" s="6">
        <v>6.09</v>
      </c>
      <c r="S174" s="26"/>
      <c r="T174" s="26"/>
      <c r="U174" s="26"/>
      <c r="V174" s="26"/>
      <c r="W174" s="26"/>
      <c r="X174" s="26"/>
      <c r="Y174" s="26"/>
      <c r="Z174" s="32">
        <v>45359</v>
      </c>
      <c r="AA174" s="33">
        <v>5.3</v>
      </c>
      <c r="AB174" s="33">
        <v>3</v>
      </c>
      <c r="AC174" s="33">
        <v>10408.5</v>
      </c>
      <c r="AD174" s="33">
        <v>134</v>
      </c>
      <c r="AE174" s="33">
        <v>21.9</v>
      </c>
      <c r="AF174" s="33">
        <v>4</v>
      </c>
      <c r="AG174" s="13"/>
    </row>
    <row r="175" spans="1:33" x14ac:dyDescent="0.25">
      <c r="A175" s="16">
        <v>2023</v>
      </c>
      <c r="B175" s="4">
        <v>173</v>
      </c>
      <c r="C175" s="27" t="s">
        <v>231</v>
      </c>
      <c r="D175" s="4" t="s">
        <v>25</v>
      </c>
      <c r="E175" s="2">
        <v>15</v>
      </c>
      <c r="F175" s="2" t="s">
        <v>26</v>
      </c>
      <c r="G175" s="2">
        <v>65</v>
      </c>
      <c r="H175" s="2" t="s">
        <v>154</v>
      </c>
      <c r="I175" s="2" t="s">
        <v>100</v>
      </c>
      <c r="J175" s="2">
        <v>47</v>
      </c>
      <c r="K175" s="2">
        <v>6.6</v>
      </c>
      <c r="L175" s="2">
        <v>78</v>
      </c>
      <c r="M175" s="6">
        <v>2.4300000000000002</v>
      </c>
      <c r="N175" s="6">
        <v>4</v>
      </c>
      <c r="O175" s="6">
        <v>17.5</v>
      </c>
      <c r="P175" s="6">
        <v>0.52</v>
      </c>
      <c r="Q175" s="6">
        <v>6.7</v>
      </c>
      <c r="R175" s="6">
        <v>6.1</v>
      </c>
      <c r="S175" s="28">
        <v>45366</v>
      </c>
      <c r="T175" s="8">
        <f>1.5</f>
        <v>1.5</v>
      </c>
      <c r="U175" s="8">
        <v>20000</v>
      </c>
      <c r="V175" s="8" t="s">
        <v>31</v>
      </c>
      <c r="W175" s="8" t="s">
        <v>31</v>
      </c>
      <c r="X175" s="8" t="s">
        <v>31</v>
      </c>
      <c r="Y175" s="8" t="s">
        <v>31</v>
      </c>
      <c r="Z175" s="34"/>
      <c r="AA175" s="34"/>
      <c r="AB175" s="34"/>
      <c r="AC175" s="34"/>
      <c r="AD175" s="34"/>
      <c r="AE175" s="34"/>
      <c r="AF175" s="34"/>
      <c r="AG175" s="13"/>
    </row>
    <row r="176" spans="1:33" x14ac:dyDescent="0.25">
      <c r="A176" s="16">
        <v>2023</v>
      </c>
      <c r="B176" s="4">
        <v>174</v>
      </c>
      <c r="C176" s="27" t="s">
        <v>232</v>
      </c>
      <c r="D176" s="4" t="s">
        <v>25</v>
      </c>
      <c r="E176" s="2">
        <v>15</v>
      </c>
      <c r="F176" s="2" t="s">
        <v>26</v>
      </c>
      <c r="G176" s="2">
        <v>65</v>
      </c>
      <c r="H176" s="2" t="s">
        <v>154</v>
      </c>
      <c r="I176" s="2" t="s">
        <v>100</v>
      </c>
      <c r="J176" s="2">
        <v>47</v>
      </c>
      <c r="K176" s="2">
        <v>6.6</v>
      </c>
      <c r="L176" s="2">
        <v>78</v>
      </c>
      <c r="M176" s="6">
        <v>2.427</v>
      </c>
      <c r="N176" s="6">
        <v>3.8</v>
      </c>
      <c r="O176" s="6">
        <v>17.600000000000001</v>
      </c>
      <c r="P176" s="6">
        <v>0.48</v>
      </c>
      <c r="Q176" s="6">
        <v>6.75</v>
      </c>
      <c r="R176" s="6">
        <v>6.12</v>
      </c>
      <c r="S176" s="26"/>
      <c r="T176" s="26"/>
      <c r="U176" s="26"/>
      <c r="V176" s="26"/>
      <c r="W176" s="26"/>
      <c r="X176" s="26"/>
      <c r="Y176" s="26"/>
      <c r="Z176" s="32">
        <v>45369</v>
      </c>
      <c r="AA176" s="33">
        <v>6.1</v>
      </c>
      <c r="AB176" s="33">
        <v>3.1</v>
      </c>
      <c r="AC176" s="33">
        <v>11298.5</v>
      </c>
      <c r="AD176" s="33">
        <v>150.69999999999999</v>
      </c>
      <c r="AE176" s="33">
        <v>14.7</v>
      </c>
      <c r="AF176" s="33">
        <v>3</v>
      </c>
      <c r="AG176" s="13"/>
    </row>
    <row r="177" spans="1:33" x14ac:dyDescent="0.25">
      <c r="A177" s="16">
        <v>2023</v>
      </c>
      <c r="B177" s="4">
        <v>175</v>
      </c>
      <c r="C177" s="27" t="s">
        <v>233</v>
      </c>
      <c r="D177" s="4" t="s">
        <v>25</v>
      </c>
      <c r="E177" s="2">
        <v>15</v>
      </c>
      <c r="F177" s="2" t="s">
        <v>26</v>
      </c>
      <c r="G177" s="2">
        <v>65</v>
      </c>
      <c r="H177" s="2" t="s">
        <v>154</v>
      </c>
      <c r="I177" s="2" t="s">
        <v>100</v>
      </c>
      <c r="J177" s="2">
        <v>47</v>
      </c>
      <c r="K177" s="2">
        <v>6.6</v>
      </c>
      <c r="L177" s="2">
        <v>78</v>
      </c>
      <c r="M177" s="6">
        <v>2.4489999999999998</v>
      </c>
      <c r="N177" s="6">
        <v>3.4</v>
      </c>
      <c r="O177" s="6">
        <v>16.8</v>
      </c>
      <c r="P177" s="6">
        <v>0.53</v>
      </c>
      <c r="Q177" s="6">
        <v>6.75</v>
      </c>
      <c r="R177" s="6">
        <v>6.06</v>
      </c>
      <c r="S177" s="26"/>
      <c r="T177" s="26"/>
      <c r="U177" s="26"/>
      <c r="V177" s="26"/>
      <c r="W177" s="26"/>
      <c r="X177" s="26"/>
      <c r="Y177" s="26"/>
      <c r="Z177" s="32">
        <v>45370</v>
      </c>
      <c r="AA177" s="33">
        <v>6</v>
      </c>
      <c r="AB177" s="33">
        <v>3.5</v>
      </c>
      <c r="AC177" s="33">
        <v>11259</v>
      </c>
      <c r="AD177" s="33">
        <v>129.80000000000001</v>
      </c>
      <c r="AE177" s="33">
        <v>7.6</v>
      </c>
      <c r="AF177" s="33">
        <v>4</v>
      </c>
      <c r="AG177" s="13"/>
    </row>
    <row r="178" spans="1:33" x14ac:dyDescent="0.25">
      <c r="A178" s="16">
        <v>2023</v>
      </c>
      <c r="B178" s="4">
        <v>176</v>
      </c>
      <c r="C178" s="27" t="s">
        <v>234</v>
      </c>
      <c r="D178" s="4" t="s">
        <v>25</v>
      </c>
      <c r="E178" s="2">
        <v>20</v>
      </c>
      <c r="F178" s="2" t="s">
        <v>26</v>
      </c>
      <c r="G178" s="2">
        <v>80</v>
      </c>
      <c r="H178" s="2" t="s">
        <v>31</v>
      </c>
      <c r="I178" s="2" t="s">
        <v>100</v>
      </c>
      <c r="J178" s="2">
        <v>46</v>
      </c>
      <c r="K178" s="2">
        <v>6.9</v>
      </c>
      <c r="L178" s="2">
        <v>98</v>
      </c>
      <c r="M178" s="6">
        <v>2.4780000000000002</v>
      </c>
      <c r="N178" s="6">
        <v>3.4</v>
      </c>
      <c r="O178" s="6">
        <v>16.600000000000001</v>
      </c>
      <c r="P178" s="6">
        <v>0.79</v>
      </c>
      <c r="Q178" s="6">
        <v>6.2</v>
      </c>
      <c r="R178" s="6">
        <v>5.8</v>
      </c>
      <c r="S178" s="26"/>
      <c r="T178" s="26"/>
      <c r="U178" s="26"/>
      <c r="V178" s="26"/>
      <c r="W178" s="26"/>
      <c r="X178" s="26"/>
      <c r="Y178" s="26"/>
      <c r="Z178" s="32">
        <v>45324</v>
      </c>
      <c r="AA178" s="33">
        <v>5.8</v>
      </c>
      <c r="AB178" s="33">
        <v>3.3</v>
      </c>
      <c r="AC178" s="33">
        <v>8751.7999999999993</v>
      </c>
      <c r="AD178" s="33">
        <v>101.9</v>
      </c>
      <c r="AE178" s="33">
        <v>4.2</v>
      </c>
      <c r="AF178" s="33">
        <v>3</v>
      </c>
      <c r="AG178" s="13"/>
    </row>
    <row r="179" spans="1:33" x14ac:dyDescent="0.25">
      <c r="A179" s="16">
        <v>2023</v>
      </c>
      <c r="B179" s="4">
        <v>177</v>
      </c>
      <c r="C179" s="27" t="s">
        <v>235</v>
      </c>
      <c r="D179" s="4" t="s">
        <v>25</v>
      </c>
      <c r="E179" s="2">
        <v>20</v>
      </c>
      <c r="F179" s="2" t="s">
        <v>26</v>
      </c>
      <c r="G179" s="2">
        <v>80</v>
      </c>
      <c r="H179" s="2" t="s">
        <v>31</v>
      </c>
      <c r="I179" s="2" t="s">
        <v>100</v>
      </c>
      <c r="J179" s="2">
        <v>46</v>
      </c>
      <c r="K179" s="2">
        <v>6.9</v>
      </c>
      <c r="L179" s="2">
        <v>98</v>
      </c>
      <c r="M179" s="6">
        <v>2.4860000000000002</v>
      </c>
      <c r="N179" s="6">
        <v>3.8</v>
      </c>
      <c r="O179" s="6">
        <v>16.2</v>
      </c>
      <c r="P179" s="6">
        <v>0.88</v>
      </c>
      <c r="Q179" s="6">
        <v>6.25</v>
      </c>
      <c r="R179" s="6">
        <v>5.8</v>
      </c>
      <c r="S179" s="26"/>
      <c r="T179" s="26"/>
      <c r="U179" s="26"/>
      <c r="V179" s="26"/>
      <c r="W179" s="26"/>
      <c r="X179" s="26"/>
      <c r="Y179" s="26"/>
      <c r="Z179" s="32">
        <v>45324</v>
      </c>
      <c r="AA179" s="33">
        <v>5.5</v>
      </c>
      <c r="AB179" s="33">
        <v>3.8</v>
      </c>
      <c r="AC179" s="33">
        <v>8880</v>
      </c>
      <c r="AD179" s="33">
        <v>85.9</v>
      </c>
      <c r="AE179" s="33">
        <v>12.3</v>
      </c>
      <c r="AF179" s="33">
        <v>4</v>
      </c>
      <c r="AG179" s="13"/>
    </row>
    <row r="180" spans="1:33" x14ac:dyDescent="0.25">
      <c r="A180" s="16">
        <v>2023</v>
      </c>
      <c r="B180" s="4">
        <v>178</v>
      </c>
      <c r="C180" s="27" t="s">
        <v>236</v>
      </c>
      <c r="D180" s="4" t="s">
        <v>25</v>
      </c>
      <c r="E180" s="2">
        <v>20</v>
      </c>
      <c r="F180" s="2" t="s">
        <v>26</v>
      </c>
      <c r="G180" s="2">
        <v>80</v>
      </c>
      <c r="H180" s="2" t="s">
        <v>31</v>
      </c>
      <c r="I180" s="2" t="s">
        <v>100</v>
      </c>
      <c r="J180" s="2">
        <v>46</v>
      </c>
      <c r="K180" s="2">
        <v>6.9</v>
      </c>
      <c r="L180" s="2">
        <v>98</v>
      </c>
      <c r="M180" s="6">
        <v>2.4940000000000002</v>
      </c>
      <c r="N180" s="6">
        <v>4.0999999999999996</v>
      </c>
      <c r="O180" s="6">
        <v>15.8</v>
      </c>
      <c r="P180" s="6">
        <v>0.83</v>
      </c>
      <c r="Q180" s="6">
        <v>5.79</v>
      </c>
      <c r="R180" s="6">
        <v>5.7</v>
      </c>
      <c r="S180" s="26"/>
      <c r="T180" s="26"/>
      <c r="U180" s="26"/>
      <c r="V180" s="26"/>
      <c r="W180" s="26"/>
      <c r="X180" s="26"/>
      <c r="Y180" s="26"/>
      <c r="Z180" s="32">
        <v>45329</v>
      </c>
      <c r="AA180" s="33">
        <v>5.5</v>
      </c>
      <c r="AB180" s="33">
        <v>3</v>
      </c>
      <c r="AC180" s="33">
        <v>8941.5</v>
      </c>
      <c r="AD180" s="33">
        <v>109</v>
      </c>
      <c r="AE180" s="33">
        <v>6.1</v>
      </c>
      <c r="AF180" s="33">
        <v>4</v>
      </c>
      <c r="AG180" s="13"/>
    </row>
    <row r="181" spans="1:33" x14ac:dyDescent="0.25">
      <c r="A181" s="16">
        <v>2023</v>
      </c>
      <c r="B181" s="4">
        <v>179</v>
      </c>
      <c r="C181" s="27" t="s">
        <v>237</v>
      </c>
      <c r="D181" s="4" t="s">
        <v>25</v>
      </c>
      <c r="E181" s="2">
        <v>20</v>
      </c>
      <c r="F181" s="2" t="s">
        <v>26</v>
      </c>
      <c r="G181" s="2">
        <v>80</v>
      </c>
      <c r="H181" s="2" t="s">
        <v>99</v>
      </c>
      <c r="I181" s="2" t="s">
        <v>100</v>
      </c>
      <c r="J181" s="2">
        <v>46</v>
      </c>
      <c r="K181" s="2">
        <v>4</v>
      </c>
      <c r="L181" s="2">
        <v>88</v>
      </c>
      <c r="M181" s="6">
        <v>2.4079999999999999</v>
      </c>
      <c r="N181" s="6">
        <v>5.4</v>
      </c>
      <c r="O181" s="6">
        <v>17</v>
      </c>
      <c r="P181" s="6">
        <v>0.75</v>
      </c>
      <c r="Q181" s="6">
        <v>5.7</v>
      </c>
      <c r="R181" s="6">
        <v>5.48</v>
      </c>
      <c r="S181" s="28">
        <v>45372</v>
      </c>
      <c r="T181" s="29">
        <f>AVERAGE(1.59,1.8)</f>
        <v>1.6950000000000001</v>
      </c>
      <c r="U181" s="8">
        <v>20000</v>
      </c>
      <c r="V181" s="8" t="s">
        <v>31</v>
      </c>
      <c r="W181" s="8" t="s">
        <v>31</v>
      </c>
      <c r="X181" s="8" t="s">
        <v>31</v>
      </c>
      <c r="Y181" s="8" t="s">
        <v>31</v>
      </c>
      <c r="Z181" s="34"/>
      <c r="AA181" s="34"/>
      <c r="AB181" s="34"/>
      <c r="AC181" s="34"/>
      <c r="AD181" s="34"/>
      <c r="AE181" s="34"/>
      <c r="AF181" s="34"/>
      <c r="AG181" s="13"/>
    </row>
    <row r="182" spans="1:33" x14ac:dyDescent="0.25">
      <c r="A182" s="16">
        <v>2023</v>
      </c>
      <c r="B182" s="4">
        <v>180</v>
      </c>
      <c r="C182" s="27" t="s">
        <v>238</v>
      </c>
      <c r="D182" s="4" t="s">
        <v>25</v>
      </c>
      <c r="E182" s="2">
        <v>20</v>
      </c>
      <c r="F182" s="2" t="s">
        <v>26</v>
      </c>
      <c r="G182" s="2">
        <v>80</v>
      </c>
      <c r="H182" s="2" t="s">
        <v>30</v>
      </c>
      <c r="I182" s="2" t="s">
        <v>100</v>
      </c>
      <c r="J182" s="2">
        <v>46</v>
      </c>
      <c r="K182" s="2">
        <v>6.9</v>
      </c>
      <c r="L182" s="2">
        <v>98</v>
      </c>
      <c r="M182" s="6">
        <v>2.4929999999999999</v>
      </c>
      <c r="N182" s="6">
        <v>4.0999999999999996</v>
      </c>
      <c r="O182" s="6">
        <v>15.9</v>
      </c>
      <c r="P182" s="6">
        <v>0.83</v>
      </c>
      <c r="Q182" s="6">
        <v>5.63</v>
      </c>
      <c r="R182" s="6">
        <v>5.7</v>
      </c>
      <c r="S182" s="28">
        <v>45379</v>
      </c>
      <c r="T182" s="8">
        <f>AVERAGE(1.83,2.29)</f>
        <v>2.06</v>
      </c>
      <c r="U182" s="8">
        <v>20000</v>
      </c>
      <c r="V182" s="8" t="s">
        <v>31</v>
      </c>
      <c r="W182" s="8" t="s">
        <v>31</v>
      </c>
      <c r="X182" s="8" t="s">
        <v>31</v>
      </c>
      <c r="Y182" s="8" t="s">
        <v>31</v>
      </c>
      <c r="Z182" s="34"/>
      <c r="AA182" s="34"/>
      <c r="AB182" s="34"/>
      <c r="AC182" s="34"/>
      <c r="AD182" s="34"/>
      <c r="AE182" s="34"/>
      <c r="AF182" s="34"/>
      <c r="AG182" s="13"/>
    </row>
    <row r="183" spans="1:33" x14ac:dyDescent="0.25">
      <c r="A183" s="16">
        <v>2023</v>
      </c>
      <c r="B183" s="4">
        <v>181</v>
      </c>
      <c r="C183" s="2" t="s">
        <v>239</v>
      </c>
      <c r="D183" s="4" t="s">
        <v>49</v>
      </c>
      <c r="E183" s="2">
        <v>20</v>
      </c>
      <c r="F183" s="2" t="s">
        <v>26</v>
      </c>
      <c r="G183" s="2">
        <v>80</v>
      </c>
      <c r="H183" s="2" t="s">
        <v>27</v>
      </c>
      <c r="I183" s="2" t="s">
        <v>100</v>
      </c>
      <c r="J183" s="2">
        <v>47</v>
      </c>
      <c r="K183" s="2">
        <v>1.3</v>
      </c>
      <c r="L183" s="2">
        <v>73</v>
      </c>
      <c r="M183" s="6">
        <v>2.39</v>
      </c>
      <c r="N183" s="6">
        <v>4.2</v>
      </c>
      <c r="O183" s="6">
        <v>14.7</v>
      </c>
      <c r="P183" s="6">
        <v>0.75</v>
      </c>
      <c r="Q183" s="6">
        <v>5.18</v>
      </c>
      <c r="R183" s="6">
        <v>4.7</v>
      </c>
      <c r="S183" s="26"/>
      <c r="T183" s="26"/>
      <c r="U183" s="26"/>
      <c r="V183" s="26"/>
      <c r="W183" s="26"/>
      <c r="X183" s="26"/>
      <c r="Y183" s="26"/>
      <c r="Z183" s="32">
        <v>45385</v>
      </c>
      <c r="AA183" s="33">
        <v>6</v>
      </c>
      <c r="AB183" s="33">
        <v>1.6</v>
      </c>
      <c r="AC183" s="33">
        <v>7517.2</v>
      </c>
      <c r="AD183" s="33">
        <v>183.5</v>
      </c>
      <c r="AE183" s="33">
        <v>20.3</v>
      </c>
      <c r="AF183" s="33">
        <v>4</v>
      </c>
      <c r="AG183" s="13"/>
    </row>
    <row r="184" spans="1:33" x14ac:dyDescent="0.25">
      <c r="A184" s="16">
        <v>2023</v>
      </c>
      <c r="B184" s="4">
        <v>182</v>
      </c>
      <c r="C184" s="2" t="s">
        <v>240</v>
      </c>
      <c r="D184" s="4" t="s">
        <v>25</v>
      </c>
      <c r="E184" s="2">
        <v>20</v>
      </c>
      <c r="F184" s="2" t="s">
        <v>26</v>
      </c>
      <c r="G184" s="2">
        <v>65</v>
      </c>
      <c r="H184" s="2" t="s">
        <v>31</v>
      </c>
      <c r="I184" s="2" t="s">
        <v>100</v>
      </c>
      <c r="J184" s="2">
        <v>46</v>
      </c>
      <c r="K184" s="2">
        <v>1.1000000000000001</v>
      </c>
      <c r="L184" s="2">
        <v>88</v>
      </c>
      <c r="M184" s="6">
        <v>2.5289999999999999</v>
      </c>
      <c r="N184" s="6">
        <v>3.1</v>
      </c>
      <c r="O184" s="6">
        <v>15.6</v>
      </c>
      <c r="P184" s="6">
        <v>0.69</v>
      </c>
      <c r="Q184" s="6">
        <v>6.07</v>
      </c>
      <c r="R184" s="6">
        <v>5.6</v>
      </c>
      <c r="S184" s="28">
        <v>45349</v>
      </c>
      <c r="T184" s="29">
        <f>AVERAGE(2.2, 2.11)</f>
        <v>2.1550000000000002</v>
      </c>
      <c r="U184" s="8">
        <v>20000</v>
      </c>
      <c r="V184" s="8" t="s">
        <v>31</v>
      </c>
      <c r="W184" s="8" t="s">
        <v>31</v>
      </c>
      <c r="X184" s="8" t="s">
        <v>31</v>
      </c>
      <c r="Y184" s="8" t="s">
        <v>31</v>
      </c>
      <c r="Z184" s="34"/>
      <c r="AA184" s="34"/>
      <c r="AB184" s="34"/>
      <c r="AC184" s="34"/>
      <c r="AD184" s="34"/>
      <c r="AE184" s="34"/>
      <c r="AF184" s="34"/>
      <c r="AG184" s="13"/>
    </row>
    <row r="185" spans="1:33" x14ac:dyDescent="0.25">
      <c r="A185" s="16">
        <v>2023</v>
      </c>
      <c r="B185" s="4">
        <v>183</v>
      </c>
      <c r="C185" s="27" t="s">
        <v>241</v>
      </c>
      <c r="D185" s="4" t="s">
        <v>49</v>
      </c>
      <c r="E185" s="2">
        <v>20</v>
      </c>
      <c r="F185" s="2" t="s">
        <v>26</v>
      </c>
      <c r="G185" s="2">
        <v>65</v>
      </c>
      <c r="H185" s="2" t="s">
        <v>104</v>
      </c>
      <c r="I185" s="2" t="s">
        <v>100</v>
      </c>
      <c r="J185" s="2">
        <v>46</v>
      </c>
      <c r="K185" s="2">
        <v>1.4</v>
      </c>
      <c r="L185" s="2">
        <v>84</v>
      </c>
      <c r="M185" s="6">
        <v>2.4540000000000002</v>
      </c>
      <c r="N185" s="6">
        <v>3.8</v>
      </c>
      <c r="O185" s="6">
        <v>14.3</v>
      </c>
      <c r="P185" s="6">
        <v>0.77</v>
      </c>
      <c r="Q185" s="6">
        <v>4.87</v>
      </c>
      <c r="R185" s="6">
        <v>4.74</v>
      </c>
      <c r="S185" s="30"/>
      <c r="T185" s="26"/>
      <c r="U185" s="26"/>
      <c r="V185" s="26"/>
      <c r="W185" s="26"/>
      <c r="X185" s="26"/>
      <c r="Y185" s="26"/>
      <c r="Z185" s="32">
        <v>45387</v>
      </c>
      <c r="AA185" s="33">
        <v>4.2</v>
      </c>
      <c r="AB185" s="33">
        <v>4</v>
      </c>
      <c r="AC185" s="33">
        <v>7178.4</v>
      </c>
      <c r="AD185" s="33">
        <v>53.4</v>
      </c>
      <c r="AE185" s="33">
        <v>27.3</v>
      </c>
      <c r="AF185" s="33">
        <v>3</v>
      </c>
      <c r="AG185" s="13"/>
    </row>
    <row r="186" spans="1:33" x14ac:dyDescent="0.25">
      <c r="A186" s="16">
        <v>2023</v>
      </c>
      <c r="B186" s="4">
        <v>184</v>
      </c>
      <c r="C186" s="27" t="s">
        <v>242</v>
      </c>
      <c r="D186" s="4" t="s">
        <v>49</v>
      </c>
      <c r="E186" s="2">
        <v>20</v>
      </c>
      <c r="F186" s="2" t="s">
        <v>26</v>
      </c>
      <c r="G186" s="2">
        <v>65</v>
      </c>
      <c r="H186" s="2" t="s">
        <v>104</v>
      </c>
      <c r="I186" s="2" t="s">
        <v>100</v>
      </c>
      <c r="J186" s="2">
        <v>46</v>
      </c>
      <c r="K186" s="2">
        <v>1.4</v>
      </c>
      <c r="L186" s="2">
        <v>84</v>
      </c>
      <c r="M186" s="6">
        <v>2.4550000000000001</v>
      </c>
      <c r="N186" s="6">
        <v>3.7</v>
      </c>
      <c r="O186" s="6">
        <v>14.3</v>
      </c>
      <c r="P186" s="6">
        <v>0.78</v>
      </c>
      <c r="Q186" s="6">
        <v>4.8</v>
      </c>
      <c r="R186" s="6">
        <v>4.78</v>
      </c>
      <c r="S186" s="26"/>
      <c r="T186" s="26"/>
      <c r="U186" s="26"/>
      <c r="V186" s="26"/>
      <c r="W186" s="26"/>
      <c r="X186" s="26"/>
      <c r="Y186" s="26"/>
      <c r="Z186" s="32">
        <v>45411</v>
      </c>
      <c r="AA186" s="33">
        <v>4.5999999999999996</v>
      </c>
      <c r="AB186" s="33">
        <v>4.2</v>
      </c>
      <c r="AC186" s="33">
        <v>7593.3</v>
      </c>
      <c r="AD186" s="33">
        <v>56.9</v>
      </c>
      <c r="AE186" s="33">
        <v>18.8</v>
      </c>
      <c r="AF186" s="33">
        <v>3</v>
      </c>
      <c r="AG186" s="13"/>
    </row>
    <row r="187" spans="1:33" x14ac:dyDescent="0.25">
      <c r="A187" s="16">
        <v>2023</v>
      </c>
      <c r="B187" s="4">
        <v>185</v>
      </c>
      <c r="C187" s="27" t="s">
        <v>243</v>
      </c>
      <c r="D187" s="4" t="s">
        <v>25</v>
      </c>
      <c r="E187" s="2">
        <v>20</v>
      </c>
      <c r="F187" s="2" t="s">
        <v>26</v>
      </c>
      <c r="G187" s="2">
        <v>65</v>
      </c>
      <c r="H187" s="2" t="s">
        <v>244</v>
      </c>
      <c r="I187" s="2" t="s">
        <v>100</v>
      </c>
      <c r="J187" s="2">
        <v>46</v>
      </c>
      <c r="K187" s="2">
        <v>1.1000000000000001</v>
      </c>
      <c r="L187" s="2">
        <v>88</v>
      </c>
      <c r="M187" s="6">
        <v>2.5129999999999999</v>
      </c>
      <c r="N187" s="6">
        <v>3.3</v>
      </c>
      <c r="O187" s="6">
        <v>16.100000000000001</v>
      </c>
      <c r="P187" s="6">
        <v>0.71</v>
      </c>
      <c r="Q187" s="6">
        <v>6.15</v>
      </c>
      <c r="R187" s="6">
        <v>5.7</v>
      </c>
      <c r="S187" s="28">
        <v>45392</v>
      </c>
      <c r="T187" s="8">
        <f>ROUND(AVERAGE(2.29,1.93),2)</f>
        <v>2.11</v>
      </c>
      <c r="U187" s="8">
        <v>20000</v>
      </c>
      <c r="V187" s="8" t="s">
        <v>31</v>
      </c>
      <c r="W187" s="8" t="s">
        <v>31</v>
      </c>
      <c r="X187" s="8" t="s">
        <v>31</v>
      </c>
      <c r="Y187" s="8" t="s">
        <v>31</v>
      </c>
      <c r="Z187" s="12"/>
      <c r="AA187" s="12"/>
      <c r="AB187" s="12"/>
      <c r="AC187" s="12"/>
      <c r="AD187" s="12"/>
      <c r="AE187" s="12"/>
      <c r="AF187" s="12"/>
      <c r="AG187" s="13"/>
    </row>
  </sheetData>
  <mergeCells count="8">
    <mergeCell ref="T45:Y45"/>
    <mergeCell ref="Z1:AF1"/>
    <mergeCell ref="M1:R1"/>
    <mergeCell ref="A1:L1"/>
    <mergeCell ref="S1:Y1"/>
    <mergeCell ref="AA35:AD35"/>
    <mergeCell ref="T38:Y38"/>
    <mergeCell ref="T40:Y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Rut depth</vt:lpstr>
      <vt:lpstr>CT</vt:lpstr>
      <vt:lpstr>Note</vt:lpstr>
      <vt:lpstr>Raw combined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Schwartz, Aaron</dc:creator>
  <cp:lastModifiedBy>Xiao Chen</cp:lastModifiedBy>
  <dcterms:created xsi:type="dcterms:W3CDTF">2021-12-09T17:55:34Z</dcterms:created>
  <dcterms:modified xsi:type="dcterms:W3CDTF">2025-07-22T18:57:17Z</dcterms:modified>
</cp:coreProperties>
</file>