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tings" sheetId="1" r:id="rId5"/>
    <sheet state="visible" name="Objects" sheetId="2" r:id="rId6"/>
    <sheet state="visible" name="Interactables" sheetId="3" r:id="rId7"/>
    <sheet state="visible" name="Chains" sheetId="4" r:id="rId8"/>
    <sheet state="visible" name="Spice Chain Order" sheetId="5" r:id="rId9"/>
    <sheet state="visible" name="Orders Allocation" sheetId="6" r:id="rId10"/>
    <sheet state="visible" name="Orders Difficulty" sheetId="7" r:id="rId11"/>
    <sheet state="visible" name="Orders Rewards" sheetId="8" r:id="rId12"/>
    <sheet state="visible" name="Bonus Order" sheetId="9" r:id="rId13"/>
    <sheet state="visible" name=" Bonus Order Reward" sheetId="10" r:id="rId14"/>
    <sheet state="visible" name="Field" sheetId="11" r:id="rId15"/>
    <sheet state="visible" name="Bubbles" sheetId="12" r:id="rId16"/>
    <sheet state="visible" name="#Settings" sheetId="13" r:id="rId17"/>
    <sheet state="visible" name="#Data" sheetId="14" r:id="rId18"/>
    <sheet state="visible" name="#Field" sheetId="15" r:id="rId19"/>
    <sheet state="visible" name="#TT#Field" sheetId="16" r:id="rId20"/>
    <sheet state="visible" name="#Rewards" sheetId="17" r:id="rId21"/>
  </sheets>
  <definedNames>
    <definedName name="DataIDs">'#Data'!$A:$A</definedName>
    <definedName name="SourceIDs">'#Data'!$G:$G</definedName>
    <definedName name="DataIcons">'#Data'!$D:$D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tc={f9354f88-76ee-442f-a36e-48eb04692fee}</author>
  </authors>
  <commentList>
    <comment authorId="0" xr:uid="{f9354f88-76ee-442f-a36e-48eb04692fee}" ref="F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Почему генератор deletable?
Reply:
	подправить
Reply:
	специи тоже не делитбал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tc={ea5efba8-a1d5-4ce0-abd7-f4fa659da334}</author>
    <author>tc={f1f0d9f0-4d3c-4374-ba31-6b1d5c78d27a}</author>
  </authors>
  <commentList>
    <comment authorId="0" xr:uid="{ea5efba8-a1d5-4ce0-abd7-f4fa659da334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Стоимость должна расти от обычных специй к золоту
Reply:
	Это референсные значения или стоимость мержа должна рассчитываться?
</t>
      </text>
    </comment>
    <comment authorId="1" xr:uid="{f1f0d9f0-4d3c-4374-ba31-6b1d5c78d27a}" ref="C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никога не попадёт в заказ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tc={dff44f9e-857b-462a-8ebb-3df2e74928d0}</author>
  </authors>
  <commentList>
    <comment authorId="0" xr:uid="{dff44f9e-857b-462a-8ebb-3df2e74928d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как в фермер через n уровней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tc={5acc4fa0-2fc1-4161-9469-ebeaa7807834}</author>
    <author>tc={b6f1f5e7-9d9a-4a5c-9c2e-6b1cbcd3292a}</author>
  </authors>
  <commentList>
    <comment authorId="0" xr:uid="{5acc4fa0-2fc1-4161-9469-ebeaa7807834}" ref="C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Что делать до момента появления этих механик?
Reply:
	заказ не участвует в алгоритме, пока награды не станет доступна игроку
Reply:
	это усложнение алгоритма выбора наград, нужно обсуждать с разработкой. Проще задать уровень доступности этой награды
</t>
      </text>
    </comment>
    <comment authorId="1" xr:uid="{b6f1f5e7-9d9a-4a5c-9c2e-6b1cbcd3292a}" ref="C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box3 вероятно?
</t>
      </text>
    </comment>
  </commentList>
</comments>
</file>

<file path=xl/sharedStrings.xml><?xml version="1.0" encoding="utf-8"?>
<sst xmlns="http://schemas.openxmlformats.org/spreadsheetml/2006/main" count="2097" uniqueCount="623">
  <si>
    <t>key</t>
  </si>
  <si>
    <t># Object ID</t>
  </si>
  <si>
    <t>object_id</t>
  </si>
  <si>
    <t>value</t>
  </si>
  <si>
    <t>cooldown_cycle</t>
  </si>
  <si>
    <t>reload_time</t>
  </si>
  <si>
    <t>skip_cost</t>
  </si>
  <si>
    <t>access_level</t>
  </si>
  <si>
    <t>free_skip_time</t>
  </si>
  <si>
    <t>produced_objects</t>
  </si>
  <si>
    <t>count_per_cycle</t>
  </si>
  <si>
    <t>uses</t>
  </si>
  <si>
    <t># Spawns After Used</t>
  </si>
  <si>
    <t>energy_max_capacity</t>
  </si>
  <si>
    <t>item_cyberm-setup_00</t>
  </si>
  <si>
    <t>energy_refill_time</t>
  </si>
  <si>
    <t>energy_refill_step</t>
  </si>
  <si>
    <t>generator_OR_01</t>
  </si>
  <si>
    <t>bonus_order_time_min</t>
  </si>
  <si>
    <t>bonus_order_time_max</t>
  </si>
  <si>
    <t>bonus_order_queue_min</t>
  </si>
  <si>
    <t>bonus_order_queue_max</t>
  </si>
  <si>
    <t>ads_cooldawn</t>
  </si>
  <si>
    <t>chain_A_01</t>
  </si>
  <si>
    <t>chain_id</t>
  </si>
  <si>
    <t>item_cyberm-setup_01</t>
  </si>
  <si>
    <t>generator_OR_02</t>
  </si>
  <si>
    <t>chain_A_02</t>
  </si>
  <si>
    <t>spice</t>
  </si>
  <si>
    <t>chain_B_01</t>
  </si>
  <si>
    <t>energy_reward</t>
  </si>
  <si>
    <t>#merge_price</t>
  </si>
  <si>
    <t>chain_B_02</t>
  </si>
  <si>
    <t>spice_rose</t>
  </si>
  <si>
    <t>chain_B_03</t>
  </si>
  <si>
    <t>spice_anise</t>
  </si>
  <si>
    <t>spice_badian</t>
  </si>
  <si>
    <t>generator_OR_03</t>
  </si>
  <si>
    <t>spice_muskat</t>
  </si>
  <si>
    <t>spice_jenjen</t>
  </si>
  <si>
    <t>spice_kalgan</t>
  </si>
  <si>
    <t>spice_kardamon</t>
  </si>
  <si>
    <t>item_cyberm-seagull-shopping_00</t>
  </si>
  <si>
    <t>spice_tapioka</t>
  </si>
  <si>
    <t>spice_guarana</t>
  </si>
  <si>
    <t>spice_shafran</t>
  </si>
  <si>
    <t>spice_gold</t>
  </si>
  <si>
    <t>generator_OR_04</t>
  </si>
  <si>
    <t>item_cyberm-antique-active_00</t>
  </si>
  <si>
    <t>generator_OR_05</t>
  </si>
  <si>
    <t>item_cyberm-antique-active_01</t>
  </si>
  <si>
    <t>generator_OR_06</t>
  </si>
  <si>
    <t>generator_RD_01</t>
  </si>
  <si>
    <t>chain_C_01</t>
  </si>
  <si>
    <t>generator_RD_02</t>
  </si>
  <si>
    <t>chain_C_02</t>
  </si>
  <si>
    <t>chain_C_03</t>
  </si>
  <si>
    <t>chain_D_01</t>
  </si>
  <si>
    <t>chain_D_02</t>
  </si>
  <si>
    <t>chain_D_03</t>
  </si>
  <si>
    <t>generator_RD_03</t>
  </si>
  <si>
    <t>object_level</t>
  </si>
  <si>
    <t>chain_C_04</t>
  </si>
  <si>
    <t>item_name</t>
  </si>
  <si>
    <t>item_value</t>
  </si>
  <si>
    <t>object_type</t>
  </si>
  <si>
    <t>item_cyberm-motherboard-inactive_00</t>
  </si>
  <si>
    <t>item_cyberm-seagull-cage_00</t>
  </si>
  <si>
    <t>item_cyberm-motherboard-active_00</t>
  </si>
  <si>
    <t>generator_RD_04</t>
  </si>
  <si>
    <t>item_cyberm-motherboard-active_01</t>
  </si>
  <si>
    <t>generator_RD_05</t>
  </si>
  <si>
    <t>item_cyberm-motherboard-active_02</t>
  </si>
  <si>
    <t>chain_D_04</t>
  </si>
  <si>
    <t>chain_D_05</t>
  </si>
  <si>
    <t>generator_RD_06</t>
  </si>
  <si>
    <t>item_cyberm-pc-peripheral_04</t>
  </si>
  <si>
    <t>item_cyberm-virus_06</t>
  </si>
  <si>
    <t>item_cyberm-key_00</t>
  </si>
  <si>
    <t>generator_BL_01</t>
  </si>
  <si>
    <t>chain_E_01</t>
  </si>
  <si>
    <t>generator_BL_02</t>
  </si>
  <si>
    <t>chain_E_02</t>
  </si>
  <si>
    <t>chain_E_03</t>
  </si>
  <si>
    <t>chain_F_01</t>
  </si>
  <si>
    <t>chain_F_02</t>
  </si>
  <si>
    <t>chain_F_03</t>
  </si>
  <si>
    <t>chain_F_04</t>
  </si>
  <si>
    <t>chain_F_05</t>
  </si>
  <si>
    <t>generator_BL_03</t>
  </si>
  <si>
    <t>chain_A_03</t>
  </si>
  <si>
    <t>base_cost</t>
  </si>
  <si>
    <t>deletable</t>
  </si>
  <si>
    <t>bubble_probability</t>
  </si>
  <si>
    <t>ads</t>
  </si>
  <si>
    <t>generator_BL_04</t>
  </si>
  <si>
    <t>chain_B_04</t>
  </si>
  <si>
    <t>generator_BL_05</t>
  </si>
  <si>
    <t>chain_E_04</t>
  </si>
  <si>
    <t>interactable</t>
  </si>
  <si>
    <t>Генератор обычных специй ур1</t>
  </si>
  <si>
    <t>generator_BL_06</t>
  </si>
  <si>
    <t>chain_E_05</t>
  </si>
  <si>
    <t>chain_F_06</t>
  </si>
  <si>
    <t>generator_GL_M_01</t>
  </si>
  <si>
    <t>chain_G_01</t>
  </si>
  <si>
    <t>generator_GL_M_02</t>
  </si>
  <si>
    <t>chain_G_02</t>
  </si>
  <si>
    <t>chain_G_03</t>
  </si>
  <si>
    <t>Генератор обычных специй ур2</t>
  </si>
  <si>
    <t>chain_I_01</t>
  </si>
  <si>
    <t>chain_I_02</t>
  </si>
  <si>
    <t>chain_I_03</t>
  </si>
  <si>
    <t>generator_GL_M_03</t>
  </si>
  <si>
    <t>chain_C_05</t>
  </si>
  <si>
    <t>Генератор обычных специй ур3</t>
  </si>
  <si>
    <t>chain_I_04</t>
  </si>
  <si>
    <t>generator_GL_M_04</t>
  </si>
  <si>
    <t>player_level</t>
  </si>
  <si>
    <t>easy_order</t>
  </si>
  <si>
    <t>medium_order</t>
  </si>
  <si>
    <t>hard_order</t>
  </si>
  <si>
    <t>super_hard</t>
  </si>
  <si>
    <t>Генератор обычных специй ур4</t>
  </si>
  <si>
    <t>generator_GL_M_05</t>
  </si>
  <si>
    <t>chain_G_04</t>
  </si>
  <si>
    <t>chain_D_06</t>
  </si>
  <si>
    <t>Генератор обычных специй ур5</t>
  </si>
  <si>
    <t>generator_GL_M_06</t>
  </si>
  <si>
    <t>Генератор обычных специй ур6</t>
  </si>
  <si>
    <t>simple</t>
  </si>
  <si>
    <t>роза ч1</t>
  </si>
  <si>
    <t>chain_I_05</t>
  </si>
  <si>
    <t>роза ч2</t>
  </si>
  <si>
    <t>generator_GL_H_01</t>
  </si>
  <si>
    <t>chain_J_01</t>
  </si>
  <si>
    <t>generator_GL_H_02</t>
  </si>
  <si>
    <t xml:space="preserve">роза </t>
  </si>
  <si>
    <t>chain_J_02</t>
  </si>
  <si>
    <t>chain_M_01</t>
  </si>
  <si>
    <t>generator_GL_H_03</t>
  </si>
  <si>
    <t>анис ч1</t>
  </si>
  <si>
    <t>анис ч2</t>
  </si>
  <si>
    <t>generator_GL_H_04</t>
  </si>
  <si>
    <t>анис ч3</t>
  </si>
  <si>
    <t>chain_E_06</t>
  </si>
  <si>
    <t>анис</t>
  </si>
  <si>
    <t>chain_M_02</t>
  </si>
  <si>
    <t>generator_GL_H_05</t>
  </si>
  <si>
    <t>Генератор розовых специй ур1</t>
  </si>
  <si>
    <t>chain_J_03</t>
  </si>
  <si>
    <t>Генератор розовых специй ур2</t>
  </si>
  <si>
    <t>generator_GL_H_06</t>
  </si>
  <si>
    <t>Генератор розовых специй ур3</t>
  </si>
  <si>
    <t>Генератор розовых специй ур4</t>
  </si>
  <si>
    <t>Генератор розовых специй ур5</t>
  </si>
  <si>
    <t>chain_M_03</t>
  </si>
  <si>
    <t>generator_Converter</t>
  </si>
  <si>
    <t>Генератор розовых специй ур6</t>
  </si>
  <si>
    <t>chain_K_01</t>
  </si>
  <si>
    <t>chain_F_07</t>
  </si>
  <si>
    <t>бадьян ч1</t>
  </si>
  <si>
    <t>chain_L_01</t>
  </si>
  <si>
    <t>chain_F_08</t>
  </si>
  <si>
    <t>chain_K_02</t>
  </si>
  <si>
    <t>бадьян ч2</t>
  </si>
  <si>
    <t>chain_L_02</t>
  </si>
  <si>
    <t>бадьян ч3</t>
  </si>
  <si>
    <t>бадьян ч4</t>
  </si>
  <si>
    <t>order_dffculty</t>
  </si>
  <si>
    <t>бадьян</t>
  </si>
  <si>
    <t>min</t>
  </si>
  <si>
    <t>max</t>
  </si>
  <si>
    <t>easy</t>
  </si>
  <si>
    <t>medium</t>
  </si>
  <si>
    <t>hard</t>
  </si>
  <si>
    <t>мускат ч1</t>
  </si>
  <si>
    <t>super hard</t>
  </si>
  <si>
    <t>мускат ч2</t>
  </si>
  <si>
    <t>мускат ч3</t>
  </si>
  <si>
    <t>мускат ч4</t>
  </si>
  <si>
    <t>мускат ч5</t>
  </si>
  <si>
    <t>мускат</t>
  </si>
  <si>
    <t>генератор синих специй ур1</t>
  </si>
  <si>
    <t>генератор синих специй ур2</t>
  </si>
  <si>
    <t>генератор синих специй ур3</t>
  </si>
  <si>
    <t>chain_G_05</t>
  </si>
  <si>
    <t>генератор синих специй ур4</t>
  </si>
  <si>
    <t>chain_G_06</t>
  </si>
  <si>
    <t>генератор синих специй ур5</t>
  </si>
  <si>
    <t>chain_G_07</t>
  </si>
  <si>
    <t>генератор синих специй</t>
  </si>
  <si>
    <t>женьшень 1</t>
  </si>
  <si>
    <t>женьшень 2</t>
  </si>
  <si>
    <t>женьшень 3</t>
  </si>
  <si>
    <t>женьшень 4</t>
  </si>
  <si>
    <t>женьшень 5</t>
  </si>
  <si>
    <t>chain_I_06</t>
  </si>
  <si>
    <t>женьшень</t>
  </si>
  <si>
    <t>chain_I_07</t>
  </si>
  <si>
    <t>калган ч1</t>
  </si>
  <si>
    <t>chain_I_08</t>
  </si>
  <si>
    <t>калган ч2</t>
  </si>
  <si>
    <t>weight</t>
  </si>
  <si>
    <t>order_type</t>
  </si>
  <si>
    <t>калган ч3</t>
  </si>
  <si>
    <t>chain_N_01</t>
  </si>
  <si>
    <t>chain_N_02</t>
  </si>
  <si>
    <t>калган ч4</t>
  </si>
  <si>
    <t>chain_N_03</t>
  </si>
  <si>
    <t>chain_O_01</t>
  </si>
  <si>
    <t>калган ч5</t>
  </si>
  <si>
    <t>chain_O_02</t>
  </si>
  <si>
    <t>chain_O_03</t>
  </si>
  <si>
    <t>chain_T_01</t>
  </si>
  <si>
    <t>chain_T_02</t>
  </si>
  <si>
    <t>калган ч6</t>
  </si>
  <si>
    <t>chain_T_03</t>
  </si>
  <si>
    <t>калган ч7</t>
  </si>
  <si>
    <t>калган</t>
  </si>
  <si>
    <t>генератор золотых специй ур1</t>
  </si>
  <si>
    <t>bonus_order_type</t>
  </si>
  <si>
    <t>min_price</t>
  </si>
  <si>
    <t>генератор золотых специй ур2</t>
  </si>
  <si>
    <t>max_price</t>
  </si>
  <si>
    <t>regular</t>
  </si>
  <si>
    <t>генератор золотых специй ур3</t>
  </si>
  <si>
    <t>генератор золотых специй ур4</t>
  </si>
  <si>
    <t>генератор золотых специй ур5</t>
  </si>
  <si>
    <t>генератор золотых специй ур6</t>
  </si>
  <si>
    <t>кардамон ч1</t>
  </si>
  <si>
    <t>кардамон ч2</t>
  </si>
  <si>
    <t>кардамон ч3</t>
  </si>
  <si>
    <t>chain_J_04</t>
  </si>
  <si>
    <t>кардамон ч4</t>
  </si>
  <si>
    <t>chain_J_05_Converter</t>
  </si>
  <si>
    <t>кардамон ч5</t>
  </si>
  <si>
    <t>кардамон ч6</t>
  </si>
  <si>
    <t>кардамон</t>
  </si>
  <si>
    <t>weight_reward</t>
  </si>
  <si>
    <t>тапиока ч1</t>
  </si>
  <si>
    <t>x_coordinate</t>
  </si>
  <si>
    <t>bounus_order_type</t>
  </si>
  <si>
    <t>item_name_1</t>
  </si>
  <si>
    <t>y_coordinate</t>
  </si>
  <si>
    <t>item_value_1</t>
  </si>
  <si>
    <t>тапиока ч2</t>
  </si>
  <si>
    <t>box1</t>
  </si>
  <si>
    <t>chain_K_03</t>
  </si>
  <si>
    <t>тапиока ч3</t>
  </si>
  <si>
    <t>box2</t>
  </si>
  <si>
    <t>chain_K_04</t>
  </si>
  <si>
    <t>тапиока ч4</t>
  </si>
  <si>
    <t>booster_bunny</t>
  </si>
  <si>
    <t>booster_trophy</t>
  </si>
  <si>
    <t>GameCrystal</t>
  </si>
  <si>
    <t>chain_K_05</t>
  </si>
  <si>
    <t>тапиока ч5</t>
  </si>
  <si>
    <t>pink_collection_box</t>
  </si>
  <si>
    <t>blue_collection_box</t>
  </si>
  <si>
    <t>chain_K_06</t>
  </si>
  <si>
    <t>Tickets</t>
  </si>
  <si>
    <t>тапиока ч6</t>
  </si>
  <si>
    <t>тапиока ч7</t>
  </si>
  <si>
    <t>тапиока</t>
  </si>
  <si>
    <t>генератор золотых специй 2 ур1</t>
  </si>
  <si>
    <t>chain_L_03</t>
  </si>
  <si>
    <t>chain_L_04</t>
  </si>
  <si>
    <t>генератор золотых специй 2 ур2</t>
  </si>
  <si>
    <t>chain_L_05</t>
  </si>
  <si>
    <t>генератор золотых специй 2 ур3</t>
  </si>
  <si>
    <t>chain_L_06</t>
  </si>
  <si>
    <t>генератор золотых специй 2 ур4</t>
  </si>
  <si>
    <t>генератор золотых специй 2 ур5</t>
  </si>
  <si>
    <t>генератор золотых специй 2 ур6</t>
  </si>
  <si>
    <t>семена ч1</t>
  </si>
  <si>
    <t>chain_M_04</t>
  </si>
  <si>
    <t>семена ч2</t>
  </si>
  <si>
    <t>chain_M_05</t>
  </si>
  <si>
    <t>семена ч3</t>
  </si>
  <si>
    <t>chain_M_06</t>
  </si>
  <si>
    <t>семена ч4</t>
  </si>
  <si>
    <t>chain_M_07</t>
  </si>
  <si>
    <t>генератор-конвертер</t>
  </si>
  <si>
    <t>гуарана ч1</t>
  </si>
  <si>
    <t>гуарана ч2</t>
  </si>
  <si>
    <t>chain_N_04</t>
  </si>
  <si>
    <t>core_merge_energy</t>
  </si>
  <si>
    <t>гуарана ч3</t>
  </si>
  <si>
    <t>chain_N_05</t>
  </si>
  <si>
    <t>гуарана ч4</t>
  </si>
  <si>
    <t>chain_N_06</t>
  </si>
  <si>
    <t>гуарана ч5</t>
  </si>
  <si>
    <t>chain_N_07</t>
  </si>
  <si>
    <t>chain_N_08</t>
  </si>
  <si>
    <t>гуарана</t>
  </si>
  <si>
    <t>chain_N_09</t>
  </si>
  <si>
    <t xml:space="preserve">шафран ч1 </t>
  </si>
  <si>
    <t>шафран ч2</t>
  </si>
  <si>
    <t>шафран ч3</t>
  </si>
  <si>
    <t>шафран ч4</t>
  </si>
  <si>
    <t>chain_O_04</t>
  </si>
  <si>
    <t>шафран ч5</t>
  </si>
  <si>
    <t>chain_O_05</t>
  </si>
  <si>
    <t>шафран</t>
  </si>
  <si>
    <t>chain_O_06</t>
  </si>
  <si>
    <t>золото ч1</t>
  </si>
  <si>
    <t>chain_O_07</t>
  </si>
  <si>
    <t>золото ч2</t>
  </si>
  <si>
    <t>chain_O_08</t>
  </si>
  <si>
    <t>chain_O_09</t>
  </si>
  <si>
    <t>золото ч3</t>
  </si>
  <si>
    <t>золото ч4</t>
  </si>
  <si>
    <t>золото ч5</t>
  </si>
  <si>
    <t>золото ч6</t>
  </si>
  <si>
    <t>chain_T_04</t>
  </si>
  <si>
    <t>Золото</t>
  </si>
  <si>
    <t>chain_T_05</t>
  </si>
  <si>
    <t>энергия 1</t>
  </si>
  <si>
    <t>chain_T_06</t>
  </si>
  <si>
    <t>chain_T_07</t>
  </si>
  <si>
    <t>chain_T_08</t>
  </si>
  <si>
    <t>энергия 2</t>
  </si>
  <si>
    <t>chain_T_09</t>
  </si>
  <si>
    <t>энергия 3</t>
  </si>
  <si>
    <t>энергия 4</t>
  </si>
  <si>
    <t>locked</t>
  </si>
  <si>
    <t>энергия 5</t>
  </si>
  <si>
    <t>closed</t>
  </si>
  <si>
    <t>required_level</t>
  </si>
  <si>
    <t>энергия 6</t>
  </si>
  <si>
    <t>энергия 7</t>
  </si>
  <si>
    <t>1,1</t>
  </si>
  <si>
    <t>энергия 8</t>
  </si>
  <si>
    <t>энергия 9</t>
  </si>
  <si>
    <t>кристаллы 1</t>
  </si>
  <si>
    <t>кристаллы 2</t>
  </si>
  <si>
    <t>кристаллы 3</t>
  </si>
  <si>
    <t>кристаллы 4</t>
  </si>
  <si>
    <t>кристаллы 5</t>
  </si>
  <si>
    <t>кристаллы 6</t>
  </si>
  <si>
    <t>кристаллы 7</t>
  </si>
  <si>
    <t>кристаллы 8</t>
  </si>
  <si>
    <t>кристаллы 9</t>
  </si>
  <si>
    <t>max_bubbles_on_board</t>
  </si>
  <si>
    <t>билеты 1</t>
  </si>
  <si>
    <t>min_pass_lvl_for_bubbles_to_drop</t>
  </si>
  <si>
    <t>bubble_time_to_disappear</t>
  </si>
  <si>
    <t>билеты 2</t>
  </si>
  <si>
    <t>билеты 3</t>
  </si>
  <si>
    <t>билеты 4</t>
  </si>
  <si>
    <t>билеты 5</t>
  </si>
  <si>
    <t>1,2</t>
  </si>
  <si>
    <t>билеты 6</t>
  </si>
  <si>
    <t>билеты 7</t>
  </si>
  <si>
    <t>билеты 8</t>
  </si>
  <si>
    <t># Import</t>
  </si>
  <si>
    <t># Test</t>
  </si>
  <si>
    <t>билеты 9</t>
  </si>
  <si>
    <t>Prefix</t>
  </si>
  <si>
    <t>vampires_</t>
  </si>
  <si>
    <t>Base Index</t>
  </si>
  <si>
    <t>locked_visual</t>
  </si>
  <si>
    <t>vampires_locked_0</t>
  </si>
  <si>
    <t>closed_visual</t>
  </si>
  <si>
    <t>vampires_closed_0</t>
  </si>
  <si>
    <t>leveled_visual</t>
  </si>
  <si>
    <t>vampires_closed_by_lvl_0</t>
  </si>
  <si>
    <t>1,3</t>
  </si>
  <si>
    <t>1,4</t>
  </si>
  <si>
    <t>text</t>
  </si>
  <si>
    <t>Image Path (Ref)</t>
  </si>
  <si>
    <t>Image (Ref)</t>
  </si>
  <si>
    <t>Chain</t>
  </si>
  <si>
    <t># analog in TT</t>
  </si>
  <si>
    <t>OR</t>
  </si>
  <si>
    <t>1,5</t>
  </si>
  <si>
    <t>1,6</t>
  </si>
  <si>
    <t>A</t>
  </si>
  <si>
    <t>B</t>
  </si>
  <si>
    <t>RD</t>
  </si>
  <si>
    <t>1,7</t>
  </si>
  <si>
    <t>C</t>
  </si>
  <si>
    <t>D</t>
  </si>
  <si>
    <t>2,1</t>
  </si>
  <si>
    <t>letter</t>
  </si>
  <si>
    <t>2,2</t>
  </si>
  <si>
    <t>E</t>
  </si>
  <si>
    <t>F</t>
  </si>
  <si>
    <t>2,3</t>
  </si>
  <si>
    <t>2,4</t>
  </si>
  <si>
    <t>2,5</t>
  </si>
  <si>
    <t>2,6</t>
  </si>
  <si>
    <t>2,7</t>
  </si>
  <si>
    <t>3,1</t>
  </si>
  <si>
    <t>3,2</t>
  </si>
  <si>
    <t>3,3</t>
  </si>
  <si>
    <t>y\x</t>
  </si>
  <si>
    <t>Starting Board Config Summary</t>
  </si>
  <si>
    <t>3,4</t>
  </si>
  <si>
    <t>Row</t>
  </si>
  <si>
    <t>Column</t>
  </si>
  <si>
    <t>Item</t>
  </si>
  <si>
    <t>Image</t>
  </si>
  <si>
    <t>Locked</t>
  </si>
  <si>
    <t>Boxed</t>
  </si>
  <si>
    <t>Level Lock</t>
  </si>
  <si>
    <t>Blocker Art</t>
  </si>
  <si>
    <t>Our ID</t>
  </si>
  <si>
    <t>Our Image</t>
  </si>
  <si>
    <t>3,5</t>
  </si>
  <si>
    <t>3,6</t>
  </si>
  <si>
    <t>item_cyberm-virus_05</t>
  </si>
  <si>
    <t>BoardEvent_cyberm_BlockerConfig_00</t>
  </si>
  <si>
    <t>3,7</t>
  </si>
  <si>
    <t>4,1</t>
  </si>
  <si>
    <t>item_cyberm-virus_03</t>
  </si>
  <si>
    <t>4,2</t>
  </si>
  <si>
    <t>4,3</t>
  </si>
  <si>
    <t>item_cyberm-virus_01</t>
  </si>
  <si>
    <t>BoardEvent_cyberm_BlockerConfig_01</t>
  </si>
  <si>
    <t>4,4</t>
  </si>
  <si>
    <t>item_type</t>
  </si>
  <si>
    <t># comment</t>
  </si>
  <si>
    <t>ruby</t>
  </si>
  <si>
    <t>GameRuby</t>
  </si>
  <si>
    <t>crystal</t>
  </si>
  <si>
    <t>ticket</t>
  </si>
  <si>
    <t>box</t>
  </si>
  <si>
    <t>Простой</t>
  </si>
  <si>
    <t>Розовый</t>
  </si>
  <si>
    <t>box3</t>
  </si>
  <si>
    <t>Синий</t>
  </si>
  <si>
    <t>box4</t>
  </si>
  <si>
    <t>Золотой</t>
  </si>
  <si>
    <t>box5</t>
  </si>
  <si>
    <t>Красный</t>
  </si>
  <si>
    <t>box6</t>
  </si>
  <si>
    <t>Фиолетовый (с кубиками)</t>
  </si>
  <si>
    <t>box7</t>
  </si>
  <si>
    <t>Бустеры, малый</t>
  </si>
  <si>
    <t>box8</t>
  </si>
  <si>
    <t>Бустеры, большой</t>
  </si>
  <si>
    <t>box9</t>
  </si>
  <si>
    <t>Радужный</t>
  </si>
  <si>
    <t>box10</t>
  </si>
  <si>
    <t>Стильный</t>
  </si>
  <si>
    <t>box11</t>
  </si>
  <si>
    <t>Пурпурный (с кубиками)</t>
  </si>
  <si>
    <t>4,5</t>
  </si>
  <si>
    <t>dice</t>
  </si>
  <si>
    <t>dice_default_gold</t>
  </si>
  <si>
    <t>1d3</t>
  </si>
  <si>
    <t>dice_default_black</t>
  </si>
  <si>
    <t>-1d3</t>
  </si>
  <si>
    <t>dice_default_blue</t>
  </si>
  <si>
    <t>1d20</t>
  </si>
  <si>
    <t>dice_garant_1</t>
  </si>
  <si>
    <t>Пурпурный кубик “1“</t>
  </si>
  <si>
    <t>dice_garant_2</t>
  </si>
  <si>
    <t>Пурпурный кубик “2“</t>
  </si>
  <si>
    <t>dice_garant_3</t>
  </si>
  <si>
    <t>Пурпурный кубик “3“</t>
  </si>
  <si>
    <t>dice_garant_4</t>
  </si>
  <si>
    <t>Пурпурный кубик “4“</t>
  </si>
  <si>
    <t>dice_garant_5</t>
  </si>
  <si>
    <t>Пурпурный кубик “5“</t>
  </si>
  <si>
    <t>dice_garant_6</t>
  </si>
  <si>
    <t>Пурпурный кубик “6“</t>
  </si>
  <si>
    <t>dice_garant_12</t>
  </si>
  <si>
    <t>Пурпурный кубик “12“</t>
  </si>
  <si>
    <t>booster</t>
  </si>
  <si>
    <t>booster_recipe_price</t>
  </si>
  <si>
    <t>Повысить цены</t>
  </si>
  <si>
    <t>booster_machine_reload</t>
  </si>
  <si>
    <t>Автоперезарядка аппаратов</t>
  </si>
  <si>
    <t>booster_sell_order</t>
  </si>
  <si>
    <t>Продать рецепт</t>
  </si>
  <si>
    <t>booster_phone</t>
  </si>
  <si>
    <t>Обновить заказы</t>
  </si>
  <si>
    <t>booster_reroll</t>
  </si>
  <si>
    <t>Другой заказ</t>
  </si>
  <si>
    <t>expedition_inventory</t>
  </si>
  <si>
    <t>inventory_nonexpirable_key</t>
  </si>
  <si>
    <t>inventory_nonexpirable_token</t>
  </si>
  <si>
    <t>cards_box</t>
  </si>
  <si>
    <t>purple_collection_box</t>
  </si>
  <si>
    <t>4,6</t>
  </si>
  <si>
    <t>gold_collection_box</t>
  </si>
  <si>
    <t>merge_energy</t>
  </si>
  <si>
    <t>MergeEnergy</t>
  </si>
  <si>
    <t>Мерж энергия</t>
  </si>
  <si>
    <t>merge_hard</t>
  </si>
  <si>
    <t>MergeHard</t>
  </si>
  <si>
    <t>Сапфиры Мержа</t>
  </si>
  <si>
    <t>merge_currency</t>
  </si>
  <si>
    <t>MergeCurrency</t>
  </si>
  <si>
    <t>Банкноты Мержа</t>
  </si>
  <si>
    <t>puzzlebox</t>
  </si>
  <si>
    <t>puzzle_box_tiny</t>
  </si>
  <si>
    <t>puzzle_box_small</t>
  </si>
  <si>
    <t>puzzle_box_average</t>
  </si>
  <si>
    <t>puzzle_box_big</t>
  </si>
  <si>
    <t>puzzledust</t>
  </si>
  <si>
    <t>pink_gem_2</t>
  </si>
  <si>
    <t>blue_gem_3</t>
  </si>
  <si>
    <t>gold_gem_4</t>
  </si>
  <si>
    <t>vacuum</t>
  </si>
  <si>
    <t>powerful</t>
  </si>
  <si>
    <t>4,7</t>
  </si>
  <si>
    <t>5,1</t>
  </si>
  <si>
    <t>5,2</t>
  </si>
  <si>
    <t>5,3</t>
  </si>
  <si>
    <t>6,1</t>
  </si>
  <si>
    <t>5,4</t>
  </si>
  <si>
    <t>item_cyberm-phone_06</t>
  </si>
  <si>
    <t>5,5</t>
  </si>
  <si>
    <t>7,1</t>
  </si>
  <si>
    <t>item_cyberm-social_03</t>
  </si>
  <si>
    <t>5,6</t>
  </si>
  <si>
    <t>generator_GL_01</t>
  </si>
  <si>
    <t>5,7</t>
  </si>
  <si>
    <t>item_cyberm-social_02</t>
  </si>
  <si>
    <t>6,2</t>
  </si>
  <si>
    <t>item_cyberm-social_01</t>
  </si>
  <si>
    <t>BoardEvent_cyberm_BlockerConfig_02</t>
  </si>
  <si>
    <t>6,3</t>
  </si>
  <si>
    <t>6,4</t>
  </si>
  <si>
    <t>item_cyberm-seagull-phone_00</t>
  </si>
  <si>
    <t>6,5</t>
  </si>
  <si>
    <t>6,6</t>
  </si>
  <si>
    <t>item_cyberm-game_01</t>
  </si>
  <si>
    <t>6,7</t>
  </si>
  <si>
    <t>item_cyberm-game_02</t>
  </si>
  <si>
    <t>Level</t>
  </si>
  <si>
    <t>7,2</t>
  </si>
  <si>
    <t>7,3</t>
  </si>
  <si>
    <t>7,4</t>
  </si>
  <si>
    <t>item_cyberm-pc-peripheral_03</t>
  </si>
  <si>
    <t>BoardEvent_cyberm_BlockerConfig_05</t>
  </si>
  <si>
    <t>7,5</t>
  </si>
  <si>
    <t>item_cyberm-pc-peripheral_02</t>
  </si>
  <si>
    <t>7,6</t>
  </si>
  <si>
    <t>7,7</t>
  </si>
  <si>
    <t>item_cyberm-pc-peripheral_01</t>
  </si>
  <si>
    <t>BoardEvent_cyberm_BlockerConfig_03</t>
  </si>
  <si>
    <t>8,1</t>
  </si>
  <si>
    <t>8,2</t>
  </si>
  <si>
    <t>8,3</t>
  </si>
  <si>
    <t>item_cyberm-robot_05</t>
  </si>
  <si>
    <t>8,4</t>
  </si>
  <si>
    <t>BoardEvent_cyberm_BlockerConfig_04</t>
  </si>
  <si>
    <t>8,5</t>
  </si>
  <si>
    <t>Closed</t>
  </si>
  <si>
    <t>8,6</t>
  </si>
  <si>
    <t>BoardEvent_cyberm_BlockerConfig_08</t>
  </si>
  <si>
    <t>8,7</t>
  </si>
  <si>
    <t>9,1</t>
  </si>
  <si>
    <t>9,2</t>
  </si>
  <si>
    <t>9,3</t>
  </si>
  <si>
    <t>item_cyberm-robot_04</t>
  </si>
  <si>
    <t>BoardEvent_cyberm_BlockerConfig_07</t>
  </si>
  <si>
    <t>9,4</t>
  </si>
  <si>
    <t>item_cyberm-robot_03</t>
  </si>
  <si>
    <t>9,5</t>
  </si>
  <si>
    <t>9,6</t>
  </si>
  <si>
    <t>item_cyberm-robot_01</t>
  </si>
  <si>
    <t>BoardEvent_cyberm_BlockerConfig_06</t>
  </si>
  <si>
    <t>9,7</t>
  </si>
  <si>
    <t>item_cyberm-robot_02</t>
  </si>
  <si>
    <t>BoardEvent_cyberm_BlockerConfig_09</t>
  </si>
  <si>
    <t>chain_С_03</t>
  </si>
  <si>
    <t>BoardEvent_cyberm_BlockerConfig_10</t>
  </si>
  <si>
    <t>chain_С_05</t>
  </si>
  <si>
    <t>item_cyberm-phone_01</t>
  </si>
  <si>
    <t>item_cyberm-phone_03</t>
  </si>
  <si>
    <t>item_cyberm-phone_02</t>
  </si>
  <si>
    <t>item_cyberm-phone_04</t>
  </si>
  <si>
    <t>item_cyberm-vehicle_05</t>
  </si>
  <si>
    <t>item_cyberm-phone_05</t>
  </si>
  <si>
    <t>BoardEvent_cyberm_BlockerConfig_13</t>
  </si>
  <si>
    <t>item_cyberm-tron_00</t>
  </si>
  <si>
    <t>item_cyberm-tron_01</t>
  </si>
  <si>
    <t>BoardEvent_cyberm_BlockerConfig_12</t>
  </si>
  <si>
    <t>item_cyberm-money_03</t>
  </si>
  <si>
    <t>item_cyberm-vehicle_04</t>
  </si>
  <si>
    <t>item_cyberm-vehicle_03</t>
  </si>
  <si>
    <t>chain_B_06</t>
  </si>
  <si>
    <t>item_cyberm-vehicle_01</t>
  </si>
  <si>
    <t>chain_С_04</t>
  </si>
  <si>
    <t>item_cyberm-money_04</t>
  </si>
  <si>
    <t>chain_С_08</t>
  </si>
  <si>
    <t>item_cyberm-money_02</t>
  </si>
  <si>
    <t>chain_С_02</t>
  </si>
  <si>
    <t>item_cyberm-money_01</t>
  </si>
  <si>
    <t>item_cyberm-antique-inactive_00</t>
  </si>
  <si>
    <t>1,8</t>
  </si>
  <si>
    <t>item_cyberm-shopping_02</t>
  </si>
  <si>
    <t>BoardEvent_cyberm_BlockerConfig_11</t>
  </si>
  <si>
    <t>2,8</t>
  </si>
  <si>
    <t>item_cyberm-shopping_03</t>
  </si>
  <si>
    <t>3,8</t>
  </si>
  <si>
    <t>4,8</t>
  </si>
  <si>
    <t>5,8</t>
  </si>
  <si>
    <t>6,8</t>
  </si>
  <si>
    <t>7,8</t>
  </si>
  <si>
    <t>1,9</t>
  </si>
  <si>
    <t>item_cyberm-vehicle_02</t>
  </si>
  <si>
    <t>2,9</t>
  </si>
  <si>
    <t>3,9</t>
  </si>
  <si>
    <t>4,9</t>
  </si>
  <si>
    <t>5,9</t>
  </si>
  <si>
    <t>6,9</t>
  </si>
  <si>
    <t>7,9</t>
  </si>
  <si>
    <t>chain_С_01</t>
  </si>
  <si>
    <t>chain_С_06</t>
  </si>
  <si>
    <t>chain_B_05</t>
  </si>
  <si>
    <r>
      <rPr>
        <rFont val="Arial"/>
        <color theme="1"/>
      </rPr>
      <t xml:space="preserve">⬆️ THIS IS </t>
    </r>
    <r>
      <rPr>
        <rFont val="Arial"/>
        <b/>
        <color theme="1"/>
      </rPr>
      <t>MY CAFE</t>
    </r>
    <r>
      <rPr>
        <rFont val="Arial"/>
        <color theme="1"/>
      </rPr>
      <t xml:space="preserve"> MERGE FIELD ⬆️</t>
    </r>
  </si>
  <si>
    <t>chain_С_07</t>
  </si>
  <si>
    <t>chain_A_04</t>
  </si>
  <si>
    <t>Show: Locked / Closed / Level</t>
  </si>
  <si>
    <t>Images</t>
  </si>
  <si>
    <t>Lock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</si>
</sst>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11.0"/>
      <color theme="1"/>
      <name val="Arial"/>
      <scheme val="minor"/>
    </font>
    <font/>
    <font>
      <sz val="9.0"/>
      <color theme="1"/>
      <name val="&quot;Google Sans Mono&quot;"/>
    </font>
  </fonts>
  <fills count="19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6B26B"/>
        <bgColor rgb="FFF6B26B"/>
      </patternFill>
    </fill>
    <fill>
      <patternFill patternType="solid">
        <fgColor rgb="FFA4C2F4"/>
        <bgColor rgb="FFA4C2F4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BBC04"/>
        <bgColor rgb="FFFBBC04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57BB8A"/>
        <bgColor rgb="FF57BB8A"/>
      </patternFill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</fills>
  <borders count="6">
    <border/>
    <border>
      <right style="medium">
        <color rgb="FF000000"/>
      </right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readingOrder="0"/>
    </xf>
    <xf borderId="0" fillId="2" fontId="2" numFmtId="0" xfId="0" applyFill="1" applyFont="1"/>
    <xf borderId="0" fillId="2" fontId="2" numFmtId="0" xfId="0" applyAlignment="1" applyFill="1" applyFont="1">
      <alignment horizontal="right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right" readingOrder="0"/>
    </xf>
    <xf borderId="0" fillId="0" fontId="3" numFmtId="0" xfId="0" applyAlignment="1" applyFont="1">
      <alignment readingOrder="0"/>
    </xf>
    <xf borderId="0" fillId="3" fontId="3" numFmtId="0" xfId="0" applyFill="1" applyFont="1"/>
    <xf borderId="0" fillId="0" fontId="4" numFmtId="0" xfId="0" applyAlignment="1" applyFont="1">
      <alignment readingOrder="0" vertical="center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left" readingOrder="0"/>
    </xf>
    <xf borderId="0" fillId="4" fontId="2" numFmtId="0" xfId="0" applyFill="1" applyFont="1"/>
    <xf borderId="0" fillId="0" fontId="3" numFmtId="0" xfId="0" applyFont="1"/>
    <xf borderId="0" fillId="5" fontId="3" numFmtId="0" xfId="0" applyFill="1" applyFont="1"/>
    <xf borderId="0" fillId="4" fontId="2" numFmtId="0" xfId="0" applyAlignment="1" applyFill="1" applyFont="1">
      <alignment readingOrder="0"/>
    </xf>
    <xf quotePrefix="1" borderId="0" fillId="0" fontId="4" numFmtId="0" xfId="0" applyAlignment="1" applyFont="1">
      <alignment vertical="bottom"/>
    </xf>
    <xf quotePrefix="1" borderId="0" fillId="6" fontId="4" numFmtId="0" xfId="0" applyAlignment="1" applyFill="1" applyFont="1">
      <alignment vertical="bottom"/>
    </xf>
    <xf quotePrefix="1" borderId="0" fillId="2" fontId="4" numFmtId="0" xfId="0" applyAlignment="1" applyFill="1" applyFont="1">
      <alignment vertical="bottom"/>
    </xf>
    <xf quotePrefix="1" borderId="0" fillId="7" fontId="4" numFmtId="0" xfId="0" applyAlignment="1" applyFill="1" applyFont="1">
      <alignment vertical="bottom"/>
    </xf>
    <xf quotePrefix="1" borderId="0" fillId="8" fontId="4" numFmtId="0" xfId="0" applyAlignment="1" applyFill="1" applyFont="1">
      <alignment vertical="bottom"/>
    </xf>
    <xf borderId="0" fillId="9" fontId="1" numFmtId="0" xfId="0" applyAlignment="1" applyFill="1" applyFont="1">
      <alignment vertical="center"/>
    </xf>
    <xf borderId="0" fillId="0" fontId="3" numFmtId="0" xfId="0" applyFont="1"/>
    <xf borderId="0" fillId="9" fontId="1" numFmtId="0" xfId="0" applyAlignment="1" applyFill="1" applyFont="1">
      <alignment horizontal="center" vertical="center"/>
    </xf>
    <xf borderId="0" fillId="9" fontId="1" numFmtId="0" xfId="0" applyAlignment="1" applyFill="1" applyFont="1">
      <alignment horizontal="right" vertical="center"/>
    </xf>
    <xf borderId="0" fillId="0" fontId="3" numFmtId="0" xfId="0" applyAlignment="1" applyFont="1">
      <alignment horizontal="left"/>
    </xf>
    <xf borderId="0" fillId="3" fontId="1" numFmtId="0" xfId="0" applyAlignment="1" applyFill="1" applyFont="1">
      <alignment vertical="center"/>
    </xf>
    <xf borderId="0" fillId="0" fontId="3" numFmtId="9" xfId="0" applyFont="1" applyNumberFormat="1"/>
    <xf borderId="0" fillId="5" fontId="4" numFmtId="0" xfId="0" applyAlignment="1" applyFill="1" applyFont="1">
      <alignment vertical="bottom"/>
    </xf>
    <xf borderId="0" fillId="5" fontId="3" numFmtId="0" xfId="0" applyAlignment="1" applyFill="1" applyFont="1">
      <alignment readingOrder="0"/>
    </xf>
    <xf borderId="0" fillId="0" fontId="2" numFmtId="9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3" numFmtId="3" xfId="0" applyAlignment="1" applyFont="1" applyNumberFormat="1">
      <alignment readingOrder="0"/>
    </xf>
    <xf borderId="0" fillId="0" fontId="3" numFmtId="9" xfId="0" applyAlignment="1" applyFont="1" applyNumberFormat="1">
      <alignment readingOrder="0"/>
    </xf>
    <xf borderId="0" fillId="0" fontId="3" numFmtId="0" xfId="0" applyAlignment="1" applyFont="1">
      <alignment horizontal="center"/>
    </xf>
    <xf borderId="0" fillId="10" fontId="4" numFmtId="0" xfId="0" applyAlignment="1" applyFill="1" applyFont="1">
      <alignment vertical="bottom"/>
    </xf>
    <xf borderId="0" fillId="5" fontId="4" numFmtId="0" xfId="0" applyAlignment="1" applyFill="1" applyFont="1">
      <alignment shrinkToFit="0" vertical="bottom" wrapText="0"/>
    </xf>
    <xf borderId="0" fillId="5" fontId="3" numFmtId="0" xfId="0" applyAlignment="1" applyFill="1" applyFont="1">
      <alignment horizontal="left" readingOrder="0"/>
    </xf>
    <xf borderId="0" fillId="5" fontId="4" numFmtId="0" xfId="0" applyAlignment="1" applyFill="1" applyFont="1">
      <alignment vertical="bottom"/>
    </xf>
    <xf borderId="0" fillId="0" fontId="2" numFmtId="0" xfId="0" applyAlignment="1" applyFont="1">
      <alignment horizontal="center" readingOrder="0"/>
    </xf>
    <xf borderId="0" fillId="2" fontId="1" numFmtId="0" xfId="0" applyAlignment="1" applyFill="1" applyFont="1">
      <alignment horizontal="center" readingOrder="0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2" fontId="1" numFmtId="0" xfId="0" applyAlignment="1" applyFill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4" numFmtId="1" xfId="0" applyAlignment="1" applyFont="1" applyNumberFormat="1">
      <alignment horizontal="right" readingOrder="0" vertical="bottom"/>
    </xf>
    <xf borderId="0" fillId="3" fontId="1" numFmtId="0" xfId="0" applyAlignment="1" applyFill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5" fontId="4" numFmtId="0" xfId="0" applyAlignment="1" applyFill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2" numFmtId="0" xfId="0" applyAlignment="1" applyFont="1">
      <alignment horizontal="right" readingOrder="0"/>
    </xf>
    <xf borderId="0" fillId="0" fontId="2" numFmtId="0" xfId="0" applyFont="1"/>
    <xf borderId="0" fillId="0" fontId="4" numFmtId="0" xfId="0" applyAlignment="1" applyFont="1">
      <alignment vertical="bottom"/>
    </xf>
    <xf borderId="0" fillId="0" fontId="4" numFmtId="0" xfId="0" applyAlignment="1" applyFont="1">
      <alignment horizontal="left" readingOrder="0" vertical="bottom"/>
    </xf>
    <xf borderId="0" fillId="10" fontId="4" numFmtId="0" xfId="0" applyAlignment="1" applyFill="1" applyFont="1">
      <alignment readingOrder="0" vertical="bottom"/>
    </xf>
    <xf borderId="0" fillId="0" fontId="5" numFmtId="0" xfId="0" applyAlignment="1" applyFont="1">
      <alignment readingOrder="0" vertical="center"/>
    </xf>
    <xf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center" readingOrder="0" vertical="center"/>
    </xf>
    <xf borderId="0" fillId="0" fontId="5" numFmtId="0" xfId="0" applyFont="1"/>
    <xf borderId="0" fillId="11" fontId="4" numFmtId="0" xfId="0" applyAlignment="1" applyFill="1" applyFont="1">
      <alignment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11" fontId="4" numFmtId="0" xfId="0" applyAlignment="1" applyFill="1" applyFont="1">
      <alignment shrinkToFit="0" vertical="center" wrapText="1"/>
    </xf>
    <xf borderId="0" fillId="0" fontId="3" numFmtId="0" xfId="0" applyAlignment="1" applyFont="1">
      <alignment vertical="center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shrinkToFit="0" vertical="center" wrapText="1"/>
    </xf>
    <xf borderId="0" fillId="11" fontId="3" numFmtId="0" xfId="0" applyFill="1" applyFont="1"/>
    <xf borderId="0" fillId="11" fontId="3" numFmtId="0" xfId="0" applyAlignment="1" applyFill="1" applyFont="1">
      <alignment horizontal="center" vertical="center"/>
    </xf>
    <xf borderId="0" fillId="11" fontId="3" numFmtId="0" xfId="0" applyAlignment="1" applyFill="1" applyFont="1">
      <alignment horizontal="center" readingOrder="0" vertical="center"/>
    </xf>
    <xf borderId="0" fillId="11" fontId="4" numFmtId="0" xfId="0" applyAlignment="1" applyFill="1" applyFont="1">
      <alignment shrinkToFit="0" vertical="center" wrapText="1"/>
    </xf>
    <xf borderId="0" fillId="0" fontId="3" numFmtId="0" xfId="0" applyAlignment="1" applyFont="1">
      <alignment readingOrder="0" vertical="center"/>
    </xf>
    <xf borderId="0" fillId="12" fontId="4" numFmtId="0" xfId="0" applyAlignment="1" applyFill="1" applyFont="1">
      <alignment readingOrder="0" shrinkToFit="0" vertical="center" wrapText="1"/>
    </xf>
    <xf borderId="0" fillId="13" fontId="4" numFmtId="0" xfId="0" applyAlignment="1" applyFill="1" applyFont="1">
      <alignment readingOrder="0" vertical="center"/>
    </xf>
    <xf borderId="0" fillId="13" fontId="4" numFmtId="0" xfId="0" applyAlignment="1" applyFill="1" applyFont="1">
      <alignment readingOrder="0" shrinkToFit="0" vertical="center" wrapText="1"/>
    </xf>
    <xf borderId="0" fillId="13" fontId="3" numFmtId="0" xfId="0" applyAlignment="1" applyFill="1" applyFont="1">
      <alignment horizontal="center" vertical="center"/>
    </xf>
    <xf borderId="0" fillId="13" fontId="3" numFmtId="0" xfId="0" applyAlignment="1" applyFill="1" applyFont="1">
      <alignment horizontal="center" readingOrder="0" vertical="center"/>
    </xf>
    <xf borderId="0" fillId="13" fontId="3" numFmtId="0" xfId="0" applyFill="1" applyFont="1"/>
    <xf borderId="0" fillId="13" fontId="3" numFmtId="0" xfId="0" applyAlignment="1" applyFill="1" applyFont="1">
      <alignment readingOrder="0" vertical="center"/>
    </xf>
    <xf borderId="0" fillId="11" fontId="3" numFmtId="0" xfId="0" applyAlignment="1" applyFill="1" applyFont="1">
      <alignment readingOrder="0" shrinkToFit="0" vertical="center" wrapText="1"/>
    </xf>
    <xf borderId="0" fillId="0" fontId="1" numFmtId="0" xfId="0" applyAlignment="1" applyFont="1">
      <alignment horizontal="center" vertical="center"/>
    </xf>
    <xf borderId="0" fillId="14" fontId="3" numFmtId="0" xfId="0" applyAlignment="1" applyFill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vertical="center"/>
    </xf>
    <xf borderId="0" fillId="3" fontId="2" numFmtId="0" xfId="0" applyAlignment="1" applyFill="1" applyFont="1">
      <alignment readingOrder="0"/>
    </xf>
    <xf borderId="0" fillId="3" fontId="1" numFmtId="0" xfId="0" applyAlignment="1" applyFill="1" applyFont="1">
      <alignment vertical="center"/>
    </xf>
    <xf borderId="0" fillId="3" fontId="4" numFmtId="0" xfId="0" applyAlignment="1" applyFill="1" applyFont="1">
      <alignment vertical="center"/>
    </xf>
    <xf borderId="0" fillId="3" fontId="1" numFmtId="0" xfId="0" applyAlignment="1" applyFill="1" applyFont="1">
      <alignment horizontal="center" vertical="center"/>
    </xf>
    <xf borderId="0" fillId="3" fontId="2" numFmtId="0" xfId="0" applyAlignment="1" applyFill="1" applyFont="1">
      <alignment horizontal="center"/>
    </xf>
    <xf borderId="0" fillId="15" fontId="4" numFmtId="0" xfId="0" applyAlignment="1" applyFill="1" applyFont="1">
      <alignment horizontal="center" vertical="center"/>
    </xf>
    <xf borderId="0" fillId="0" fontId="1" numFmtId="0" xfId="0" applyAlignment="1" applyFont="1">
      <alignment vertical="bottom"/>
    </xf>
    <xf borderId="0" fillId="0" fontId="4" numFmtId="0" xfId="0" applyFont="1"/>
    <xf borderId="0" fillId="11" fontId="4" numFmtId="0" xfId="0" applyAlignment="1" applyFill="1" applyFont="1">
      <alignment readingOrder="0" vertical="bottom"/>
    </xf>
    <xf borderId="1" fillId="0" fontId="1" numFmtId="0" xfId="0" applyAlignment="1" applyBorder="1" applyFont="1">
      <alignment horizontal="center" vertical="center"/>
    </xf>
    <xf borderId="0" fillId="11" fontId="4" numFmtId="0" xfId="0" applyAlignment="1" applyFill="1" applyFont="1">
      <alignment vertical="bottom"/>
    </xf>
    <xf borderId="0" fillId="16" fontId="4" numFmtId="0" xfId="0" applyAlignment="1" applyFill="1" applyFont="1">
      <alignment horizontal="right" vertical="center"/>
    </xf>
    <xf borderId="1" fillId="7" fontId="4" numFmtId="0" xfId="0" applyAlignment="1" applyBorder="1" applyFill="1" applyFont="1">
      <alignment horizontal="center" vertical="center"/>
    </xf>
    <xf borderId="0" fillId="16" fontId="4" numFmtId="0" xfId="0" applyAlignment="1" applyFill="1" applyFont="1">
      <alignment horizontal="right" readingOrder="0" vertical="center"/>
    </xf>
    <xf borderId="0" fillId="0" fontId="4" numFmtId="0" xfId="0" applyAlignment="1" applyFont="1">
      <alignment horizontal="right" readingOrder="0" vertical="center"/>
    </xf>
    <xf borderId="0" fillId="17" fontId="4" numFmtId="0" xfId="0" applyAlignment="1" applyFill="1" applyFont="1">
      <alignment horizontal="right" vertical="center"/>
    </xf>
    <xf borderId="0" fillId="17" fontId="4" numFmtId="0" xfId="0" applyAlignment="1" applyFill="1" applyFont="1">
      <alignment horizontal="right" readingOrder="0" vertical="center"/>
    </xf>
    <xf borderId="0" fillId="0" fontId="4" numFmtId="0" xfId="0" applyAlignment="1" applyFont="1">
      <alignment horizontal="center"/>
    </xf>
    <xf borderId="1" fillId="0" fontId="6" numFmtId="0" xfId="0" applyBorder="1" applyFont="1"/>
    <xf borderId="2" fillId="0" fontId="1" numFmtId="0" xfId="0" applyAlignment="1" applyBorder="1" applyFont="1">
      <alignment horizontal="center" readingOrder="0" vertical="center"/>
    </xf>
    <xf borderId="0" fillId="7" fontId="4" numFmtId="0" xfId="0" applyAlignment="1" applyFill="1" applyFont="1">
      <alignment horizontal="center" vertical="center"/>
    </xf>
    <xf borderId="0" fillId="7" fontId="4" numFmtId="0" xfId="0" applyAlignment="1" applyFill="1" applyFont="1">
      <alignment horizontal="left" vertical="center"/>
    </xf>
    <xf borderId="0" fillId="0" fontId="1" numFmtId="0" xfId="0" applyAlignment="1" applyFont="1">
      <alignment horizontal="center" readingOrder="0" vertical="center"/>
    </xf>
    <xf borderId="0" fillId="17" fontId="4" numFmtId="0" xfId="0" applyAlignment="1" applyFill="1" applyFont="1">
      <alignment horizontal="center"/>
    </xf>
    <xf borderId="2" fillId="0" fontId="4" numFmtId="0" xfId="0" applyAlignment="1" applyBorder="1" applyFont="1">
      <alignment horizontal="center" readingOrder="0" vertical="center"/>
    </xf>
    <xf borderId="0" fillId="18" fontId="4" numFmtId="0" xfId="0" applyAlignment="1" applyFill="1" applyFont="1">
      <alignment horizontal="center"/>
    </xf>
    <xf borderId="0" fillId="18" fontId="4" numFmtId="0" xfId="0" applyAlignment="1" applyFill="1" applyFont="1">
      <alignment vertical="center"/>
    </xf>
    <xf borderId="3" fillId="0" fontId="4" numFmtId="0" xfId="0" applyAlignment="1" applyBorder="1" applyFont="1">
      <alignment horizontal="center" readingOrder="0" vertical="center"/>
    </xf>
    <xf borderId="4" fillId="7" fontId="4" numFmtId="0" xfId="0" applyAlignment="1" applyBorder="1" applyFill="1" applyFont="1">
      <alignment horizontal="center" vertical="center"/>
    </xf>
    <xf borderId="4" fillId="7" fontId="4" numFmtId="0" xfId="0" applyAlignment="1" applyBorder="1" applyFill="1" applyFont="1">
      <alignment horizontal="left" shrinkToFit="0" vertical="center" wrapText="0"/>
    </xf>
    <xf borderId="5" fillId="7" fontId="4" numFmtId="0" xfId="0" applyAlignment="1" applyBorder="1" applyFill="1" applyFont="1">
      <alignment horizontal="center" vertical="center"/>
    </xf>
    <xf borderId="4" fillId="0" fontId="4" numFmtId="0" xfId="0" applyAlignment="1" applyBorder="1" applyFont="1">
      <alignment horizontal="center" readingOrder="0" vertical="center"/>
    </xf>
    <xf borderId="0" fillId="16" fontId="4" numFmtId="0" xfId="0" applyAlignment="1" applyFill="1" applyFont="1">
      <alignment horizontal="center"/>
    </xf>
    <xf borderId="0" fillId="15" fontId="4" numFmtId="0" xfId="0" applyAlignment="1" applyFill="1" applyFont="1">
      <alignment horizontal="center" readingOrder="0" vertical="center"/>
    </xf>
    <xf borderId="0" fillId="0" fontId="4" numFmtId="0" xfId="0" applyAlignment="1" applyFont="1">
      <alignment horizontal="right" vertical="center"/>
    </xf>
    <xf borderId="0" fillId="0" fontId="4" numFmtId="0" xfId="0" applyAlignment="1" applyFont="1">
      <alignment horizontal="left" vertical="center"/>
    </xf>
    <xf borderId="0" fillId="0" fontId="1" numFmtId="0" xfId="0" applyAlignment="1" applyFont="1">
      <alignment horizontal="center" textRotation="90" vertical="center"/>
    </xf>
    <xf borderId="0" fillId="17" fontId="4" numFmtId="0" xfId="0" applyFill="1" applyFont="1"/>
    <xf borderId="2" fillId="0" fontId="1" numFmtId="0" xfId="0" applyAlignment="1" applyBorder="1" applyFont="1">
      <alignment horizontal="center" vertical="center"/>
    </xf>
    <xf borderId="0" fillId="18" fontId="4" numFmtId="0" xfId="0" applyAlignment="1" applyFill="1" applyFont="1">
      <alignment readingOrder="0" vertical="center"/>
    </xf>
    <xf borderId="3" fillId="0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left"/>
    </xf>
    <xf borderId="0" fillId="17" fontId="4" numFmtId="0" xfId="0" applyAlignment="1" applyFill="1" applyFont="1">
      <alignment horizontal="center" vertical="center"/>
    </xf>
    <xf borderId="0" fillId="7" fontId="7" numFmtId="0" xfId="0" applyAlignment="1" applyFill="1" applyFont="1">
      <alignment horizontal="center" vertical="center"/>
    </xf>
    <xf borderId="0" fillId="11" fontId="4" numFmtId="0" xfId="0" applyAlignment="1" applyFill="1" applyFont="1">
      <alignment horizontal="center" vertical="center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20" Type="http://schemas.openxmlformats.org/officeDocument/2006/relationships/worksheet" Target="worksheets/sheet16.xml"/><Relationship Id="rId21" Type="http://schemas.openxmlformats.org/officeDocument/2006/relationships/worksheet" Target="worksheets/sheet17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rawings/_rels/drawing2.xml.rels><?xml version="1.0" encoding="UTF-8" standalone="yes"?><Relationships xmlns="http://schemas.openxmlformats.org/package/2006/relationships"><Relationship Id="rId40" Type="http://schemas.openxmlformats.org/officeDocument/2006/relationships/image" Target="../media/image36.png"/><Relationship Id="rId42" Type="http://schemas.openxmlformats.org/officeDocument/2006/relationships/image" Target="../media/image43.png"/><Relationship Id="rId41" Type="http://schemas.openxmlformats.org/officeDocument/2006/relationships/image" Target="../media/image48.png"/><Relationship Id="rId44" Type="http://schemas.openxmlformats.org/officeDocument/2006/relationships/image" Target="../media/image39.png"/><Relationship Id="rId43" Type="http://schemas.openxmlformats.org/officeDocument/2006/relationships/image" Target="../media/image45.png"/><Relationship Id="rId46" Type="http://schemas.openxmlformats.org/officeDocument/2006/relationships/image" Target="../media/image34.png"/><Relationship Id="rId45" Type="http://schemas.openxmlformats.org/officeDocument/2006/relationships/image" Target="../media/image52.png"/><Relationship Id="rId1" Type="http://schemas.openxmlformats.org/officeDocument/2006/relationships/image" Target="../media/image32.png"/><Relationship Id="rId2" Type="http://schemas.openxmlformats.org/officeDocument/2006/relationships/image" Target="../media/image16.jpg"/><Relationship Id="rId3" Type="http://schemas.openxmlformats.org/officeDocument/2006/relationships/image" Target="../media/image31.jpg"/><Relationship Id="rId4" Type="http://schemas.openxmlformats.org/officeDocument/2006/relationships/image" Target="../media/image3.png"/><Relationship Id="rId9" Type="http://schemas.openxmlformats.org/officeDocument/2006/relationships/image" Target="../media/image22.jpg"/><Relationship Id="rId48" Type="http://schemas.openxmlformats.org/officeDocument/2006/relationships/image" Target="../media/image49.png"/><Relationship Id="rId47" Type="http://schemas.openxmlformats.org/officeDocument/2006/relationships/image" Target="../media/image53.jpg"/><Relationship Id="rId49" Type="http://schemas.openxmlformats.org/officeDocument/2006/relationships/image" Target="../media/image40.png"/><Relationship Id="rId5" Type="http://schemas.openxmlformats.org/officeDocument/2006/relationships/image" Target="../media/image7.jpg"/><Relationship Id="rId6" Type="http://schemas.openxmlformats.org/officeDocument/2006/relationships/image" Target="../media/image2.jpg"/><Relationship Id="rId7" Type="http://schemas.openxmlformats.org/officeDocument/2006/relationships/image" Target="../media/image11.jpg"/><Relationship Id="rId8" Type="http://schemas.openxmlformats.org/officeDocument/2006/relationships/image" Target="../media/image8.png"/><Relationship Id="rId31" Type="http://schemas.openxmlformats.org/officeDocument/2006/relationships/image" Target="../media/image20.png"/><Relationship Id="rId30" Type="http://schemas.openxmlformats.org/officeDocument/2006/relationships/image" Target="../media/image23.png"/><Relationship Id="rId33" Type="http://schemas.openxmlformats.org/officeDocument/2006/relationships/image" Target="../media/image6.png"/><Relationship Id="rId32" Type="http://schemas.openxmlformats.org/officeDocument/2006/relationships/image" Target="../media/image21.png"/><Relationship Id="rId35" Type="http://schemas.openxmlformats.org/officeDocument/2006/relationships/image" Target="../media/image13.png"/><Relationship Id="rId34" Type="http://schemas.openxmlformats.org/officeDocument/2006/relationships/image" Target="../media/image27.png"/><Relationship Id="rId37" Type="http://schemas.openxmlformats.org/officeDocument/2006/relationships/image" Target="../media/image42.png"/><Relationship Id="rId36" Type="http://schemas.openxmlformats.org/officeDocument/2006/relationships/image" Target="../media/image26.png"/><Relationship Id="rId39" Type="http://schemas.openxmlformats.org/officeDocument/2006/relationships/image" Target="../media/image33.png"/><Relationship Id="rId38" Type="http://schemas.openxmlformats.org/officeDocument/2006/relationships/image" Target="../media/image29.png"/><Relationship Id="rId20" Type="http://schemas.openxmlformats.org/officeDocument/2006/relationships/image" Target="../media/image17.jpg"/><Relationship Id="rId22" Type="http://schemas.openxmlformats.org/officeDocument/2006/relationships/image" Target="../media/image19.jpg"/><Relationship Id="rId21" Type="http://schemas.openxmlformats.org/officeDocument/2006/relationships/image" Target="../media/image14.jpg"/><Relationship Id="rId24" Type="http://schemas.openxmlformats.org/officeDocument/2006/relationships/image" Target="../media/image10.png"/><Relationship Id="rId23" Type="http://schemas.openxmlformats.org/officeDocument/2006/relationships/image" Target="../media/image44.jpg"/><Relationship Id="rId26" Type="http://schemas.openxmlformats.org/officeDocument/2006/relationships/image" Target="../media/image35.png"/><Relationship Id="rId25" Type="http://schemas.openxmlformats.org/officeDocument/2006/relationships/image" Target="../media/image46.png"/><Relationship Id="rId28" Type="http://schemas.openxmlformats.org/officeDocument/2006/relationships/image" Target="../media/image18.png"/><Relationship Id="rId27" Type="http://schemas.openxmlformats.org/officeDocument/2006/relationships/image" Target="../media/image9.png"/><Relationship Id="rId29" Type="http://schemas.openxmlformats.org/officeDocument/2006/relationships/image" Target="../media/image37.png"/><Relationship Id="rId51" Type="http://schemas.openxmlformats.org/officeDocument/2006/relationships/image" Target="../media/image41.png"/><Relationship Id="rId50" Type="http://schemas.openxmlformats.org/officeDocument/2006/relationships/image" Target="../media/image51.png"/><Relationship Id="rId53" Type="http://schemas.openxmlformats.org/officeDocument/2006/relationships/image" Target="../media/image55.jpg"/><Relationship Id="rId52" Type="http://schemas.openxmlformats.org/officeDocument/2006/relationships/image" Target="../media/image50.png"/><Relationship Id="rId11" Type="http://schemas.openxmlformats.org/officeDocument/2006/relationships/image" Target="../media/image25.jpg"/><Relationship Id="rId55" Type="http://schemas.openxmlformats.org/officeDocument/2006/relationships/image" Target="../media/image38.png"/><Relationship Id="rId10" Type="http://schemas.openxmlformats.org/officeDocument/2006/relationships/image" Target="../media/image15.jpg"/><Relationship Id="rId54" Type="http://schemas.openxmlformats.org/officeDocument/2006/relationships/image" Target="../media/image56.jpg"/><Relationship Id="rId13" Type="http://schemas.openxmlformats.org/officeDocument/2006/relationships/image" Target="../media/image12.jpg"/><Relationship Id="rId12" Type="http://schemas.openxmlformats.org/officeDocument/2006/relationships/image" Target="../media/image30.jpg"/><Relationship Id="rId56" Type="http://schemas.openxmlformats.org/officeDocument/2006/relationships/image" Target="../media/image54.png"/><Relationship Id="rId15" Type="http://schemas.openxmlformats.org/officeDocument/2006/relationships/image" Target="../media/image1.jpg"/><Relationship Id="rId14" Type="http://schemas.openxmlformats.org/officeDocument/2006/relationships/image" Target="../media/image28.jpg"/><Relationship Id="rId17" Type="http://schemas.openxmlformats.org/officeDocument/2006/relationships/image" Target="../media/image5.png"/><Relationship Id="rId16" Type="http://schemas.openxmlformats.org/officeDocument/2006/relationships/image" Target="../media/image24.jpg"/><Relationship Id="rId19" Type="http://schemas.openxmlformats.org/officeDocument/2006/relationships/image" Target="../media/image47.jpg"/><Relationship Id="rId18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40" Type="http://schemas.openxmlformats.org/officeDocument/2006/relationships/image" Target="../media/image36.png"/><Relationship Id="rId42" Type="http://schemas.openxmlformats.org/officeDocument/2006/relationships/image" Target="../media/image43.png"/><Relationship Id="rId41" Type="http://schemas.openxmlformats.org/officeDocument/2006/relationships/image" Target="../media/image48.png"/><Relationship Id="rId44" Type="http://schemas.openxmlformats.org/officeDocument/2006/relationships/image" Target="../media/image39.png"/><Relationship Id="rId43" Type="http://schemas.openxmlformats.org/officeDocument/2006/relationships/image" Target="../media/image45.png"/><Relationship Id="rId46" Type="http://schemas.openxmlformats.org/officeDocument/2006/relationships/image" Target="../media/image34.png"/><Relationship Id="rId45" Type="http://schemas.openxmlformats.org/officeDocument/2006/relationships/image" Target="../media/image52.png"/><Relationship Id="rId1" Type="http://schemas.openxmlformats.org/officeDocument/2006/relationships/image" Target="../media/image32.png"/><Relationship Id="rId2" Type="http://schemas.openxmlformats.org/officeDocument/2006/relationships/image" Target="../media/image16.jpg"/><Relationship Id="rId3" Type="http://schemas.openxmlformats.org/officeDocument/2006/relationships/image" Target="../media/image31.jpg"/><Relationship Id="rId4" Type="http://schemas.openxmlformats.org/officeDocument/2006/relationships/image" Target="../media/image3.png"/><Relationship Id="rId9" Type="http://schemas.openxmlformats.org/officeDocument/2006/relationships/image" Target="../media/image22.jpg"/><Relationship Id="rId48" Type="http://schemas.openxmlformats.org/officeDocument/2006/relationships/image" Target="../media/image49.png"/><Relationship Id="rId47" Type="http://schemas.openxmlformats.org/officeDocument/2006/relationships/image" Target="../media/image53.jpg"/><Relationship Id="rId49" Type="http://schemas.openxmlformats.org/officeDocument/2006/relationships/image" Target="../media/image40.png"/><Relationship Id="rId5" Type="http://schemas.openxmlformats.org/officeDocument/2006/relationships/image" Target="../media/image7.jpg"/><Relationship Id="rId6" Type="http://schemas.openxmlformats.org/officeDocument/2006/relationships/image" Target="../media/image2.jpg"/><Relationship Id="rId7" Type="http://schemas.openxmlformats.org/officeDocument/2006/relationships/image" Target="../media/image11.jpg"/><Relationship Id="rId8" Type="http://schemas.openxmlformats.org/officeDocument/2006/relationships/image" Target="../media/image8.png"/><Relationship Id="rId31" Type="http://schemas.openxmlformats.org/officeDocument/2006/relationships/image" Target="../media/image20.png"/><Relationship Id="rId30" Type="http://schemas.openxmlformats.org/officeDocument/2006/relationships/image" Target="../media/image23.png"/><Relationship Id="rId33" Type="http://schemas.openxmlformats.org/officeDocument/2006/relationships/image" Target="../media/image6.png"/><Relationship Id="rId32" Type="http://schemas.openxmlformats.org/officeDocument/2006/relationships/image" Target="../media/image21.png"/><Relationship Id="rId35" Type="http://schemas.openxmlformats.org/officeDocument/2006/relationships/image" Target="../media/image13.png"/><Relationship Id="rId34" Type="http://schemas.openxmlformats.org/officeDocument/2006/relationships/image" Target="../media/image27.png"/><Relationship Id="rId37" Type="http://schemas.openxmlformats.org/officeDocument/2006/relationships/image" Target="../media/image42.png"/><Relationship Id="rId36" Type="http://schemas.openxmlformats.org/officeDocument/2006/relationships/image" Target="../media/image26.png"/><Relationship Id="rId39" Type="http://schemas.openxmlformats.org/officeDocument/2006/relationships/image" Target="../media/image33.png"/><Relationship Id="rId38" Type="http://schemas.openxmlformats.org/officeDocument/2006/relationships/image" Target="../media/image29.png"/><Relationship Id="rId20" Type="http://schemas.openxmlformats.org/officeDocument/2006/relationships/image" Target="../media/image17.jpg"/><Relationship Id="rId22" Type="http://schemas.openxmlformats.org/officeDocument/2006/relationships/image" Target="../media/image19.jpg"/><Relationship Id="rId21" Type="http://schemas.openxmlformats.org/officeDocument/2006/relationships/image" Target="../media/image14.jpg"/><Relationship Id="rId24" Type="http://schemas.openxmlformats.org/officeDocument/2006/relationships/image" Target="../media/image10.png"/><Relationship Id="rId23" Type="http://schemas.openxmlformats.org/officeDocument/2006/relationships/image" Target="../media/image44.jpg"/><Relationship Id="rId26" Type="http://schemas.openxmlformats.org/officeDocument/2006/relationships/image" Target="../media/image35.png"/><Relationship Id="rId25" Type="http://schemas.openxmlformats.org/officeDocument/2006/relationships/image" Target="../media/image46.png"/><Relationship Id="rId28" Type="http://schemas.openxmlformats.org/officeDocument/2006/relationships/image" Target="../media/image18.png"/><Relationship Id="rId27" Type="http://schemas.openxmlformats.org/officeDocument/2006/relationships/image" Target="../media/image9.png"/><Relationship Id="rId29" Type="http://schemas.openxmlformats.org/officeDocument/2006/relationships/image" Target="../media/image37.png"/><Relationship Id="rId51" Type="http://schemas.openxmlformats.org/officeDocument/2006/relationships/image" Target="../media/image41.png"/><Relationship Id="rId50" Type="http://schemas.openxmlformats.org/officeDocument/2006/relationships/image" Target="../media/image51.png"/><Relationship Id="rId53" Type="http://schemas.openxmlformats.org/officeDocument/2006/relationships/image" Target="../media/image55.jpg"/><Relationship Id="rId52" Type="http://schemas.openxmlformats.org/officeDocument/2006/relationships/image" Target="../media/image50.png"/><Relationship Id="rId11" Type="http://schemas.openxmlformats.org/officeDocument/2006/relationships/image" Target="../media/image25.jpg"/><Relationship Id="rId55" Type="http://schemas.openxmlformats.org/officeDocument/2006/relationships/image" Target="../media/image38.png"/><Relationship Id="rId10" Type="http://schemas.openxmlformats.org/officeDocument/2006/relationships/image" Target="../media/image15.jpg"/><Relationship Id="rId54" Type="http://schemas.openxmlformats.org/officeDocument/2006/relationships/image" Target="../media/image56.jpg"/><Relationship Id="rId13" Type="http://schemas.openxmlformats.org/officeDocument/2006/relationships/image" Target="../media/image12.jpg"/><Relationship Id="rId12" Type="http://schemas.openxmlformats.org/officeDocument/2006/relationships/image" Target="../media/image30.jpg"/><Relationship Id="rId56" Type="http://schemas.openxmlformats.org/officeDocument/2006/relationships/image" Target="../media/image54.png"/><Relationship Id="rId15" Type="http://schemas.openxmlformats.org/officeDocument/2006/relationships/image" Target="../media/image1.jpg"/><Relationship Id="rId14" Type="http://schemas.openxmlformats.org/officeDocument/2006/relationships/image" Target="../media/image28.jpg"/><Relationship Id="rId17" Type="http://schemas.openxmlformats.org/officeDocument/2006/relationships/image" Target="../media/image5.png"/><Relationship Id="rId16" Type="http://schemas.openxmlformats.org/officeDocument/2006/relationships/image" Target="../media/image24.jpg"/><Relationship Id="rId19" Type="http://schemas.openxmlformats.org/officeDocument/2006/relationships/image" Target="../media/image47.jpg"/><Relationship Id="rId18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1.jpg"/><Relationship Id="rId3" Type="http://schemas.openxmlformats.org/officeDocument/2006/relationships/image" Target="../media/image2.jpg"/><Relationship Id="rId4" Type="http://schemas.openxmlformats.org/officeDocument/2006/relationships/image" Target="../media/image8.png"/><Relationship Id="rId9" Type="http://schemas.openxmlformats.org/officeDocument/2006/relationships/image" Target="../media/image5.png"/><Relationship Id="rId5" Type="http://schemas.openxmlformats.org/officeDocument/2006/relationships/image" Target="../media/image15.jpg"/><Relationship Id="rId6" Type="http://schemas.openxmlformats.org/officeDocument/2006/relationships/image" Target="../media/image25.jpg"/><Relationship Id="rId7" Type="http://schemas.openxmlformats.org/officeDocument/2006/relationships/image" Target="../media/image28.jpg"/><Relationship Id="rId8" Type="http://schemas.openxmlformats.org/officeDocument/2006/relationships/image" Target="../media/image1.jpg"/><Relationship Id="rId31" Type="http://schemas.openxmlformats.org/officeDocument/2006/relationships/image" Target="../media/image40.png"/><Relationship Id="rId30" Type="http://schemas.openxmlformats.org/officeDocument/2006/relationships/image" Target="../media/image49.png"/><Relationship Id="rId33" Type="http://schemas.openxmlformats.org/officeDocument/2006/relationships/image" Target="../media/image41.png"/><Relationship Id="rId32" Type="http://schemas.openxmlformats.org/officeDocument/2006/relationships/image" Target="../media/image51.png"/><Relationship Id="rId35" Type="http://schemas.openxmlformats.org/officeDocument/2006/relationships/image" Target="../media/image55.jpg"/><Relationship Id="rId34" Type="http://schemas.openxmlformats.org/officeDocument/2006/relationships/image" Target="../media/image50.png"/><Relationship Id="rId37" Type="http://schemas.openxmlformats.org/officeDocument/2006/relationships/image" Target="../media/image38.png"/><Relationship Id="rId36" Type="http://schemas.openxmlformats.org/officeDocument/2006/relationships/image" Target="../media/image56.jpg"/><Relationship Id="rId38" Type="http://schemas.openxmlformats.org/officeDocument/2006/relationships/image" Target="../media/image54.png"/><Relationship Id="rId20" Type="http://schemas.openxmlformats.org/officeDocument/2006/relationships/image" Target="../media/image13.png"/><Relationship Id="rId22" Type="http://schemas.openxmlformats.org/officeDocument/2006/relationships/image" Target="../media/image42.png"/><Relationship Id="rId21" Type="http://schemas.openxmlformats.org/officeDocument/2006/relationships/image" Target="../media/image26.png"/><Relationship Id="rId24" Type="http://schemas.openxmlformats.org/officeDocument/2006/relationships/image" Target="../media/image48.png"/><Relationship Id="rId23" Type="http://schemas.openxmlformats.org/officeDocument/2006/relationships/image" Target="../media/image33.png"/><Relationship Id="rId26" Type="http://schemas.openxmlformats.org/officeDocument/2006/relationships/image" Target="../media/image39.png"/><Relationship Id="rId25" Type="http://schemas.openxmlformats.org/officeDocument/2006/relationships/image" Target="../media/image45.png"/><Relationship Id="rId28" Type="http://schemas.openxmlformats.org/officeDocument/2006/relationships/image" Target="../media/image53.jpg"/><Relationship Id="rId27" Type="http://schemas.openxmlformats.org/officeDocument/2006/relationships/image" Target="../media/image34.png"/><Relationship Id="rId29" Type="http://schemas.openxmlformats.org/officeDocument/2006/relationships/image" Target="../media/image52.png"/><Relationship Id="rId11" Type="http://schemas.openxmlformats.org/officeDocument/2006/relationships/image" Target="../media/image17.jpg"/><Relationship Id="rId10" Type="http://schemas.openxmlformats.org/officeDocument/2006/relationships/image" Target="../media/image4.png"/><Relationship Id="rId13" Type="http://schemas.openxmlformats.org/officeDocument/2006/relationships/image" Target="../media/image44.jpg"/><Relationship Id="rId12" Type="http://schemas.openxmlformats.org/officeDocument/2006/relationships/image" Target="../media/image19.jpg"/><Relationship Id="rId15" Type="http://schemas.openxmlformats.org/officeDocument/2006/relationships/image" Target="../media/image35.png"/><Relationship Id="rId14" Type="http://schemas.openxmlformats.org/officeDocument/2006/relationships/image" Target="../media/image10.png"/><Relationship Id="rId17" Type="http://schemas.openxmlformats.org/officeDocument/2006/relationships/image" Target="../media/image23.png"/><Relationship Id="rId16" Type="http://schemas.openxmlformats.org/officeDocument/2006/relationships/image" Target="../media/image18.png"/><Relationship Id="rId19" Type="http://schemas.openxmlformats.org/officeDocument/2006/relationships/image" Target="../media/image6.png"/><Relationship Id="rId18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</xdr:row>
      <xdr:rowOff>0</xdr:rowOff>
    </xdr:from>
    <xdr:ext cx="142875" cy="190500"/>
    <xdr:pic>
      <xdr:nvPicPr>
        <xdr:cNvPr id="0" name="image3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152400" cy="200025"/>
    <xdr:pic>
      <xdr:nvPicPr>
        <xdr:cNvPr id="0" name="image3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152400" cy="200025"/>
    <xdr:pic>
      <xdr:nvPicPr>
        <xdr:cNvPr id="0" name="image3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152400" cy="200025"/>
    <xdr:pic>
      <xdr:nvPicPr>
        <xdr:cNvPr id="0" name="image3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152400" cy="200025"/>
    <xdr:pic>
      <xdr:nvPicPr>
        <xdr:cNvPr id="0" name="image3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152400" cy="200025"/>
    <xdr:pic>
      <xdr:nvPicPr>
        <xdr:cNvPr id="0" name="image3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00025" cy="200025"/>
    <xdr:pic>
      <xdr:nvPicPr>
        <xdr:cNvPr id="0" name="image16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00025" cy="200025"/>
    <xdr:pic>
      <xdr:nvPicPr>
        <xdr:cNvPr id="0" name="image3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38125" cy="200025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00025" cy="200025"/>
    <xdr:pic>
      <xdr:nvPicPr>
        <xdr:cNvPr id="0" name="image7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00025" cy="200025"/>
    <xdr:pic>
      <xdr:nvPicPr>
        <xdr:cNvPr id="0" name="image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</xdr:row>
      <xdr:rowOff>0</xdr:rowOff>
    </xdr:from>
    <xdr:ext cx="200025" cy="200025"/>
    <xdr:pic>
      <xdr:nvPicPr>
        <xdr:cNvPr id="0" name="image11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19075" cy="200025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</xdr:row>
      <xdr:rowOff>0</xdr:rowOff>
    </xdr:from>
    <xdr:ext cx="152400" cy="200025"/>
    <xdr:pic>
      <xdr:nvPicPr>
        <xdr:cNvPr id="0" name="image3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</xdr:row>
      <xdr:rowOff>0</xdr:rowOff>
    </xdr:from>
    <xdr:ext cx="152400" cy="200025"/>
    <xdr:pic>
      <xdr:nvPicPr>
        <xdr:cNvPr id="0" name="image3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</xdr:row>
      <xdr:rowOff>0</xdr:rowOff>
    </xdr:from>
    <xdr:ext cx="152400" cy="200025"/>
    <xdr:pic>
      <xdr:nvPicPr>
        <xdr:cNvPr id="0" name="image3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152400" cy="200025"/>
    <xdr:pic>
      <xdr:nvPicPr>
        <xdr:cNvPr id="0" name="image3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</xdr:row>
      <xdr:rowOff>0</xdr:rowOff>
    </xdr:from>
    <xdr:ext cx="152400" cy="200025"/>
    <xdr:pic>
      <xdr:nvPicPr>
        <xdr:cNvPr id="0" name="image3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152400" cy="200025"/>
    <xdr:pic>
      <xdr:nvPicPr>
        <xdr:cNvPr id="0" name="image3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00025" cy="200025"/>
    <xdr:pic>
      <xdr:nvPicPr>
        <xdr:cNvPr id="0" name="image22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00025" cy="200025"/>
    <xdr:pic>
      <xdr:nvPicPr>
        <xdr:cNvPr id="0" name="image15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00025" cy="200025"/>
    <xdr:pic>
      <xdr:nvPicPr>
        <xdr:cNvPr id="0" name="image25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</xdr:row>
      <xdr:rowOff>0</xdr:rowOff>
    </xdr:from>
    <xdr:ext cx="200025" cy="200025"/>
    <xdr:pic>
      <xdr:nvPicPr>
        <xdr:cNvPr id="0" name="image25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</xdr:row>
      <xdr:rowOff>0</xdr:rowOff>
    </xdr:from>
    <xdr:ext cx="200025" cy="200025"/>
    <xdr:pic>
      <xdr:nvPicPr>
        <xdr:cNvPr id="0" name="image3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</xdr:row>
      <xdr:rowOff>0</xdr:rowOff>
    </xdr:from>
    <xdr:ext cx="200025" cy="200025"/>
    <xdr:pic>
      <xdr:nvPicPr>
        <xdr:cNvPr id="0" name="image1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</xdr:row>
      <xdr:rowOff>0</xdr:rowOff>
    </xdr:from>
    <xdr:ext cx="200025" cy="200025"/>
    <xdr:pic>
      <xdr:nvPicPr>
        <xdr:cNvPr id="0" name="image28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</xdr:row>
      <xdr:rowOff>0</xdr:rowOff>
    </xdr:from>
    <xdr:ext cx="200025" cy="200025"/>
    <xdr:pic>
      <xdr:nvPicPr>
        <xdr:cNvPr id="0" name="image28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</xdr:row>
      <xdr:rowOff>0</xdr:rowOff>
    </xdr:from>
    <xdr:ext cx="200025" cy="200025"/>
    <xdr:pic>
      <xdr:nvPicPr>
        <xdr:cNvPr id="0" name="image1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</xdr:row>
      <xdr:rowOff>0</xdr:rowOff>
    </xdr:from>
    <xdr:ext cx="200025" cy="200025"/>
    <xdr:pic>
      <xdr:nvPicPr>
        <xdr:cNvPr id="0" name="image24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</xdr:row>
      <xdr:rowOff>0</xdr:rowOff>
    </xdr:from>
    <xdr:ext cx="238125" cy="200025"/>
    <xdr:pic>
      <xdr:nvPicPr>
        <xdr:cNvPr id="0" name="image5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</xdr:row>
      <xdr:rowOff>0</xdr:rowOff>
    </xdr:from>
    <xdr:ext cx="123825" cy="200025"/>
    <xdr:pic>
      <xdr:nvPicPr>
        <xdr:cNvPr id="0" name="image4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</xdr:row>
      <xdr:rowOff>0</xdr:rowOff>
    </xdr:from>
    <xdr:ext cx="123825" cy="200025"/>
    <xdr:pic>
      <xdr:nvPicPr>
        <xdr:cNvPr id="0" name="image4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33</xdr:row>
      <xdr:rowOff>0</xdr:rowOff>
    </xdr:from>
    <xdr:ext cx="123825" cy="200025"/>
    <xdr:pic>
      <xdr:nvPicPr>
        <xdr:cNvPr id="0" name="image4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</xdr:row>
      <xdr:rowOff>0</xdr:rowOff>
    </xdr:from>
    <xdr:ext cx="123825" cy="200025"/>
    <xdr:pic>
      <xdr:nvPicPr>
        <xdr:cNvPr id="0" name="image4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35</xdr:row>
      <xdr:rowOff>0</xdr:rowOff>
    </xdr:from>
    <xdr:ext cx="123825" cy="200025"/>
    <xdr:pic>
      <xdr:nvPicPr>
        <xdr:cNvPr id="0" name="image4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36</xdr:row>
      <xdr:rowOff>0</xdr:rowOff>
    </xdr:from>
    <xdr:ext cx="123825" cy="200025"/>
    <xdr:pic>
      <xdr:nvPicPr>
        <xdr:cNvPr id="0" name="image4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37</xdr:row>
      <xdr:rowOff>0</xdr:rowOff>
    </xdr:from>
    <xdr:ext cx="200025" cy="200025"/>
    <xdr:pic>
      <xdr:nvPicPr>
        <xdr:cNvPr id="0" name="image47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38</xdr:row>
      <xdr:rowOff>0</xdr:rowOff>
    </xdr:from>
    <xdr:ext cx="200025" cy="200025"/>
    <xdr:pic>
      <xdr:nvPicPr>
        <xdr:cNvPr id="0" name="image17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39</xdr:row>
      <xdr:rowOff>0</xdr:rowOff>
    </xdr:from>
    <xdr:ext cx="200025" cy="200025"/>
    <xdr:pic>
      <xdr:nvPicPr>
        <xdr:cNvPr id="0" name="image14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40</xdr:row>
      <xdr:rowOff>0</xdr:rowOff>
    </xdr:from>
    <xdr:ext cx="200025" cy="200025"/>
    <xdr:pic>
      <xdr:nvPicPr>
        <xdr:cNvPr id="0" name="image19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41</xdr:row>
      <xdr:rowOff>0</xdr:rowOff>
    </xdr:from>
    <xdr:ext cx="200025" cy="200025"/>
    <xdr:pic>
      <xdr:nvPicPr>
        <xdr:cNvPr id="0" name="image19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42</xdr:row>
      <xdr:rowOff>0</xdr:rowOff>
    </xdr:from>
    <xdr:ext cx="200025" cy="200025"/>
    <xdr:pic>
      <xdr:nvPicPr>
        <xdr:cNvPr id="0" name="image4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43</xdr:row>
      <xdr:rowOff>0</xdr:rowOff>
    </xdr:from>
    <xdr:ext cx="190500" cy="200025"/>
    <xdr:pic>
      <xdr:nvPicPr>
        <xdr:cNvPr id="0" name="image10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44</xdr:row>
      <xdr:rowOff>0</xdr:rowOff>
    </xdr:from>
    <xdr:ext cx="180975" cy="200025"/>
    <xdr:pic>
      <xdr:nvPicPr>
        <xdr:cNvPr id="0" name="image46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45</xdr:row>
      <xdr:rowOff>0</xdr:rowOff>
    </xdr:from>
    <xdr:ext cx="171450" cy="200025"/>
    <xdr:pic>
      <xdr:nvPicPr>
        <xdr:cNvPr id="0" name="image35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46</xdr:row>
      <xdr:rowOff>0</xdr:rowOff>
    </xdr:from>
    <xdr:ext cx="161925" cy="200025"/>
    <xdr:pic>
      <xdr:nvPicPr>
        <xdr:cNvPr id="0" name="image9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47</xdr:row>
      <xdr:rowOff>0</xdr:rowOff>
    </xdr:from>
    <xdr:ext cx="161925" cy="200025"/>
    <xdr:pic>
      <xdr:nvPicPr>
        <xdr:cNvPr id="0" name="image18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48</xdr:row>
      <xdr:rowOff>0</xdr:rowOff>
    </xdr:from>
    <xdr:ext cx="114300" cy="200025"/>
    <xdr:pic>
      <xdr:nvPicPr>
        <xdr:cNvPr id="0" name="image37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49</xdr:row>
      <xdr:rowOff>0</xdr:rowOff>
    </xdr:from>
    <xdr:ext cx="123825" cy="200025"/>
    <xdr:pic>
      <xdr:nvPicPr>
        <xdr:cNvPr id="0" name="image23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50</xdr:row>
      <xdr:rowOff>0</xdr:rowOff>
    </xdr:from>
    <xdr:ext cx="190500" cy="200025"/>
    <xdr:pic>
      <xdr:nvPicPr>
        <xdr:cNvPr id="0" name="image20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51</xdr:row>
      <xdr:rowOff>0</xdr:rowOff>
    </xdr:from>
    <xdr:ext cx="142875" cy="200025"/>
    <xdr:pic>
      <xdr:nvPicPr>
        <xdr:cNvPr id="0" name="image21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52</xdr:row>
      <xdr:rowOff>0</xdr:rowOff>
    </xdr:from>
    <xdr:ext cx="142875" cy="200025"/>
    <xdr:pic>
      <xdr:nvPicPr>
        <xdr:cNvPr id="0" name="image21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53</xdr:row>
      <xdr:rowOff>0</xdr:rowOff>
    </xdr:from>
    <xdr:ext cx="142875" cy="200025"/>
    <xdr:pic>
      <xdr:nvPicPr>
        <xdr:cNvPr id="0" name="image21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54</xdr:row>
      <xdr:rowOff>0</xdr:rowOff>
    </xdr:from>
    <xdr:ext cx="142875" cy="200025"/>
    <xdr:pic>
      <xdr:nvPicPr>
        <xdr:cNvPr id="0" name="image21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55</xdr:row>
      <xdr:rowOff>0</xdr:rowOff>
    </xdr:from>
    <xdr:ext cx="142875" cy="200025"/>
    <xdr:pic>
      <xdr:nvPicPr>
        <xdr:cNvPr id="0" name="image21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56</xdr:row>
      <xdr:rowOff>0</xdr:rowOff>
    </xdr:from>
    <xdr:ext cx="142875" cy="200025"/>
    <xdr:pic>
      <xdr:nvPicPr>
        <xdr:cNvPr id="0" name="image21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57</xdr:row>
      <xdr:rowOff>0</xdr:rowOff>
    </xdr:from>
    <xdr:ext cx="114300" cy="200025"/>
    <xdr:pic>
      <xdr:nvPicPr>
        <xdr:cNvPr id="0" name="image6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58</xdr:row>
      <xdr:rowOff>0</xdr:rowOff>
    </xdr:from>
    <xdr:ext cx="152400" cy="200025"/>
    <xdr:pic>
      <xdr:nvPicPr>
        <xdr:cNvPr id="0" name="image27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59</xdr:row>
      <xdr:rowOff>0</xdr:rowOff>
    </xdr:from>
    <xdr:ext cx="152400" cy="200025"/>
    <xdr:pic>
      <xdr:nvPicPr>
        <xdr:cNvPr id="0" name="image13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60</xdr:row>
      <xdr:rowOff>0</xdr:rowOff>
    </xdr:from>
    <xdr:ext cx="152400" cy="200025"/>
    <xdr:pic>
      <xdr:nvPicPr>
        <xdr:cNvPr id="0" name="image13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61</xdr:row>
      <xdr:rowOff>0</xdr:rowOff>
    </xdr:from>
    <xdr:ext cx="190500" cy="200025"/>
    <xdr:pic>
      <xdr:nvPicPr>
        <xdr:cNvPr id="0" name="image26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62</xdr:row>
      <xdr:rowOff>0</xdr:rowOff>
    </xdr:from>
    <xdr:ext cx="190500" cy="200025"/>
    <xdr:pic>
      <xdr:nvPicPr>
        <xdr:cNvPr id="0" name="image26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63</xdr:row>
      <xdr:rowOff>0</xdr:rowOff>
    </xdr:from>
    <xdr:ext cx="257175" cy="200025"/>
    <xdr:pic>
      <xdr:nvPicPr>
        <xdr:cNvPr id="0" name="image42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64</xdr:row>
      <xdr:rowOff>0</xdr:rowOff>
    </xdr:from>
    <xdr:ext cx="114300" cy="200025"/>
    <xdr:pic>
      <xdr:nvPicPr>
        <xdr:cNvPr id="0" name="image6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65</xdr:row>
      <xdr:rowOff>0</xdr:rowOff>
    </xdr:from>
    <xdr:ext cx="152400" cy="200025"/>
    <xdr:pic>
      <xdr:nvPicPr>
        <xdr:cNvPr id="0" name="image27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66</xdr:row>
      <xdr:rowOff>0</xdr:rowOff>
    </xdr:from>
    <xdr:ext cx="152400" cy="200025"/>
    <xdr:pic>
      <xdr:nvPicPr>
        <xdr:cNvPr id="0" name="image13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67</xdr:row>
      <xdr:rowOff>0</xdr:rowOff>
    </xdr:from>
    <xdr:ext cx="152400" cy="200025"/>
    <xdr:pic>
      <xdr:nvPicPr>
        <xdr:cNvPr id="0" name="image13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68</xdr:row>
      <xdr:rowOff>0</xdr:rowOff>
    </xdr:from>
    <xdr:ext cx="152400" cy="200025"/>
    <xdr:pic>
      <xdr:nvPicPr>
        <xdr:cNvPr id="0" name="image13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69</xdr:row>
      <xdr:rowOff>0</xdr:rowOff>
    </xdr:from>
    <xdr:ext cx="152400" cy="200025"/>
    <xdr:pic>
      <xdr:nvPicPr>
        <xdr:cNvPr id="0" name="image13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70</xdr:row>
      <xdr:rowOff>0</xdr:rowOff>
    </xdr:from>
    <xdr:ext cx="152400" cy="200025"/>
    <xdr:pic>
      <xdr:nvPicPr>
        <xdr:cNvPr id="0" name="image13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71</xdr:row>
      <xdr:rowOff>0</xdr:rowOff>
    </xdr:from>
    <xdr:ext cx="200025" cy="200025"/>
    <xdr:pic>
      <xdr:nvPicPr>
        <xdr:cNvPr id="0" name="image29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72</xdr:row>
      <xdr:rowOff>0</xdr:rowOff>
    </xdr:from>
    <xdr:ext cx="142875" cy="200025"/>
    <xdr:pic>
      <xdr:nvPicPr>
        <xdr:cNvPr id="0" name="image21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73</xdr:row>
      <xdr:rowOff>0</xdr:rowOff>
    </xdr:from>
    <xdr:ext cx="142875" cy="200025"/>
    <xdr:pic>
      <xdr:nvPicPr>
        <xdr:cNvPr id="0" name="image21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74</xdr:row>
      <xdr:rowOff>0</xdr:rowOff>
    </xdr:from>
    <xdr:ext cx="142875" cy="200025"/>
    <xdr:pic>
      <xdr:nvPicPr>
        <xdr:cNvPr id="0" name="image21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75</xdr:row>
      <xdr:rowOff>0</xdr:rowOff>
    </xdr:from>
    <xdr:ext cx="142875" cy="200025"/>
    <xdr:pic>
      <xdr:nvPicPr>
        <xdr:cNvPr id="0" name="image21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76</xdr:row>
      <xdr:rowOff>0</xdr:rowOff>
    </xdr:from>
    <xdr:ext cx="142875" cy="200025"/>
    <xdr:pic>
      <xdr:nvPicPr>
        <xdr:cNvPr id="0" name="image21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77</xdr:row>
      <xdr:rowOff>0</xdr:rowOff>
    </xdr:from>
    <xdr:ext cx="142875" cy="200025"/>
    <xdr:pic>
      <xdr:nvPicPr>
        <xdr:cNvPr id="0" name="image21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78</xdr:row>
      <xdr:rowOff>0</xdr:rowOff>
    </xdr:from>
    <xdr:ext cx="152400" cy="200025"/>
    <xdr:pic>
      <xdr:nvPicPr>
        <xdr:cNvPr id="0" name="image33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79</xdr:row>
      <xdr:rowOff>0</xdr:rowOff>
    </xdr:from>
    <xdr:ext cx="161925" cy="200025"/>
    <xdr:pic>
      <xdr:nvPicPr>
        <xdr:cNvPr id="0" name="image36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80</xdr:row>
      <xdr:rowOff>0</xdr:rowOff>
    </xdr:from>
    <xdr:ext cx="228600" cy="200025"/>
    <xdr:pic>
      <xdr:nvPicPr>
        <xdr:cNvPr id="0" name="image48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81</xdr:row>
      <xdr:rowOff>0</xdr:rowOff>
    </xdr:from>
    <xdr:ext cx="228600" cy="200025"/>
    <xdr:pic>
      <xdr:nvPicPr>
        <xdr:cNvPr id="0" name="image43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82</xdr:row>
      <xdr:rowOff>0</xdr:rowOff>
    </xdr:from>
    <xdr:ext cx="200025" cy="200025"/>
    <xdr:pic>
      <xdr:nvPicPr>
        <xdr:cNvPr id="0" name="image45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83</xdr:row>
      <xdr:rowOff>0</xdr:rowOff>
    </xdr:from>
    <xdr:ext cx="171450" cy="200025"/>
    <xdr:pic>
      <xdr:nvPicPr>
        <xdr:cNvPr id="0" name="image39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84</xdr:row>
      <xdr:rowOff>0</xdr:rowOff>
    </xdr:from>
    <xdr:ext cx="152400" cy="200025"/>
    <xdr:pic>
      <xdr:nvPicPr>
        <xdr:cNvPr id="0" name="image52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85</xdr:row>
      <xdr:rowOff>0</xdr:rowOff>
    </xdr:from>
    <xdr:ext cx="180975" cy="200025"/>
    <xdr:pic>
      <xdr:nvPicPr>
        <xdr:cNvPr id="0" name="image34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86</xdr:row>
      <xdr:rowOff>0</xdr:rowOff>
    </xdr:from>
    <xdr:ext cx="180975" cy="200025"/>
    <xdr:pic>
      <xdr:nvPicPr>
        <xdr:cNvPr id="0" name="image34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87</xdr:row>
      <xdr:rowOff>0</xdr:rowOff>
    </xdr:from>
    <xdr:ext cx="180975" cy="200025"/>
    <xdr:pic>
      <xdr:nvPicPr>
        <xdr:cNvPr id="0" name="image53.jp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88</xdr:row>
      <xdr:rowOff>0</xdr:rowOff>
    </xdr:from>
    <xdr:ext cx="276225" cy="200025"/>
    <xdr:pic>
      <xdr:nvPicPr>
        <xdr:cNvPr id="0" name="image49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89</xdr:row>
      <xdr:rowOff>0</xdr:rowOff>
    </xdr:from>
    <xdr:ext cx="171450" cy="200025"/>
    <xdr:pic>
      <xdr:nvPicPr>
        <xdr:cNvPr id="0" name="image39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90</xdr:row>
      <xdr:rowOff>0</xdr:rowOff>
    </xdr:from>
    <xdr:ext cx="152400" cy="200025"/>
    <xdr:pic>
      <xdr:nvPicPr>
        <xdr:cNvPr id="0" name="image52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91</xdr:row>
      <xdr:rowOff>0</xdr:rowOff>
    </xdr:from>
    <xdr:ext cx="180975" cy="200025"/>
    <xdr:pic>
      <xdr:nvPicPr>
        <xdr:cNvPr id="0" name="image34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92</xdr:row>
      <xdr:rowOff>0</xdr:rowOff>
    </xdr:from>
    <xdr:ext cx="276225" cy="200025"/>
    <xdr:pic>
      <xdr:nvPicPr>
        <xdr:cNvPr id="0" name="image49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93</xdr:row>
      <xdr:rowOff>0</xdr:rowOff>
    </xdr:from>
    <xdr:ext cx="180975" cy="200025"/>
    <xdr:pic>
      <xdr:nvPicPr>
        <xdr:cNvPr id="0" name="image53.jp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94</xdr:row>
      <xdr:rowOff>0</xdr:rowOff>
    </xdr:from>
    <xdr:ext cx="161925" cy="200025"/>
    <xdr:pic>
      <xdr:nvPicPr>
        <xdr:cNvPr id="0" name="image40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95</xdr:row>
      <xdr:rowOff>0</xdr:rowOff>
    </xdr:from>
    <xdr:ext cx="228600" cy="200025"/>
    <xdr:pic>
      <xdr:nvPicPr>
        <xdr:cNvPr id="0" name="image51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96</xdr:row>
      <xdr:rowOff>0</xdr:rowOff>
    </xdr:from>
    <xdr:ext cx="228600" cy="200025"/>
    <xdr:pic>
      <xdr:nvPicPr>
        <xdr:cNvPr id="0" name="image41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97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98</xdr:row>
      <xdr:rowOff>0</xdr:rowOff>
    </xdr:from>
    <xdr:ext cx="200025" cy="200025"/>
    <xdr:pic>
      <xdr:nvPicPr>
        <xdr:cNvPr id="0" name="image55.jp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99</xdr:row>
      <xdr:rowOff>0</xdr:rowOff>
    </xdr:from>
    <xdr:ext cx="200025" cy="200025"/>
    <xdr:pic>
      <xdr:nvPicPr>
        <xdr:cNvPr id="0" name="image56.jp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100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101</xdr:row>
      <xdr:rowOff>0</xdr:rowOff>
    </xdr:from>
    <xdr:ext cx="209550" cy="200025"/>
    <xdr:pic>
      <xdr:nvPicPr>
        <xdr:cNvPr id="0" name="image54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</xdr:row>
      <xdr:rowOff>0</xdr:rowOff>
    </xdr:from>
    <xdr:ext cx="742950" cy="952500"/>
    <xdr:pic>
      <xdr:nvPicPr>
        <xdr:cNvPr id="0" name="image3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742950" cy="952500"/>
    <xdr:pic>
      <xdr:nvPicPr>
        <xdr:cNvPr id="0" name="image3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742950" cy="952500"/>
    <xdr:pic>
      <xdr:nvPicPr>
        <xdr:cNvPr id="0" name="image3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742950" cy="952500"/>
    <xdr:pic>
      <xdr:nvPicPr>
        <xdr:cNvPr id="0" name="image3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742950" cy="952500"/>
    <xdr:pic>
      <xdr:nvPicPr>
        <xdr:cNvPr id="0" name="image3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742950" cy="952500"/>
    <xdr:pic>
      <xdr:nvPicPr>
        <xdr:cNvPr id="0" name="image3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952500" cy="952500"/>
    <xdr:pic>
      <xdr:nvPicPr>
        <xdr:cNvPr id="0" name="image16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952500" cy="952500"/>
    <xdr:pic>
      <xdr:nvPicPr>
        <xdr:cNvPr id="0" name="image3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962025" cy="800100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</xdr:row>
      <xdr:rowOff>0</xdr:rowOff>
    </xdr:from>
    <xdr:ext cx="952500" cy="952500"/>
    <xdr:pic>
      <xdr:nvPicPr>
        <xdr:cNvPr id="0" name="image7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952500" cy="952500"/>
    <xdr:pic>
      <xdr:nvPicPr>
        <xdr:cNvPr id="0" name="image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</xdr:row>
      <xdr:rowOff>0</xdr:rowOff>
    </xdr:from>
    <xdr:ext cx="952500" cy="952500"/>
    <xdr:pic>
      <xdr:nvPicPr>
        <xdr:cNvPr id="0" name="image11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</xdr:row>
      <xdr:rowOff>0</xdr:rowOff>
    </xdr:from>
    <xdr:ext cx="962025" cy="847725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742950" cy="952500"/>
    <xdr:pic>
      <xdr:nvPicPr>
        <xdr:cNvPr id="0" name="image3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</xdr:row>
      <xdr:rowOff>0</xdr:rowOff>
    </xdr:from>
    <xdr:ext cx="742950" cy="952500"/>
    <xdr:pic>
      <xdr:nvPicPr>
        <xdr:cNvPr id="0" name="image3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742950" cy="952500"/>
    <xdr:pic>
      <xdr:nvPicPr>
        <xdr:cNvPr id="0" name="image3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742950" cy="952500"/>
    <xdr:pic>
      <xdr:nvPicPr>
        <xdr:cNvPr id="0" name="image3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742950" cy="952500"/>
    <xdr:pic>
      <xdr:nvPicPr>
        <xdr:cNvPr id="0" name="image3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742950" cy="952500"/>
    <xdr:pic>
      <xdr:nvPicPr>
        <xdr:cNvPr id="0" name="image3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</xdr:row>
      <xdr:rowOff>0</xdr:rowOff>
    </xdr:from>
    <xdr:ext cx="952500" cy="952500"/>
    <xdr:pic>
      <xdr:nvPicPr>
        <xdr:cNvPr id="0" name="image22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</xdr:row>
      <xdr:rowOff>0</xdr:rowOff>
    </xdr:from>
    <xdr:ext cx="952500" cy="952500"/>
    <xdr:pic>
      <xdr:nvPicPr>
        <xdr:cNvPr id="0" name="image15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</xdr:row>
      <xdr:rowOff>0</xdr:rowOff>
    </xdr:from>
    <xdr:ext cx="952500" cy="952500"/>
    <xdr:pic>
      <xdr:nvPicPr>
        <xdr:cNvPr id="0" name="image25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</xdr:row>
      <xdr:rowOff>0</xdr:rowOff>
    </xdr:from>
    <xdr:ext cx="952500" cy="952500"/>
    <xdr:pic>
      <xdr:nvPicPr>
        <xdr:cNvPr id="0" name="image25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</xdr:row>
      <xdr:rowOff>0</xdr:rowOff>
    </xdr:from>
    <xdr:ext cx="952500" cy="952500"/>
    <xdr:pic>
      <xdr:nvPicPr>
        <xdr:cNvPr id="0" name="image3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</xdr:row>
      <xdr:rowOff>0</xdr:rowOff>
    </xdr:from>
    <xdr:ext cx="952500" cy="952500"/>
    <xdr:pic>
      <xdr:nvPicPr>
        <xdr:cNvPr id="0" name="image1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</xdr:row>
      <xdr:rowOff>0</xdr:rowOff>
    </xdr:from>
    <xdr:ext cx="952500" cy="952500"/>
    <xdr:pic>
      <xdr:nvPicPr>
        <xdr:cNvPr id="0" name="image28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</xdr:row>
      <xdr:rowOff>0</xdr:rowOff>
    </xdr:from>
    <xdr:ext cx="952500" cy="952500"/>
    <xdr:pic>
      <xdr:nvPicPr>
        <xdr:cNvPr id="0" name="image28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33</xdr:row>
      <xdr:rowOff>0</xdr:rowOff>
    </xdr:from>
    <xdr:ext cx="952500" cy="952500"/>
    <xdr:pic>
      <xdr:nvPicPr>
        <xdr:cNvPr id="0" name="image1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</xdr:row>
      <xdr:rowOff>0</xdr:rowOff>
    </xdr:from>
    <xdr:ext cx="952500" cy="952500"/>
    <xdr:pic>
      <xdr:nvPicPr>
        <xdr:cNvPr id="0" name="image24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35</xdr:row>
      <xdr:rowOff>0</xdr:rowOff>
    </xdr:from>
    <xdr:ext cx="962025" cy="781050"/>
    <xdr:pic>
      <xdr:nvPicPr>
        <xdr:cNvPr id="0" name="image5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37</xdr:row>
      <xdr:rowOff>0</xdr:rowOff>
    </xdr:from>
    <xdr:ext cx="600075" cy="952500"/>
    <xdr:pic>
      <xdr:nvPicPr>
        <xdr:cNvPr id="0" name="image4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38</xdr:row>
      <xdr:rowOff>0</xdr:rowOff>
    </xdr:from>
    <xdr:ext cx="600075" cy="952500"/>
    <xdr:pic>
      <xdr:nvPicPr>
        <xdr:cNvPr id="0" name="image4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39</xdr:row>
      <xdr:rowOff>0</xdr:rowOff>
    </xdr:from>
    <xdr:ext cx="600075" cy="952500"/>
    <xdr:pic>
      <xdr:nvPicPr>
        <xdr:cNvPr id="0" name="image4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40</xdr:row>
      <xdr:rowOff>0</xdr:rowOff>
    </xdr:from>
    <xdr:ext cx="600075" cy="952500"/>
    <xdr:pic>
      <xdr:nvPicPr>
        <xdr:cNvPr id="0" name="image4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41</xdr:row>
      <xdr:rowOff>0</xdr:rowOff>
    </xdr:from>
    <xdr:ext cx="600075" cy="952500"/>
    <xdr:pic>
      <xdr:nvPicPr>
        <xdr:cNvPr id="0" name="image4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42</xdr:row>
      <xdr:rowOff>0</xdr:rowOff>
    </xdr:from>
    <xdr:ext cx="600075" cy="952500"/>
    <xdr:pic>
      <xdr:nvPicPr>
        <xdr:cNvPr id="0" name="image4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44</xdr:row>
      <xdr:rowOff>0</xdr:rowOff>
    </xdr:from>
    <xdr:ext cx="952500" cy="952500"/>
    <xdr:pic>
      <xdr:nvPicPr>
        <xdr:cNvPr id="0" name="image47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45</xdr:row>
      <xdr:rowOff>0</xdr:rowOff>
    </xdr:from>
    <xdr:ext cx="952500" cy="952500"/>
    <xdr:pic>
      <xdr:nvPicPr>
        <xdr:cNvPr id="0" name="image17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46</xdr:row>
      <xdr:rowOff>0</xdr:rowOff>
    </xdr:from>
    <xdr:ext cx="952500" cy="952500"/>
    <xdr:pic>
      <xdr:nvPicPr>
        <xdr:cNvPr id="0" name="image14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47</xdr:row>
      <xdr:rowOff>0</xdr:rowOff>
    </xdr:from>
    <xdr:ext cx="952500" cy="952500"/>
    <xdr:pic>
      <xdr:nvPicPr>
        <xdr:cNvPr id="0" name="image19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48</xdr:row>
      <xdr:rowOff>0</xdr:rowOff>
    </xdr:from>
    <xdr:ext cx="952500" cy="952500"/>
    <xdr:pic>
      <xdr:nvPicPr>
        <xdr:cNvPr id="0" name="image19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49</xdr:row>
      <xdr:rowOff>0</xdr:rowOff>
    </xdr:from>
    <xdr:ext cx="952500" cy="952500"/>
    <xdr:pic>
      <xdr:nvPicPr>
        <xdr:cNvPr id="0" name="image4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51</xdr:row>
      <xdr:rowOff>0</xdr:rowOff>
    </xdr:from>
    <xdr:ext cx="914400" cy="952500"/>
    <xdr:pic>
      <xdr:nvPicPr>
        <xdr:cNvPr id="0" name="image10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52</xdr:row>
      <xdr:rowOff>0</xdr:rowOff>
    </xdr:from>
    <xdr:ext cx="895350" cy="952500"/>
    <xdr:pic>
      <xdr:nvPicPr>
        <xdr:cNvPr id="0" name="image46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53</xdr:row>
      <xdr:rowOff>0</xdr:rowOff>
    </xdr:from>
    <xdr:ext cx="819150" cy="952500"/>
    <xdr:pic>
      <xdr:nvPicPr>
        <xdr:cNvPr id="0" name="image35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54</xdr:row>
      <xdr:rowOff>0</xdr:rowOff>
    </xdr:from>
    <xdr:ext cx="781050" cy="952500"/>
    <xdr:pic>
      <xdr:nvPicPr>
        <xdr:cNvPr id="0" name="image9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55</xdr:row>
      <xdr:rowOff>0</xdr:rowOff>
    </xdr:from>
    <xdr:ext cx="800100" cy="952500"/>
    <xdr:pic>
      <xdr:nvPicPr>
        <xdr:cNvPr id="0" name="image18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56</xdr:row>
      <xdr:rowOff>0</xdr:rowOff>
    </xdr:from>
    <xdr:ext cx="561975" cy="952500"/>
    <xdr:pic>
      <xdr:nvPicPr>
        <xdr:cNvPr id="0" name="image37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57</xdr:row>
      <xdr:rowOff>0</xdr:rowOff>
    </xdr:from>
    <xdr:ext cx="590550" cy="952500"/>
    <xdr:pic>
      <xdr:nvPicPr>
        <xdr:cNvPr id="0" name="image23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58</xdr:row>
      <xdr:rowOff>0</xdr:rowOff>
    </xdr:from>
    <xdr:ext cx="933450" cy="952500"/>
    <xdr:pic>
      <xdr:nvPicPr>
        <xdr:cNvPr id="0" name="image20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60</xdr:row>
      <xdr:rowOff>0</xdr:rowOff>
    </xdr:from>
    <xdr:ext cx="704850" cy="952500"/>
    <xdr:pic>
      <xdr:nvPicPr>
        <xdr:cNvPr id="0" name="image21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61</xdr:row>
      <xdr:rowOff>0</xdr:rowOff>
    </xdr:from>
    <xdr:ext cx="704850" cy="952500"/>
    <xdr:pic>
      <xdr:nvPicPr>
        <xdr:cNvPr id="0" name="image21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62</xdr:row>
      <xdr:rowOff>0</xdr:rowOff>
    </xdr:from>
    <xdr:ext cx="704850" cy="952500"/>
    <xdr:pic>
      <xdr:nvPicPr>
        <xdr:cNvPr id="0" name="image21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63</xdr:row>
      <xdr:rowOff>0</xdr:rowOff>
    </xdr:from>
    <xdr:ext cx="704850" cy="952500"/>
    <xdr:pic>
      <xdr:nvPicPr>
        <xdr:cNvPr id="0" name="image21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64</xdr:row>
      <xdr:rowOff>0</xdr:rowOff>
    </xdr:from>
    <xdr:ext cx="704850" cy="952500"/>
    <xdr:pic>
      <xdr:nvPicPr>
        <xdr:cNvPr id="0" name="image21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65</xdr:row>
      <xdr:rowOff>0</xdr:rowOff>
    </xdr:from>
    <xdr:ext cx="704850" cy="952500"/>
    <xdr:pic>
      <xdr:nvPicPr>
        <xdr:cNvPr id="0" name="image21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67</xdr:row>
      <xdr:rowOff>0</xdr:rowOff>
    </xdr:from>
    <xdr:ext cx="581025" cy="952500"/>
    <xdr:pic>
      <xdr:nvPicPr>
        <xdr:cNvPr id="0" name="image6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68</xdr:row>
      <xdr:rowOff>0</xdr:rowOff>
    </xdr:from>
    <xdr:ext cx="723900" cy="952500"/>
    <xdr:pic>
      <xdr:nvPicPr>
        <xdr:cNvPr id="0" name="image27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69</xdr:row>
      <xdr:rowOff>0</xdr:rowOff>
    </xdr:from>
    <xdr:ext cx="762000" cy="952500"/>
    <xdr:pic>
      <xdr:nvPicPr>
        <xdr:cNvPr id="0" name="image13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70</xdr:row>
      <xdr:rowOff>0</xdr:rowOff>
    </xdr:from>
    <xdr:ext cx="762000" cy="952500"/>
    <xdr:pic>
      <xdr:nvPicPr>
        <xdr:cNvPr id="0" name="image13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71</xdr:row>
      <xdr:rowOff>0</xdr:rowOff>
    </xdr:from>
    <xdr:ext cx="942975" cy="952500"/>
    <xdr:pic>
      <xdr:nvPicPr>
        <xdr:cNvPr id="0" name="image26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72</xdr:row>
      <xdr:rowOff>0</xdr:rowOff>
    </xdr:from>
    <xdr:ext cx="942975" cy="952500"/>
    <xdr:pic>
      <xdr:nvPicPr>
        <xdr:cNvPr id="0" name="image26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73</xdr:row>
      <xdr:rowOff>0</xdr:rowOff>
    </xdr:from>
    <xdr:ext cx="962025" cy="723900"/>
    <xdr:pic>
      <xdr:nvPicPr>
        <xdr:cNvPr id="0" name="image42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75</xdr:row>
      <xdr:rowOff>0</xdr:rowOff>
    </xdr:from>
    <xdr:ext cx="581025" cy="952500"/>
    <xdr:pic>
      <xdr:nvPicPr>
        <xdr:cNvPr id="0" name="image6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76</xdr:row>
      <xdr:rowOff>0</xdr:rowOff>
    </xdr:from>
    <xdr:ext cx="723900" cy="952500"/>
    <xdr:pic>
      <xdr:nvPicPr>
        <xdr:cNvPr id="0" name="image27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77</xdr:row>
      <xdr:rowOff>0</xdr:rowOff>
    </xdr:from>
    <xdr:ext cx="762000" cy="952500"/>
    <xdr:pic>
      <xdr:nvPicPr>
        <xdr:cNvPr id="0" name="image13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78</xdr:row>
      <xdr:rowOff>0</xdr:rowOff>
    </xdr:from>
    <xdr:ext cx="762000" cy="952500"/>
    <xdr:pic>
      <xdr:nvPicPr>
        <xdr:cNvPr id="0" name="image13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79</xdr:row>
      <xdr:rowOff>0</xdr:rowOff>
    </xdr:from>
    <xdr:ext cx="762000" cy="952500"/>
    <xdr:pic>
      <xdr:nvPicPr>
        <xdr:cNvPr id="0" name="image13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80</xdr:row>
      <xdr:rowOff>0</xdr:rowOff>
    </xdr:from>
    <xdr:ext cx="762000" cy="952500"/>
    <xdr:pic>
      <xdr:nvPicPr>
        <xdr:cNvPr id="0" name="image13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81</xdr:row>
      <xdr:rowOff>0</xdr:rowOff>
    </xdr:from>
    <xdr:ext cx="762000" cy="952500"/>
    <xdr:pic>
      <xdr:nvPicPr>
        <xdr:cNvPr id="0" name="image13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82</xdr:row>
      <xdr:rowOff>0</xdr:rowOff>
    </xdr:from>
    <xdr:ext cx="962025" cy="933450"/>
    <xdr:pic>
      <xdr:nvPicPr>
        <xdr:cNvPr id="0" name="image29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84</xdr:row>
      <xdr:rowOff>0</xdr:rowOff>
    </xdr:from>
    <xdr:ext cx="704850" cy="952500"/>
    <xdr:pic>
      <xdr:nvPicPr>
        <xdr:cNvPr id="0" name="image21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85</xdr:row>
      <xdr:rowOff>0</xdr:rowOff>
    </xdr:from>
    <xdr:ext cx="704850" cy="952500"/>
    <xdr:pic>
      <xdr:nvPicPr>
        <xdr:cNvPr id="0" name="image21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86</xdr:row>
      <xdr:rowOff>0</xdr:rowOff>
    </xdr:from>
    <xdr:ext cx="704850" cy="952500"/>
    <xdr:pic>
      <xdr:nvPicPr>
        <xdr:cNvPr id="0" name="image21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87</xdr:row>
      <xdr:rowOff>0</xdr:rowOff>
    </xdr:from>
    <xdr:ext cx="704850" cy="952500"/>
    <xdr:pic>
      <xdr:nvPicPr>
        <xdr:cNvPr id="0" name="image21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88</xdr:row>
      <xdr:rowOff>0</xdr:rowOff>
    </xdr:from>
    <xdr:ext cx="704850" cy="952500"/>
    <xdr:pic>
      <xdr:nvPicPr>
        <xdr:cNvPr id="0" name="image21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89</xdr:row>
      <xdr:rowOff>0</xdr:rowOff>
    </xdr:from>
    <xdr:ext cx="704850" cy="952500"/>
    <xdr:pic>
      <xdr:nvPicPr>
        <xdr:cNvPr id="0" name="image21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91</xdr:row>
      <xdr:rowOff>0</xdr:rowOff>
    </xdr:from>
    <xdr:ext cx="733425" cy="952500"/>
    <xdr:pic>
      <xdr:nvPicPr>
        <xdr:cNvPr id="0" name="image33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92</xdr:row>
      <xdr:rowOff>0</xdr:rowOff>
    </xdr:from>
    <xdr:ext cx="771525" cy="952500"/>
    <xdr:pic>
      <xdr:nvPicPr>
        <xdr:cNvPr id="0" name="image36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93</xdr:row>
      <xdr:rowOff>0</xdr:rowOff>
    </xdr:from>
    <xdr:ext cx="962025" cy="828675"/>
    <xdr:pic>
      <xdr:nvPicPr>
        <xdr:cNvPr id="0" name="image48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94</xdr:row>
      <xdr:rowOff>0</xdr:rowOff>
    </xdr:from>
    <xdr:ext cx="962025" cy="838200"/>
    <xdr:pic>
      <xdr:nvPicPr>
        <xdr:cNvPr id="0" name="image43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95</xdr:row>
      <xdr:rowOff>0</xdr:rowOff>
    </xdr:from>
    <xdr:ext cx="962025" cy="942975"/>
    <xdr:pic>
      <xdr:nvPicPr>
        <xdr:cNvPr id="0" name="image45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97</xdr:row>
      <xdr:rowOff>0</xdr:rowOff>
    </xdr:from>
    <xdr:ext cx="819150" cy="952500"/>
    <xdr:pic>
      <xdr:nvPicPr>
        <xdr:cNvPr id="0" name="image39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98</xdr:row>
      <xdr:rowOff>0</xdr:rowOff>
    </xdr:from>
    <xdr:ext cx="742950" cy="952500"/>
    <xdr:pic>
      <xdr:nvPicPr>
        <xdr:cNvPr id="0" name="image52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99</xdr:row>
      <xdr:rowOff>0</xdr:rowOff>
    </xdr:from>
    <xdr:ext cx="866775" cy="952500"/>
    <xdr:pic>
      <xdr:nvPicPr>
        <xdr:cNvPr id="0" name="image34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100</xdr:row>
      <xdr:rowOff>0</xdr:rowOff>
    </xdr:from>
    <xdr:ext cx="866775" cy="952500"/>
    <xdr:pic>
      <xdr:nvPicPr>
        <xdr:cNvPr id="0" name="image34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101</xdr:row>
      <xdr:rowOff>0</xdr:rowOff>
    </xdr:from>
    <xdr:ext cx="904875" cy="952500"/>
    <xdr:pic>
      <xdr:nvPicPr>
        <xdr:cNvPr id="0" name="image53.jp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102</xdr:row>
      <xdr:rowOff>0</xdr:rowOff>
    </xdr:from>
    <xdr:ext cx="952500" cy="695325"/>
    <xdr:pic>
      <xdr:nvPicPr>
        <xdr:cNvPr id="0" name="image49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104</xdr:row>
      <xdr:rowOff>0</xdr:rowOff>
    </xdr:from>
    <xdr:ext cx="819150" cy="952500"/>
    <xdr:pic>
      <xdr:nvPicPr>
        <xdr:cNvPr id="0" name="image39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105</xdr:row>
      <xdr:rowOff>0</xdr:rowOff>
    </xdr:from>
    <xdr:ext cx="742950" cy="952500"/>
    <xdr:pic>
      <xdr:nvPicPr>
        <xdr:cNvPr id="0" name="image52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106</xdr:row>
      <xdr:rowOff>0</xdr:rowOff>
    </xdr:from>
    <xdr:ext cx="866775" cy="952500"/>
    <xdr:pic>
      <xdr:nvPicPr>
        <xdr:cNvPr id="0" name="image34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107</xdr:row>
      <xdr:rowOff>0</xdr:rowOff>
    </xdr:from>
    <xdr:ext cx="952500" cy="695325"/>
    <xdr:pic>
      <xdr:nvPicPr>
        <xdr:cNvPr id="0" name="image49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108</xdr:row>
      <xdr:rowOff>0</xdr:rowOff>
    </xdr:from>
    <xdr:ext cx="904875" cy="952500"/>
    <xdr:pic>
      <xdr:nvPicPr>
        <xdr:cNvPr id="0" name="image53.jp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109</xdr:row>
      <xdr:rowOff>0</xdr:rowOff>
    </xdr:from>
    <xdr:ext cx="790575" cy="952500"/>
    <xdr:pic>
      <xdr:nvPicPr>
        <xdr:cNvPr id="0" name="image40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111</xdr:row>
      <xdr:rowOff>0</xdr:rowOff>
    </xdr:from>
    <xdr:ext cx="962025" cy="828675"/>
    <xdr:pic>
      <xdr:nvPicPr>
        <xdr:cNvPr id="0" name="image51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112</xdr:row>
      <xdr:rowOff>0</xdr:rowOff>
    </xdr:from>
    <xdr:ext cx="952500" cy="828675"/>
    <xdr:pic>
      <xdr:nvPicPr>
        <xdr:cNvPr id="0" name="image41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113</xdr:row>
      <xdr:rowOff>0</xdr:rowOff>
    </xdr:from>
    <xdr:ext cx="962025" cy="923925"/>
    <xdr:pic>
      <xdr:nvPicPr>
        <xdr:cNvPr id="0" name="image50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114</xdr:row>
      <xdr:rowOff>0</xdr:rowOff>
    </xdr:from>
    <xdr:ext cx="962025" cy="923925"/>
    <xdr:pic>
      <xdr:nvPicPr>
        <xdr:cNvPr id="0" name="image55.jp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115</xdr:row>
      <xdr:rowOff>0</xdr:rowOff>
    </xdr:from>
    <xdr:ext cx="962025" cy="923925"/>
    <xdr:pic>
      <xdr:nvPicPr>
        <xdr:cNvPr id="0" name="image56.jp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116</xdr:row>
      <xdr:rowOff>0</xdr:rowOff>
    </xdr:from>
    <xdr:ext cx="952500" cy="952500"/>
    <xdr:pic>
      <xdr:nvPicPr>
        <xdr:cNvPr id="0" name="image38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117</xdr:row>
      <xdr:rowOff>0</xdr:rowOff>
    </xdr:from>
    <xdr:ext cx="962025" cy="895350"/>
    <xdr:pic>
      <xdr:nvPicPr>
        <xdr:cNvPr id="0" name="image54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59</xdr:col>
      <xdr:colOff>0</xdr:colOff>
      <xdr:row>1</xdr:row>
      <xdr:rowOff>0</xdr:rowOff>
    </xdr:from>
    <xdr:ext cx="180975" cy="238125"/>
    <xdr:pic>
      <xdr:nvPicPr>
        <xdr:cNvPr id="0" name="image3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3</xdr:row>
      <xdr:rowOff>0</xdr:rowOff>
    </xdr:from>
    <xdr:ext cx="180975" cy="238125"/>
    <xdr:pic>
      <xdr:nvPicPr>
        <xdr:cNvPr id="0" name="image3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5</xdr:row>
      <xdr:rowOff>0</xdr:rowOff>
    </xdr:from>
    <xdr:ext cx="180975" cy="238125"/>
    <xdr:pic>
      <xdr:nvPicPr>
        <xdr:cNvPr id="0" name="image3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9</xdr:row>
      <xdr:rowOff>0</xdr:rowOff>
    </xdr:from>
    <xdr:ext cx="238125" cy="238125"/>
    <xdr:pic>
      <xdr:nvPicPr>
        <xdr:cNvPr id="0" name="image3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13</xdr:row>
      <xdr:rowOff>0</xdr:rowOff>
    </xdr:from>
    <xdr:ext cx="238125" cy="238125"/>
    <xdr:pic>
      <xdr:nvPicPr>
        <xdr:cNvPr id="0" name="image2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15</xdr:row>
      <xdr:rowOff>0</xdr:rowOff>
    </xdr:from>
    <xdr:ext cx="247650" cy="219075"/>
    <xdr:pic>
      <xdr:nvPicPr>
        <xdr:cNvPr id="0" name="image8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17</xdr:row>
      <xdr:rowOff>0</xdr:rowOff>
    </xdr:from>
    <xdr:ext cx="180975" cy="238125"/>
    <xdr:pic>
      <xdr:nvPicPr>
        <xdr:cNvPr id="0" name="image3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19</xdr:row>
      <xdr:rowOff>0</xdr:rowOff>
    </xdr:from>
    <xdr:ext cx="180975" cy="238125"/>
    <xdr:pic>
      <xdr:nvPicPr>
        <xdr:cNvPr id="0" name="image3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21</xdr:row>
      <xdr:rowOff>0</xdr:rowOff>
    </xdr:from>
    <xdr:ext cx="180975" cy="238125"/>
    <xdr:pic>
      <xdr:nvPicPr>
        <xdr:cNvPr id="0" name="image3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25</xdr:row>
      <xdr:rowOff>0</xdr:rowOff>
    </xdr:from>
    <xdr:ext cx="238125" cy="238125"/>
    <xdr:pic>
      <xdr:nvPicPr>
        <xdr:cNvPr id="0" name="image15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27</xdr:row>
      <xdr:rowOff>0</xdr:rowOff>
    </xdr:from>
    <xdr:ext cx="238125" cy="238125"/>
    <xdr:pic>
      <xdr:nvPicPr>
        <xdr:cNvPr id="0" name="image25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31</xdr:row>
      <xdr:rowOff>0</xdr:rowOff>
    </xdr:from>
    <xdr:ext cx="238125" cy="238125"/>
    <xdr:pic>
      <xdr:nvPicPr>
        <xdr:cNvPr id="0" name="image28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33</xdr:row>
      <xdr:rowOff>0</xdr:rowOff>
    </xdr:from>
    <xdr:ext cx="238125" cy="238125"/>
    <xdr:pic>
      <xdr:nvPicPr>
        <xdr:cNvPr id="0" name="image1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35</xdr:row>
      <xdr:rowOff>0</xdr:rowOff>
    </xdr:from>
    <xdr:ext cx="247650" cy="200025"/>
    <xdr:pic>
      <xdr:nvPicPr>
        <xdr:cNvPr id="0" name="image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37</xdr:row>
      <xdr:rowOff>0</xdr:rowOff>
    </xdr:from>
    <xdr:ext cx="142875" cy="238125"/>
    <xdr:pic>
      <xdr:nvPicPr>
        <xdr:cNvPr id="0" name="image4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39</xdr:row>
      <xdr:rowOff>0</xdr:rowOff>
    </xdr:from>
    <xdr:ext cx="142875" cy="238125"/>
    <xdr:pic>
      <xdr:nvPicPr>
        <xdr:cNvPr id="0" name="image4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41</xdr:row>
      <xdr:rowOff>0</xdr:rowOff>
    </xdr:from>
    <xdr:ext cx="142875" cy="238125"/>
    <xdr:pic>
      <xdr:nvPicPr>
        <xdr:cNvPr id="0" name="image4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45</xdr:row>
      <xdr:rowOff>0</xdr:rowOff>
    </xdr:from>
    <xdr:ext cx="238125" cy="238125"/>
    <xdr:pic>
      <xdr:nvPicPr>
        <xdr:cNvPr id="0" name="image17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47</xdr:row>
      <xdr:rowOff>0</xdr:rowOff>
    </xdr:from>
    <xdr:ext cx="238125" cy="238125"/>
    <xdr:pic>
      <xdr:nvPicPr>
        <xdr:cNvPr id="0" name="image19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49</xdr:row>
      <xdr:rowOff>0</xdr:rowOff>
    </xdr:from>
    <xdr:ext cx="238125" cy="238125"/>
    <xdr:pic>
      <xdr:nvPicPr>
        <xdr:cNvPr id="0" name="image44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51</xdr:row>
      <xdr:rowOff>0</xdr:rowOff>
    </xdr:from>
    <xdr:ext cx="228600" cy="238125"/>
    <xdr:pic>
      <xdr:nvPicPr>
        <xdr:cNvPr id="0" name="image10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53</xdr:row>
      <xdr:rowOff>0</xdr:rowOff>
    </xdr:from>
    <xdr:ext cx="200025" cy="238125"/>
    <xdr:pic>
      <xdr:nvPicPr>
        <xdr:cNvPr id="0" name="image35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55</xdr:row>
      <xdr:rowOff>0</xdr:rowOff>
    </xdr:from>
    <xdr:ext cx="200025" cy="238125"/>
    <xdr:pic>
      <xdr:nvPicPr>
        <xdr:cNvPr id="0" name="image1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57</xdr:row>
      <xdr:rowOff>0</xdr:rowOff>
    </xdr:from>
    <xdr:ext cx="142875" cy="238125"/>
    <xdr:pic>
      <xdr:nvPicPr>
        <xdr:cNvPr id="0" name="image23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61</xdr:row>
      <xdr:rowOff>0</xdr:rowOff>
    </xdr:from>
    <xdr:ext cx="171450" cy="238125"/>
    <xdr:pic>
      <xdr:nvPicPr>
        <xdr:cNvPr id="0" name="image21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63</xdr:row>
      <xdr:rowOff>0</xdr:rowOff>
    </xdr:from>
    <xdr:ext cx="171450" cy="238125"/>
    <xdr:pic>
      <xdr:nvPicPr>
        <xdr:cNvPr id="0" name="image21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65</xdr:row>
      <xdr:rowOff>0</xdr:rowOff>
    </xdr:from>
    <xdr:ext cx="171450" cy="238125"/>
    <xdr:pic>
      <xdr:nvPicPr>
        <xdr:cNvPr id="0" name="image21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67</xdr:row>
      <xdr:rowOff>0</xdr:rowOff>
    </xdr:from>
    <xdr:ext cx="142875" cy="238125"/>
    <xdr:pic>
      <xdr:nvPicPr>
        <xdr:cNvPr id="0" name="image6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69</xdr:row>
      <xdr:rowOff>0</xdr:rowOff>
    </xdr:from>
    <xdr:ext cx="190500" cy="238125"/>
    <xdr:pic>
      <xdr:nvPicPr>
        <xdr:cNvPr id="0" name="image13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71</xdr:row>
      <xdr:rowOff>0</xdr:rowOff>
    </xdr:from>
    <xdr:ext cx="228600" cy="238125"/>
    <xdr:pic>
      <xdr:nvPicPr>
        <xdr:cNvPr id="0" name="image26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73</xdr:row>
      <xdr:rowOff>0</xdr:rowOff>
    </xdr:from>
    <xdr:ext cx="247650" cy="180975"/>
    <xdr:pic>
      <xdr:nvPicPr>
        <xdr:cNvPr id="0" name="image42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75</xdr:row>
      <xdr:rowOff>0</xdr:rowOff>
    </xdr:from>
    <xdr:ext cx="142875" cy="238125"/>
    <xdr:pic>
      <xdr:nvPicPr>
        <xdr:cNvPr id="0" name="image6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77</xdr:row>
      <xdr:rowOff>0</xdr:rowOff>
    </xdr:from>
    <xdr:ext cx="190500" cy="238125"/>
    <xdr:pic>
      <xdr:nvPicPr>
        <xdr:cNvPr id="0" name="image13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79</xdr:row>
      <xdr:rowOff>0</xdr:rowOff>
    </xdr:from>
    <xdr:ext cx="190500" cy="238125"/>
    <xdr:pic>
      <xdr:nvPicPr>
        <xdr:cNvPr id="0" name="image13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81</xdr:row>
      <xdr:rowOff>0</xdr:rowOff>
    </xdr:from>
    <xdr:ext cx="190500" cy="238125"/>
    <xdr:pic>
      <xdr:nvPicPr>
        <xdr:cNvPr id="0" name="image13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85</xdr:row>
      <xdr:rowOff>0</xdr:rowOff>
    </xdr:from>
    <xdr:ext cx="171450" cy="238125"/>
    <xdr:pic>
      <xdr:nvPicPr>
        <xdr:cNvPr id="0" name="image21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87</xdr:row>
      <xdr:rowOff>0</xdr:rowOff>
    </xdr:from>
    <xdr:ext cx="171450" cy="238125"/>
    <xdr:pic>
      <xdr:nvPicPr>
        <xdr:cNvPr id="0" name="image21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89</xdr:row>
      <xdr:rowOff>0</xdr:rowOff>
    </xdr:from>
    <xdr:ext cx="171450" cy="238125"/>
    <xdr:pic>
      <xdr:nvPicPr>
        <xdr:cNvPr id="0" name="image21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91</xdr:row>
      <xdr:rowOff>0</xdr:rowOff>
    </xdr:from>
    <xdr:ext cx="180975" cy="238125"/>
    <xdr:pic>
      <xdr:nvPicPr>
        <xdr:cNvPr id="0" name="image33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93</xdr:row>
      <xdr:rowOff>0</xdr:rowOff>
    </xdr:from>
    <xdr:ext cx="247650" cy="209550"/>
    <xdr:pic>
      <xdr:nvPicPr>
        <xdr:cNvPr id="0" name="image48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95</xdr:row>
      <xdr:rowOff>0</xdr:rowOff>
    </xdr:from>
    <xdr:ext cx="238125" cy="238125"/>
    <xdr:pic>
      <xdr:nvPicPr>
        <xdr:cNvPr id="0" name="image45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97</xdr:row>
      <xdr:rowOff>0</xdr:rowOff>
    </xdr:from>
    <xdr:ext cx="200025" cy="238125"/>
    <xdr:pic>
      <xdr:nvPicPr>
        <xdr:cNvPr id="0" name="image39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99</xdr:row>
      <xdr:rowOff>0</xdr:rowOff>
    </xdr:from>
    <xdr:ext cx="209550" cy="238125"/>
    <xdr:pic>
      <xdr:nvPicPr>
        <xdr:cNvPr id="0" name="image34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101</xdr:row>
      <xdr:rowOff>0</xdr:rowOff>
    </xdr:from>
    <xdr:ext cx="219075" cy="238125"/>
    <xdr:pic>
      <xdr:nvPicPr>
        <xdr:cNvPr id="0" name="image53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104</xdr:row>
      <xdr:rowOff>0</xdr:rowOff>
    </xdr:from>
    <xdr:ext cx="200025" cy="238125"/>
    <xdr:pic>
      <xdr:nvPicPr>
        <xdr:cNvPr id="0" name="image39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105</xdr:row>
      <xdr:rowOff>0</xdr:rowOff>
    </xdr:from>
    <xdr:ext cx="180975" cy="238125"/>
    <xdr:pic>
      <xdr:nvPicPr>
        <xdr:cNvPr id="0" name="image52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106</xdr:row>
      <xdr:rowOff>0</xdr:rowOff>
    </xdr:from>
    <xdr:ext cx="209550" cy="238125"/>
    <xdr:pic>
      <xdr:nvPicPr>
        <xdr:cNvPr id="0" name="image34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107</xdr:row>
      <xdr:rowOff>0</xdr:rowOff>
    </xdr:from>
    <xdr:ext cx="247650" cy="171450"/>
    <xdr:pic>
      <xdr:nvPicPr>
        <xdr:cNvPr id="0" name="image49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108</xdr:row>
      <xdr:rowOff>0</xdr:rowOff>
    </xdr:from>
    <xdr:ext cx="219075" cy="238125"/>
    <xdr:pic>
      <xdr:nvPicPr>
        <xdr:cNvPr id="0" name="image53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109</xdr:row>
      <xdr:rowOff>0</xdr:rowOff>
    </xdr:from>
    <xdr:ext cx="190500" cy="238125"/>
    <xdr:pic>
      <xdr:nvPicPr>
        <xdr:cNvPr id="0" name="image40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111</xdr:row>
      <xdr:rowOff>0</xdr:rowOff>
    </xdr:from>
    <xdr:ext cx="247650" cy="209550"/>
    <xdr:pic>
      <xdr:nvPicPr>
        <xdr:cNvPr id="0" name="image51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112</xdr:row>
      <xdr:rowOff>0</xdr:rowOff>
    </xdr:from>
    <xdr:ext cx="247650" cy="209550"/>
    <xdr:pic>
      <xdr:nvPicPr>
        <xdr:cNvPr id="0" name="image41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113</xdr:row>
      <xdr:rowOff>0</xdr:rowOff>
    </xdr:from>
    <xdr:ext cx="238125" cy="238125"/>
    <xdr:pic>
      <xdr:nvPicPr>
        <xdr:cNvPr id="0" name="image50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114</xdr:row>
      <xdr:rowOff>0</xdr:rowOff>
    </xdr:from>
    <xdr:ext cx="238125" cy="238125"/>
    <xdr:pic>
      <xdr:nvPicPr>
        <xdr:cNvPr id="0" name="image55.jp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115</xdr:row>
      <xdr:rowOff>0</xdr:rowOff>
    </xdr:from>
    <xdr:ext cx="238125" cy="238125"/>
    <xdr:pic>
      <xdr:nvPicPr>
        <xdr:cNvPr id="0" name="image56.jp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116</xdr:row>
      <xdr:rowOff>0</xdr:rowOff>
    </xdr:from>
    <xdr:ext cx="238125" cy="238125"/>
    <xdr:pic>
      <xdr:nvPicPr>
        <xdr:cNvPr id="0" name="image38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0</xdr:colOff>
      <xdr:row>117</xdr:row>
      <xdr:rowOff>0</xdr:rowOff>
    </xdr:from>
    <xdr:ext cx="247650" cy="228600"/>
    <xdr:pic>
      <xdr:nvPicPr>
        <xdr:cNvPr id="0" name="image54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Roman Horbunov" id="{f884bf3b-73c5-4ddf-9b41-d8645b4fa660}" providerId="google-sheets"/>
  <x18tc:person displayName="Alexandr Strateichuk" id="{42918924-ed61-4c55-8426-6d907e36304c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4" dT="2026-09-10T16:08:59.00" personId="{42918924-ed61-4c55-8426-6d907e36304c}" id="{f9354f88-76ee-442f-a36e-48eb04692fee}" done="1">
    <x18tc:text xml:space="preserve">Почему генератор deletable?</x18tc:text>
  </x18tc:threadedComment>
  <x18tc:threadedComment ref="F4" dT="2026-09-11T13:50:38.00" personId="{f884bf3b-73c5-4ddf-9b41-d8645b4fa660}" id="{f11d4f1b-f8fb-4c19-9e5c-c2366be69c9c}" parentId="{f9354f88-76ee-442f-a36e-48eb04692fee}">
    <x18tc:text xml:space="preserve">подправить</x18tc:text>
  </x18tc:threadedComment>
  <x18tc:threadedComment ref="F4" dT="2026-09-11T13:51:20.00" personId="{f884bf3b-73c5-4ddf-9b41-d8645b4fa660}" id="{48d33424-afb7-4458-b381-a73b6d3250cb}" parentId="{f9354f88-76ee-442f-a36e-48eb04692fee}">
    <x18tc:text xml:space="preserve">специи тоже не делитбал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7" dT="2026-10-04T12:02:46.00" personId="{42918924-ed61-4c55-8426-6d907e36304c}" id="{f1f0d9f0-4d3c-4374-ba31-6b1d5c78d27a}" done="1">
    <x18tc:text xml:space="preserve">никога не попадёт в заказ</x18tc:text>
  </x18tc:threadedComment>
  <x18tc:threadedComment ref="C1" dT="2026-10-04T12:03:29.00" personId="{42918924-ed61-4c55-8426-6d907e36304c}" id="{ea5efba8-a1d5-4ce0-abd7-f4fa659da334}" done="1">
    <x18tc:text xml:space="preserve">Стоимость должна расти от обычных специй к золоту</x18tc:text>
  </x18tc:threadedComment>
  <x18tc:threadedComment ref="C1" dT="2026-10-04T12:08:23.00" personId="{42918924-ed61-4c55-8426-6d907e36304c}" id="{47a25788-d143-44c3-a5ea-9daae3cb3b72}" parentId="{ea5efba8-a1d5-4ce0-abd7-f4fa659da334}">
    <x18tc:text xml:space="preserve">Это референсные значения или стоимость мержа должна рассчитываться?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9-18T09:05:02.00" personId="{f884bf3b-73c5-4ddf-9b41-d8645b4fa660}" id="{dff44f9e-857b-462a-8ebb-3df2e74928d0}" done="1">
    <x18tc:text xml:space="preserve">как в фермер через n уровней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5" dT="2026-10-04T12:06:06.00" personId="{42918924-ed61-4c55-8426-6d907e36304c}" id="{5acc4fa0-2fc1-4161-9469-ebeaa7807834}" done="0">
    <x18tc:text xml:space="preserve">Что делать до момента появления этих механик?</x18tc:text>
  </x18tc:threadedComment>
  <x18tc:threadedComment ref="C5" dT="2026-10-12T16:20:25.00" personId="{f884bf3b-73c5-4ddf-9b41-d8645b4fa660}" id="{14e96431-522b-4eb3-af75-05367452884a}" parentId="{5acc4fa0-2fc1-4161-9469-ebeaa7807834}">
    <x18tc:text xml:space="preserve">заказ не участвует в алгоритме, пока награды не станет доступна игроку</x18tc:text>
  </x18tc:threadedComment>
  <x18tc:threadedComment ref="C5" dT="2026-10-14T10:14:10.00" personId="{42918924-ed61-4c55-8426-6d907e36304c}" id="{39102526-04ce-4b85-aeac-ee63e713e399}" parentId="{5acc4fa0-2fc1-4161-9469-ebeaa7807834}">
    <x18tc:text xml:space="preserve">это усложнение алгоритма выбора наград, нужно обсуждать с разработкой. Проще задать уровень доступности этой награды</x18tc:text>
  </x18tc:threadedComment>
  <x18tc:threadedComment ref="C4" dT="2026-10-04T12:07:03.00" personId="{42918924-ed61-4c55-8426-6d907e36304c}" id="{b6f1f5e7-9d9a-4a5c-9c2e-6b1cbcd3292a}" done="1">
    <x18tc:text xml:space="preserve">box3 вероятно?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3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10.xml"/><Relationship Id="rId5" Type="http://schemas.openxmlformats.org/officeDocument/2006/relationships/vmlDrawing" Target="../drawings/vmlDrawing4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88"/>
    <col customWidth="1" min="2" max="2" width="25.13"/>
  </cols>
  <sheetData>
    <row r="1">
      <c r="A1" s="2" t="s">
        <v>0</v>
      </c>
      <c r="B1" s="4" t="s">
        <v>3</v>
      </c>
    </row>
    <row r="2">
      <c r="A2" s="5" t="s">
        <v>7</v>
      </c>
      <c r="B2" s="6">
        <v>5.0</v>
      </c>
    </row>
    <row r="3">
      <c r="A3" s="5" t="s">
        <v>13</v>
      </c>
      <c r="B3" s="6">
        <v>100.0</v>
      </c>
    </row>
    <row r="4">
      <c r="A4" s="5" t="s">
        <v>15</v>
      </c>
      <c r="B4" s="7">
        <v>120.0</v>
      </c>
    </row>
    <row r="5">
      <c r="A5" s="5" t="s">
        <v>16</v>
      </c>
      <c r="B5" s="7">
        <v>1.0</v>
      </c>
    </row>
    <row r="6">
      <c r="A6" s="5" t="s">
        <v>18</v>
      </c>
      <c r="B6" s="7">
        <v>1000.0</v>
      </c>
    </row>
    <row r="7">
      <c r="A7" s="5" t="s">
        <v>19</v>
      </c>
      <c r="B7" s="7">
        <v>1200.0</v>
      </c>
    </row>
    <row r="8">
      <c r="A8" s="5" t="s">
        <v>20</v>
      </c>
      <c r="B8" s="7">
        <v>9.0</v>
      </c>
    </row>
    <row r="9">
      <c r="A9" s="5" t="s">
        <v>21</v>
      </c>
      <c r="B9" s="7">
        <v>12.0</v>
      </c>
    </row>
    <row r="10">
      <c r="A10" s="5" t="s">
        <v>22</v>
      </c>
      <c r="B10" s="7">
        <v>10800.0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63"/>
    <col customWidth="1" min="2" max="2" width="15.0"/>
    <col customWidth="1" min="3" max="3" width="28.13"/>
    <col customWidth="1" min="4" max="4" width="13.13"/>
    <col customWidth="1" min="5" max="5" width="11.5"/>
    <col customWidth="1" min="6" max="6" width="15.0"/>
    <col customWidth="1" min="7" max="7" width="16.5"/>
    <col customWidth="1" min="8" max="8" width="9.0"/>
    <col customWidth="1" hidden="1" min="9" max="9" width="31.38"/>
  </cols>
  <sheetData>
    <row r="1">
      <c r="A1" s="21" t="str">
        <f t="array" ref="A1:A459">IF(ROW(I1:I459) &lt; 2, "object_id", IF(ISBLANK(I1:I459),, VLOOKUP(I1:I459, {SourceIDs, DataIDs}, 2, FALSE)))</f>
        <v>object_id</v>
      </c>
      <c r="B1" s="21" t="s">
        <v>65</v>
      </c>
      <c r="C1" s="21" t="str">
        <f t="array" ref="C1:C459"> IF(ROW(I1:I459) &lt; 2,"object_name", IF(ISBLANK(I1:I459),,VLOOKUP(I1:I459, {SourceIDs, '#Data'!$B$1:$B459}, 2, FALSE)))</f>
        <v>object_name</v>
      </c>
      <c r="D1" s="23" t="str">
        <f t="array" ref="D1:D459"> IF(ROW(I1:I459) &lt; 2, "object_icon", IF(ISBLANK(I1:I459),,VLOOKUP(I1:I459, {SourceIDs, DataIcons}, 2, FALSE)))</f>
        <v>object_icon</v>
      </c>
      <c r="E1" s="24" t="s">
        <v>91</v>
      </c>
      <c r="F1" s="23" t="s">
        <v>92</v>
      </c>
      <c r="G1" s="24" t="s">
        <v>93</v>
      </c>
      <c r="H1" s="24" t="s">
        <v>94</v>
      </c>
      <c r="I1" s="26" t="str">
        <f>IFERROR(__xludf.DUMMYFUNCTION(" FILTER(SourceIDs, SourceIDs &amp; """" &lt;&gt; """")"),"# analog in TT")</f>
        <v># analog in TT</v>
      </c>
    </row>
    <row r="2" ht="15.0" customHeight="1">
      <c r="A2" s="8" t="s">
        <v>17</v>
      </c>
      <c r="B2" s="14" t="s">
        <v>99</v>
      </c>
      <c r="C2" s="14" t="s">
        <v>100</v>
      </c>
      <c r="D2" s="10"/>
      <c r="E2" s="7">
        <v>0.0</v>
      </c>
      <c r="F2" s="22" t="b">
        <v>0</v>
      </c>
      <c r="G2" s="7">
        <v>0.0</v>
      </c>
      <c r="H2" s="27"/>
      <c r="I2" s="28" t="str">
        <f>IFERROR(__xludf.DUMMYFUNCTION("""COMPUTED_VALUE"""),"generator_OR_01")</f>
        <v>generator_OR_01</v>
      </c>
    </row>
    <row r="3">
      <c r="A3" s="14" t="s">
        <v>26</v>
      </c>
      <c r="B3" s="14" t="s">
        <v>99</v>
      </c>
      <c r="C3" s="14" t="s">
        <v>109</v>
      </c>
      <c r="D3" s="10"/>
      <c r="E3" s="7">
        <v>0.0</v>
      </c>
      <c r="F3" s="22" t="b">
        <v>0</v>
      </c>
      <c r="G3" s="7">
        <v>0.0</v>
      </c>
      <c r="H3" s="27"/>
      <c r="I3" s="28" t="str">
        <f>IFERROR(__xludf.DUMMYFUNCTION("""COMPUTED_VALUE"""),"generator_OR_02")</f>
        <v>generator_OR_02</v>
      </c>
    </row>
    <row r="4">
      <c r="A4" s="14" t="s">
        <v>37</v>
      </c>
      <c r="B4" s="29" t="s">
        <v>99</v>
      </c>
      <c r="C4" s="14" t="s">
        <v>115</v>
      </c>
      <c r="D4" s="30"/>
      <c r="E4" s="7">
        <v>0.0</v>
      </c>
      <c r="F4" s="7" t="b">
        <v>0</v>
      </c>
      <c r="G4" s="7">
        <v>0.0</v>
      </c>
      <c r="H4" s="27"/>
      <c r="I4" s="28" t="str">
        <f>IFERROR(__xludf.DUMMYFUNCTION("""COMPUTED_VALUE"""),"generator_OR_03")</f>
        <v>generator_OR_03</v>
      </c>
    </row>
    <row r="5">
      <c r="A5" s="14" t="s">
        <v>47</v>
      </c>
      <c r="B5" s="29" t="s">
        <v>99</v>
      </c>
      <c r="C5" s="14" t="s">
        <v>123</v>
      </c>
      <c r="D5" s="10"/>
      <c r="E5" s="7">
        <v>0.0</v>
      </c>
      <c r="F5" s="7" t="b">
        <v>0</v>
      </c>
      <c r="G5" s="7">
        <v>0.0</v>
      </c>
      <c r="H5" s="27"/>
      <c r="I5" s="28" t="str">
        <f>IFERROR(__xludf.DUMMYFUNCTION("""COMPUTED_VALUE"""),"generator_OR_04")</f>
        <v>generator_OR_04</v>
      </c>
    </row>
    <row r="6">
      <c r="A6" s="14" t="s">
        <v>49</v>
      </c>
      <c r="B6" s="29" t="s">
        <v>99</v>
      </c>
      <c r="C6" s="14" t="s">
        <v>127</v>
      </c>
      <c r="D6" s="31"/>
      <c r="E6" s="32">
        <v>0.0</v>
      </c>
      <c r="F6" s="7" t="b">
        <v>0</v>
      </c>
      <c r="G6" s="7">
        <v>0.0</v>
      </c>
      <c r="H6" s="27"/>
      <c r="I6" s="28" t="str">
        <f>IFERROR(__xludf.DUMMYFUNCTION("""COMPUTED_VALUE"""),"generator_OR_05")</f>
        <v>generator_OR_05</v>
      </c>
    </row>
    <row r="7">
      <c r="A7" s="14" t="s">
        <v>51</v>
      </c>
      <c r="B7" s="29" t="s">
        <v>99</v>
      </c>
      <c r="C7" s="14" t="s">
        <v>129</v>
      </c>
      <c r="D7" s="10"/>
      <c r="E7" s="32">
        <v>0.0</v>
      </c>
      <c r="F7" s="7" t="b">
        <v>0</v>
      </c>
      <c r="G7" s="7">
        <v>0.0</v>
      </c>
      <c r="H7" s="27"/>
      <c r="I7" s="28" t="str">
        <f>IFERROR(__xludf.DUMMYFUNCTION("""COMPUTED_VALUE"""),"generator_OR_06")</f>
        <v>generator_OR_06</v>
      </c>
    </row>
    <row r="8">
      <c r="A8" s="14" t="s">
        <v>23</v>
      </c>
      <c r="B8" s="29" t="s">
        <v>130</v>
      </c>
      <c r="C8" s="14" t="s">
        <v>131</v>
      </c>
      <c r="D8" s="10"/>
      <c r="E8" s="32">
        <v>0.0</v>
      </c>
      <c r="F8" s="7" t="b">
        <v>1</v>
      </c>
      <c r="G8" s="7">
        <v>0.0</v>
      </c>
      <c r="H8" s="33"/>
      <c r="I8" s="28" t="str">
        <f>IFERROR(__xludf.DUMMYFUNCTION("""COMPUTED_VALUE"""),"chain_A_01")</f>
        <v>chain_A_01</v>
      </c>
    </row>
    <row r="9">
      <c r="A9" s="14" t="s">
        <v>27</v>
      </c>
      <c r="B9" s="29" t="s">
        <v>130</v>
      </c>
      <c r="C9" s="14" t="s">
        <v>133</v>
      </c>
      <c r="D9" s="34"/>
      <c r="E9" s="32">
        <v>0.0</v>
      </c>
      <c r="F9" s="7" t="b">
        <v>1</v>
      </c>
      <c r="G9" s="7">
        <v>0.0</v>
      </c>
      <c r="H9" s="33"/>
      <c r="I9" s="28" t="str">
        <f>IFERROR(__xludf.DUMMYFUNCTION("""COMPUTED_VALUE"""),"chain_A_02")</f>
        <v>chain_A_02</v>
      </c>
    </row>
    <row r="10">
      <c r="A10" s="14" t="s">
        <v>90</v>
      </c>
      <c r="B10" s="14" t="s">
        <v>130</v>
      </c>
      <c r="C10" s="14" t="s">
        <v>137</v>
      </c>
      <c r="D10" s="34"/>
      <c r="E10" s="32">
        <v>2.0</v>
      </c>
      <c r="F10" s="7" t="b">
        <v>1</v>
      </c>
      <c r="G10" s="7">
        <v>0.0</v>
      </c>
      <c r="H10" s="33"/>
      <c r="I10" s="35" t="str">
        <f>IFERROR(__xludf.DUMMYFUNCTION("""COMPUTED_VALUE"""),"chain_A_03")</f>
        <v>chain_A_03</v>
      </c>
    </row>
    <row r="11">
      <c r="A11" s="14" t="s">
        <v>29</v>
      </c>
      <c r="B11" s="29" t="s">
        <v>130</v>
      </c>
      <c r="C11" s="14" t="s">
        <v>141</v>
      </c>
      <c r="D11" s="34"/>
      <c r="E11" s="32">
        <v>2.0</v>
      </c>
      <c r="F11" s="7" t="b">
        <v>1</v>
      </c>
      <c r="G11" s="7">
        <v>0.0</v>
      </c>
      <c r="H11" s="33"/>
      <c r="I11" s="36" t="str">
        <f>IFERROR(__xludf.DUMMYFUNCTION("""COMPUTED_VALUE"""),"chain_B_01")</f>
        <v>chain_B_01</v>
      </c>
    </row>
    <row r="12">
      <c r="A12" s="37" t="s">
        <v>32</v>
      </c>
      <c r="B12" s="14" t="s">
        <v>130</v>
      </c>
      <c r="C12" s="14" t="s">
        <v>142</v>
      </c>
      <c r="D12" s="34"/>
      <c r="E12" s="7">
        <v>2.0</v>
      </c>
      <c r="F12" s="7" t="b">
        <v>1</v>
      </c>
      <c r="G12" s="7">
        <v>0.0</v>
      </c>
      <c r="H12" s="33"/>
      <c r="I12" s="38" t="str">
        <f>IFERROR(__xludf.DUMMYFUNCTION("""COMPUTED_VALUE"""),"chain_B_02")</f>
        <v>chain_B_02</v>
      </c>
    </row>
    <row r="13">
      <c r="A13" s="37" t="s">
        <v>34</v>
      </c>
      <c r="B13" s="14" t="s">
        <v>130</v>
      </c>
      <c r="C13" s="14" t="s">
        <v>144</v>
      </c>
      <c r="D13" s="34"/>
      <c r="E13" s="7">
        <v>3.0</v>
      </c>
      <c r="F13" s="22" t="b">
        <v>1</v>
      </c>
      <c r="G13" s="7">
        <v>0.0</v>
      </c>
      <c r="H13" s="27"/>
      <c r="I13" s="38" t="str">
        <f>IFERROR(__xludf.DUMMYFUNCTION("""COMPUTED_VALUE"""),"chain_B_03")</f>
        <v>chain_B_03</v>
      </c>
    </row>
    <row r="14">
      <c r="A14" s="37" t="s">
        <v>96</v>
      </c>
      <c r="B14" s="14" t="s">
        <v>130</v>
      </c>
      <c r="C14" s="14" t="s">
        <v>146</v>
      </c>
      <c r="D14" s="10"/>
      <c r="E14" s="7">
        <v>4.0</v>
      </c>
      <c r="F14" s="7" t="b">
        <v>0</v>
      </c>
      <c r="G14" s="7">
        <v>0.0</v>
      </c>
      <c r="H14" s="27"/>
      <c r="I14" s="38" t="str">
        <f>IFERROR(__xludf.DUMMYFUNCTION("""COMPUTED_VALUE"""),"chain_B_04")</f>
        <v>chain_B_04</v>
      </c>
    </row>
    <row r="15">
      <c r="A15" s="37" t="s">
        <v>52</v>
      </c>
      <c r="B15" s="29" t="s">
        <v>99</v>
      </c>
      <c r="C15" s="14" t="s">
        <v>149</v>
      </c>
      <c r="D15" s="10"/>
      <c r="E15" s="7">
        <v>0.0</v>
      </c>
      <c r="F15" s="7" t="b">
        <v>0</v>
      </c>
      <c r="G15" s="7">
        <v>0.0</v>
      </c>
      <c r="H15" s="33"/>
      <c r="I15" s="38" t="str">
        <f>IFERROR(__xludf.DUMMYFUNCTION("""COMPUTED_VALUE"""),"generator_RD_01")</f>
        <v>generator_RD_01</v>
      </c>
    </row>
    <row r="16">
      <c r="A16" s="37" t="s">
        <v>54</v>
      </c>
      <c r="B16" s="29" t="s">
        <v>99</v>
      </c>
      <c r="C16" s="14" t="s">
        <v>151</v>
      </c>
      <c r="D16" s="10"/>
      <c r="E16" s="7">
        <v>0.0</v>
      </c>
      <c r="F16" s="7" t="b">
        <v>0</v>
      </c>
      <c r="G16" s="7">
        <v>0.0</v>
      </c>
      <c r="H16" s="33"/>
      <c r="I16" s="38" t="str">
        <f>IFERROR(__xludf.DUMMYFUNCTION("""COMPUTED_VALUE"""),"generator_RD_02")</f>
        <v>generator_RD_02</v>
      </c>
    </row>
    <row r="17">
      <c r="A17" s="37" t="s">
        <v>60</v>
      </c>
      <c r="B17" s="29" t="s">
        <v>99</v>
      </c>
      <c r="C17" s="14" t="s">
        <v>153</v>
      </c>
      <c r="D17" s="10"/>
      <c r="E17" s="7">
        <v>0.0</v>
      </c>
      <c r="F17" s="7" t="b">
        <v>0</v>
      </c>
      <c r="G17" s="7">
        <v>0.0</v>
      </c>
      <c r="H17" s="33"/>
      <c r="I17" s="38" t="str">
        <f>IFERROR(__xludf.DUMMYFUNCTION("""COMPUTED_VALUE"""),"generator_RD_03")</f>
        <v>generator_RD_03</v>
      </c>
    </row>
    <row r="18">
      <c r="A18" s="14" t="s">
        <v>69</v>
      </c>
      <c r="B18" s="29" t="s">
        <v>99</v>
      </c>
      <c r="C18" s="14" t="s">
        <v>154</v>
      </c>
      <c r="D18" s="10"/>
      <c r="E18" s="7">
        <v>0.0</v>
      </c>
      <c r="F18" s="7" t="b">
        <v>0</v>
      </c>
      <c r="G18" s="7">
        <v>0.0</v>
      </c>
      <c r="H18" s="33"/>
      <c r="I18" s="35" t="str">
        <f>IFERROR(__xludf.DUMMYFUNCTION("""COMPUTED_VALUE"""),"generator_RD_04")</f>
        <v>generator_RD_04</v>
      </c>
    </row>
    <row r="19">
      <c r="A19" s="14" t="s">
        <v>71</v>
      </c>
      <c r="B19" s="29" t="s">
        <v>99</v>
      </c>
      <c r="C19" s="14" t="s">
        <v>155</v>
      </c>
      <c r="D19" s="34"/>
      <c r="E19" s="32">
        <v>0.0</v>
      </c>
      <c r="F19" s="22" t="b">
        <v>0</v>
      </c>
      <c r="G19" s="7">
        <v>0.0</v>
      </c>
      <c r="H19" s="27"/>
      <c r="I19" s="36" t="str">
        <f>IFERROR(__xludf.DUMMYFUNCTION("""COMPUTED_VALUE"""),"generator_RD_05")</f>
        <v>generator_RD_05</v>
      </c>
    </row>
    <row r="20">
      <c r="A20" s="37" t="s">
        <v>75</v>
      </c>
      <c r="B20" s="29" t="s">
        <v>99</v>
      </c>
      <c r="C20" s="14" t="s">
        <v>158</v>
      </c>
      <c r="D20" s="10"/>
      <c r="E20" s="7">
        <v>0.0</v>
      </c>
      <c r="F20" s="22" t="b">
        <v>0</v>
      </c>
      <c r="G20" s="7">
        <v>0.0</v>
      </c>
      <c r="H20" s="27"/>
      <c r="I20" s="38" t="str">
        <f>IFERROR(__xludf.DUMMYFUNCTION("""COMPUTED_VALUE"""),"generator_RD_06")</f>
        <v>generator_RD_06</v>
      </c>
    </row>
    <row r="21">
      <c r="A21" s="37" t="s">
        <v>53</v>
      </c>
      <c r="B21" s="29" t="s">
        <v>130</v>
      </c>
      <c r="C21" s="14" t="s">
        <v>161</v>
      </c>
      <c r="D21" s="10"/>
      <c r="E21" s="7">
        <v>0.0</v>
      </c>
      <c r="F21" s="7" t="b">
        <v>1</v>
      </c>
      <c r="G21" s="7">
        <v>0.0</v>
      </c>
      <c r="H21" s="27"/>
      <c r="I21" s="38" t="str">
        <f>IFERROR(__xludf.DUMMYFUNCTION("""COMPUTED_VALUE"""),"chain_C_01")</f>
        <v>chain_C_01</v>
      </c>
    </row>
    <row r="22">
      <c r="A22" s="37" t="s">
        <v>55</v>
      </c>
      <c r="B22" s="29" t="s">
        <v>130</v>
      </c>
      <c r="C22" s="14" t="s">
        <v>165</v>
      </c>
      <c r="D22" s="10"/>
      <c r="E22" s="7">
        <v>1.0</v>
      </c>
      <c r="F22" s="22" t="b">
        <v>1</v>
      </c>
      <c r="G22" s="7">
        <v>0.0</v>
      </c>
      <c r="H22" s="27"/>
      <c r="I22" s="38" t="str">
        <f>IFERROR(__xludf.DUMMYFUNCTION("""COMPUTED_VALUE"""),"chain_C_02")</f>
        <v>chain_C_02</v>
      </c>
    </row>
    <row r="23">
      <c r="A23" s="37" t="s">
        <v>56</v>
      </c>
      <c r="B23" s="29" t="s">
        <v>130</v>
      </c>
      <c r="C23" s="14" t="s">
        <v>167</v>
      </c>
      <c r="D23" s="10"/>
      <c r="E23" s="7">
        <v>2.0</v>
      </c>
      <c r="F23" s="22" t="b">
        <v>1</v>
      </c>
      <c r="G23" s="7">
        <v>0.0</v>
      </c>
      <c r="H23" s="27"/>
      <c r="I23" s="38" t="str">
        <f>IFERROR(__xludf.DUMMYFUNCTION("""COMPUTED_VALUE"""),"chain_C_03")</f>
        <v>chain_C_03</v>
      </c>
    </row>
    <row r="24">
      <c r="A24" s="37" t="s">
        <v>62</v>
      </c>
      <c r="B24" s="29" t="s">
        <v>130</v>
      </c>
      <c r="C24" s="14" t="s">
        <v>168</v>
      </c>
      <c r="D24" s="10"/>
      <c r="E24" s="7">
        <v>3.0</v>
      </c>
      <c r="F24" s="22" t="b">
        <v>1</v>
      </c>
      <c r="G24" s="7">
        <v>60.0</v>
      </c>
      <c r="H24" s="7">
        <v>1.0</v>
      </c>
      <c r="I24" s="38" t="str">
        <f>IFERROR(__xludf.DUMMYFUNCTION("""COMPUTED_VALUE"""),"chain_C_04")</f>
        <v>chain_C_04</v>
      </c>
    </row>
    <row r="25">
      <c r="A25" s="14" t="s">
        <v>114</v>
      </c>
      <c r="B25" s="29" t="s">
        <v>130</v>
      </c>
      <c r="C25" s="14" t="s">
        <v>170</v>
      </c>
      <c r="D25" s="10"/>
      <c r="E25" s="7">
        <v>6.0</v>
      </c>
      <c r="F25" s="22" t="b">
        <v>1</v>
      </c>
      <c r="G25" s="7">
        <v>80.0</v>
      </c>
      <c r="H25" s="7">
        <v>1.0</v>
      </c>
      <c r="I25" s="28" t="str">
        <f>IFERROR(__xludf.DUMMYFUNCTION("""COMPUTED_VALUE"""),"chain_C_05")</f>
        <v>chain_C_05</v>
      </c>
    </row>
    <row r="26">
      <c r="A26" s="14" t="s">
        <v>57</v>
      </c>
      <c r="B26" s="29" t="s">
        <v>130</v>
      </c>
      <c r="C26" s="14" t="s">
        <v>176</v>
      </c>
      <c r="D26" s="34"/>
      <c r="E26" s="7">
        <v>2.0</v>
      </c>
      <c r="F26" s="22" t="b">
        <v>1</v>
      </c>
      <c r="G26" s="7">
        <v>0.0</v>
      </c>
      <c r="H26" s="33"/>
      <c r="I26" s="28" t="str">
        <f>IFERROR(__xludf.DUMMYFUNCTION("""COMPUTED_VALUE"""),"chain_D_01")</f>
        <v>chain_D_01</v>
      </c>
    </row>
    <row r="27">
      <c r="A27" s="14" t="s">
        <v>58</v>
      </c>
      <c r="B27" s="29" t="s">
        <v>130</v>
      </c>
      <c r="C27" s="14" t="s">
        <v>178</v>
      </c>
      <c r="D27" s="34"/>
      <c r="E27" s="7">
        <v>2.0</v>
      </c>
      <c r="F27" s="22" t="b">
        <v>1</v>
      </c>
      <c r="G27" s="7">
        <v>0.0</v>
      </c>
      <c r="H27" s="33"/>
      <c r="I27" s="28" t="str">
        <f>IFERROR(__xludf.DUMMYFUNCTION("""COMPUTED_VALUE"""),"chain_D_02")</f>
        <v>chain_D_02</v>
      </c>
    </row>
    <row r="28">
      <c r="A28" s="14" t="s">
        <v>59</v>
      </c>
      <c r="B28" s="29" t="s">
        <v>130</v>
      </c>
      <c r="C28" s="14" t="s">
        <v>179</v>
      </c>
      <c r="D28" s="34"/>
      <c r="E28" s="7">
        <v>3.0</v>
      </c>
      <c r="F28" s="22" t="b">
        <v>1</v>
      </c>
      <c r="G28" s="7">
        <v>0.0</v>
      </c>
      <c r="H28" s="33"/>
      <c r="I28" s="35" t="str">
        <f>IFERROR(__xludf.DUMMYFUNCTION("""COMPUTED_VALUE"""),"chain_D_03")</f>
        <v>chain_D_03</v>
      </c>
    </row>
    <row r="29">
      <c r="A29" s="14" t="s">
        <v>73</v>
      </c>
      <c r="B29" s="14" t="s">
        <v>130</v>
      </c>
      <c r="C29" s="14" t="s">
        <v>180</v>
      </c>
      <c r="D29" s="34"/>
      <c r="E29" s="7">
        <v>4.0</v>
      </c>
      <c r="F29" s="22" t="b">
        <v>1</v>
      </c>
      <c r="G29" s="7">
        <v>0.0</v>
      </c>
      <c r="H29" s="27"/>
      <c r="I29" s="28" t="str">
        <f>IFERROR(__xludf.DUMMYFUNCTION("""COMPUTED_VALUE"""),"chain_D_04")</f>
        <v>chain_D_04</v>
      </c>
    </row>
    <row r="30">
      <c r="A30" s="14" t="s">
        <v>74</v>
      </c>
      <c r="B30" s="14" t="s">
        <v>130</v>
      </c>
      <c r="C30" s="14" t="s">
        <v>181</v>
      </c>
      <c r="D30" s="34"/>
      <c r="E30" s="7">
        <v>6.0</v>
      </c>
      <c r="F30" s="22" t="b">
        <v>1</v>
      </c>
      <c r="G30" s="7">
        <v>60.0</v>
      </c>
      <c r="H30" s="7">
        <v>1.0</v>
      </c>
      <c r="I30" s="28" t="str">
        <f>IFERROR(__xludf.DUMMYFUNCTION("""COMPUTED_VALUE"""),"chain_D_05")</f>
        <v>chain_D_05</v>
      </c>
    </row>
    <row r="31">
      <c r="A31" s="14" t="s">
        <v>126</v>
      </c>
      <c r="B31" s="14" t="s">
        <v>130</v>
      </c>
      <c r="C31" s="14" t="s">
        <v>182</v>
      </c>
      <c r="D31" s="34"/>
      <c r="E31" s="7">
        <v>10.0</v>
      </c>
      <c r="F31" s="7" t="b">
        <v>0</v>
      </c>
      <c r="G31" s="7">
        <v>80.0</v>
      </c>
      <c r="H31" s="7">
        <v>1.0</v>
      </c>
      <c r="I31" s="28" t="str">
        <f>IFERROR(__xludf.DUMMYFUNCTION("""COMPUTED_VALUE"""),"chain_D_06")</f>
        <v>chain_D_06</v>
      </c>
    </row>
    <row r="32">
      <c r="A32" s="14" t="s">
        <v>79</v>
      </c>
      <c r="B32" s="29" t="s">
        <v>99</v>
      </c>
      <c r="C32" s="14" t="s">
        <v>183</v>
      </c>
      <c r="D32" s="34"/>
      <c r="E32" s="7">
        <v>0.0</v>
      </c>
      <c r="F32" s="7" t="b">
        <v>0</v>
      </c>
      <c r="G32" s="7">
        <v>0.0</v>
      </c>
      <c r="H32" s="33"/>
      <c r="I32" s="28" t="str">
        <f>IFERROR(__xludf.DUMMYFUNCTION("""COMPUTED_VALUE"""),"generator_BL_01")</f>
        <v>generator_BL_01</v>
      </c>
    </row>
    <row r="33">
      <c r="A33" s="14" t="s">
        <v>81</v>
      </c>
      <c r="B33" s="29" t="s">
        <v>99</v>
      </c>
      <c r="C33" s="14" t="s">
        <v>184</v>
      </c>
      <c r="D33" s="34"/>
      <c r="E33" s="7">
        <v>0.0</v>
      </c>
      <c r="F33" s="7" t="b">
        <v>0</v>
      </c>
      <c r="G33" s="7">
        <v>0.0</v>
      </c>
      <c r="H33" s="33"/>
      <c r="I33" s="35" t="str">
        <f>IFERROR(__xludf.DUMMYFUNCTION("""COMPUTED_VALUE"""),"generator_BL_02")</f>
        <v>generator_BL_02</v>
      </c>
    </row>
    <row r="34">
      <c r="A34" s="14" t="s">
        <v>89</v>
      </c>
      <c r="B34" s="29" t="s">
        <v>99</v>
      </c>
      <c r="C34" s="14" t="s">
        <v>185</v>
      </c>
      <c r="D34" s="34"/>
      <c r="E34" s="7">
        <v>0.0</v>
      </c>
      <c r="F34" s="7" t="b">
        <v>0</v>
      </c>
      <c r="G34" s="7">
        <v>0.0</v>
      </c>
      <c r="H34" s="33"/>
      <c r="I34" s="28" t="str">
        <f>IFERROR(__xludf.DUMMYFUNCTION("""COMPUTED_VALUE"""),"generator_BL_03")</f>
        <v>generator_BL_03</v>
      </c>
    </row>
    <row r="35">
      <c r="A35" s="14" t="s">
        <v>95</v>
      </c>
      <c r="B35" s="29" t="s">
        <v>99</v>
      </c>
      <c r="C35" s="14" t="s">
        <v>187</v>
      </c>
      <c r="D35" s="34"/>
      <c r="E35" s="7">
        <v>0.0</v>
      </c>
      <c r="F35" s="7" t="b">
        <v>0</v>
      </c>
      <c r="G35" s="7">
        <v>0.0</v>
      </c>
      <c r="H35" s="27"/>
      <c r="I35" s="28" t="str">
        <f>IFERROR(__xludf.DUMMYFUNCTION("""COMPUTED_VALUE"""),"generator_BL_04")</f>
        <v>generator_BL_04</v>
      </c>
    </row>
    <row r="36">
      <c r="A36" s="14" t="s">
        <v>97</v>
      </c>
      <c r="B36" s="29" t="s">
        <v>99</v>
      </c>
      <c r="C36" s="14" t="s">
        <v>189</v>
      </c>
      <c r="D36" s="34"/>
      <c r="E36" s="7">
        <v>0.0</v>
      </c>
      <c r="F36" s="7" t="b">
        <v>0</v>
      </c>
      <c r="G36" s="7">
        <v>0.0</v>
      </c>
      <c r="H36" s="27"/>
      <c r="I36" s="28" t="str">
        <f>IFERROR(__xludf.DUMMYFUNCTION("""COMPUTED_VALUE"""),"generator_BL_05")</f>
        <v>generator_BL_05</v>
      </c>
    </row>
    <row r="37">
      <c r="A37" s="14" t="s">
        <v>101</v>
      </c>
      <c r="B37" s="29" t="s">
        <v>99</v>
      </c>
      <c r="C37" s="14" t="s">
        <v>191</v>
      </c>
      <c r="D37" s="34"/>
      <c r="E37" s="7">
        <v>0.0</v>
      </c>
      <c r="F37" s="7" t="b">
        <v>0</v>
      </c>
      <c r="G37" s="7">
        <v>0.0</v>
      </c>
      <c r="H37" s="33"/>
      <c r="I37" s="28" t="str">
        <f>IFERROR(__xludf.DUMMYFUNCTION("""COMPUTED_VALUE"""),"generator_BL_06")</f>
        <v>generator_BL_06</v>
      </c>
    </row>
    <row r="38">
      <c r="A38" s="14" t="s">
        <v>80</v>
      </c>
      <c r="B38" s="29" t="s">
        <v>130</v>
      </c>
      <c r="C38" s="14" t="s">
        <v>192</v>
      </c>
      <c r="D38" s="34"/>
      <c r="E38" s="7">
        <v>0.0</v>
      </c>
      <c r="F38" s="22" t="b">
        <v>1</v>
      </c>
      <c r="G38" s="7">
        <v>0.0</v>
      </c>
      <c r="H38" s="33"/>
      <c r="I38" s="28" t="str">
        <f>IFERROR(__xludf.DUMMYFUNCTION("""COMPUTED_VALUE"""),"chain_E_01")</f>
        <v>chain_E_01</v>
      </c>
    </row>
    <row r="39">
      <c r="A39" s="14" t="s">
        <v>82</v>
      </c>
      <c r="B39" s="29" t="s">
        <v>130</v>
      </c>
      <c r="C39" s="14" t="s">
        <v>193</v>
      </c>
      <c r="D39" s="34"/>
      <c r="E39" s="32">
        <v>1.0</v>
      </c>
      <c r="F39" s="22" t="b">
        <v>1</v>
      </c>
      <c r="G39" s="7">
        <v>0.0</v>
      </c>
      <c r="H39" s="33"/>
      <c r="I39" s="28" t="str">
        <f>IFERROR(__xludf.DUMMYFUNCTION("""COMPUTED_VALUE"""),"chain_E_02")</f>
        <v>chain_E_02</v>
      </c>
    </row>
    <row r="40">
      <c r="A40" s="14" t="s">
        <v>83</v>
      </c>
      <c r="B40" s="29" t="s">
        <v>130</v>
      </c>
      <c r="C40" s="14" t="s">
        <v>194</v>
      </c>
      <c r="D40" s="34"/>
      <c r="E40" s="32">
        <v>2.0</v>
      </c>
      <c r="F40" s="22" t="b">
        <v>1</v>
      </c>
      <c r="G40" s="7">
        <v>0.0</v>
      </c>
      <c r="H40" s="33"/>
      <c r="I40" s="28" t="str">
        <f>IFERROR(__xludf.DUMMYFUNCTION("""COMPUTED_VALUE"""),"chain_E_03")</f>
        <v>chain_E_03</v>
      </c>
    </row>
    <row r="41">
      <c r="A41" s="14" t="s">
        <v>98</v>
      </c>
      <c r="B41" s="29" t="s">
        <v>130</v>
      </c>
      <c r="C41" s="14" t="s">
        <v>195</v>
      </c>
      <c r="D41" s="34"/>
      <c r="E41" s="32">
        <v>3.0</v>
      </c>
      <c r="F41" s="22" t="b">
        <v>1</v>
      </c>
      <c r="G41" s="7">
        <v>0.0</v>
      </c>
      <c r="H41" s="33"/>
      <c r="I41" s="35" t="str">
        <f>IFERROR(__xludf.DUMMYFUNCTION("""COMPUTED_VALUE"""),"chain_E_04")</f>
        <v>chain_E_04</v>
      </c>
    </row>
    <row r="42">
      <c r="A42" s="14" t="s">
        <v>102</v>
      </c>
      <c r="B42" s="29" t="s">
        <v>130</v>
      </c>
      <c r="C42" s="14" t="s">
        <v>196</v>
      </c>
      <c r="D42" s="34"/>
      <c r="E42" s="32">
        <v>6.0</v>
      </c>
      <c r="F42" s="7" t="b">
        <v>1</v>
      </c>
      <c r="G42" s="7">
        <v>60.0</v>
      </c>
      <c r="H42" s="7">
        <v>1.0</v>
      </c>
      <c r="I42" s="36" t="str">
        <f>IFERROR(__xludf.DUMMYFUNCTION("""COMPUTED_VALUE"""),"chain_E_05")</f>
        <v>chain_E_05</v>
      </c>
    </row>
    <row r="43">
      <c r="A43" s="14" t="s">
        <v>145</v>
      </c>
      <c r="B43" s="14" t="s">
        <v>130</v>
      </c>
      <c r="C43" s="14" t="s">
        <v>198</v>
      </c>
      <c r="D43" s="10"/>
      <c r="E43" s="7">
        <v>13.0</v>
      </c>
      <c r="F43" s="7" t="b">
        <v>1</v>
      </c>
      <c r="G43" s="7">
        <v>80.0</v>
      </c>
      <c r="H43" s="7">
        <v>1.0</v>
      </c>
      <c r="I43" s="36" t="str">
        <f>IFERROR(__xludf.DUMMYFUNCTION("""COMPUTED_VALUE"""),"chain_E_06")</f>
        <v>chain_E_06</v>
      </c>
    </row>
    <row r="44">
      <c r="A44" s="14" t="s">
        <v>84</v>
      </c>
      <c r="B44" s="29" t="s">
        <v>130</v>
      </c>
      <c r="C44" s="14" t="s">
        <v>200</v>
      </c>
      <c r="D44" s="39"/>
      <c r="E44" s="7">
        <v>3.0</v>
      </c>
      <c r="F44" s="7" t="b">
        <v>1</v>
      </c>
      <c r="G44" s="7">
        <v>0.0</v>
      </c>
      <c r="H44" s="27"/>
      <c r="I44" s="36" t="str">
        <f>IFERROR(__xludf.DUMMYFUNCTION("""COMPUTED_VALUE"""),"chain_F_01")</f>
        <v>chain_F_01</v>
      </c>
    </row>
    <row r="45">
      <c r="A45" s="14" t="s">
        <v>85</v>
      </c>
      <c r="B45" s="29" t="s">
        <v>130</v>
      </c>
      <c r="C45" s="14" t="s">
        <v>202</v>
      </c>
      <c r="D45" s="10"/>
      <c r="E45" s="7">
        <v>3.0</v>
      </c>
      <c r="F45" s="7" t="b">
        <v>1</v>
      </c>
      <c r="G45" s="7">
        <v>0.0</v>
      </c>
      <c r="H45" s="27"/>
      <c r="I45" s="36" t="str">
        <f>IFERROR(__xludf.DUMMYFUNCTION("""COMPUTED_VALUE"""),"chain_F_02")</f>
        <v>chain_F_02</v>
      </c>
    </row>
    <row r="46">
      <c r="A46" s="14" t="s">
        <v>86</v>
      </c>
      <c r="B46" s="29" t="s">
        <v>130</v>
      </c>
      <c r="C46" s="14" t="s">
        <v>205</v>
      </c>
      <c r="D46" s="10"/>
      <c r="E46" s="32">
        <v>4.0</v>
      </c>
      <c r="F46" s="7" t="b">
        <v>1</v>
      </c>
      <c r="G46" s="7">
        <v>0.0</v>
      </c>
      <c r="H46" s="27"/>
      <c r="I46" s="36" t="str">
        <f>IFERROR(__xludf.DUMMYFUNCTION("""COMPUTED_VALUE"""),"chain_F_03")</f>
        <v>chain_F_03</v>
      </c>
    </row>
    <row r="47">
      <c r="A47" s="14" t="s">
        <v>87</v>
      </c>
      <c r="B47" s="29" t="s">
        <v>130</v>
      </c>
      <c r="C47" s="14" t="s">
        <v>208</v>
      </c>
      <c r="D47" s="10"/>
      <c r="E47" s="32">
        <v>4.0</v>
      </c>
      <c r="F47" s="7" t="b">
        <v>1</v>
      </c>
      <c r="G47" s="7">
        <v>0.0</v>
      </c>
      <c r="H47" s="27"/>
      <c r="I47" s="36" t="str">
        <f>IFERROR(__xludf.DUMMYFUNCTION("""COMPUTED_VALUE"""),"chain_F_04")</f>
        <v>chain_F_04</v>
      </c>
    </row>
    <row r="48">
      <c r="A48" s="14" t="s">
        <v>88</v>
      </c>
      <c r="B48" s="14" t="s">
        <v>130</v>
      </c>
      <c r="C48" s="14" t="s">
        <v>211</v>
      </c>
      <c r="D48" s="10"/>
      <c r="E48" s="32">
        <v>4.0</v>
      </c>
      <c r="F48" s="22" t="b">
        <v>1</v>
      </c>
      <c r="G48" s="7">
        <v>0.0</v>
      </c>
      <c r="H48" s="27"/>
      <c r="I48" s="28" t="str">
        <f>IFERROR(__xludf.DUMMYFUNCTION("""COMPUTED_VALUE"""),"chain_F_05")</f>
        <v>chain_F_05</v>
      </c>
    </row>
    <row r="49">
      <c r="A49" s="14" t="s">
        <v>103</v>
      </c>
      <c r="B49" s="14" t="s">
        <v>130</v>
      </c>
      <c r="C49" s="14" t="s">
        <v>216</v>
      </c>
      <c r="D49" s="34"/>
      <c r="E49" s="32">
        <v>5.0</v>
      </c>
      <c r="F49" s="22" t="b">
        <v>1</v>
      </c>
      <c r="G49" s="7">
        <v>50.0</v>
      </c>
      <c r="H49" s="7">
        <v>1.0</v>
      </c>
      <c r="I49" s="28" t="str">
        <f>IFERROR(__xludf.DUMMYFUNCTION("""COMPUTED_VALUE"""),"chain_F_06")</f>
        <v>chain_F_06</v>
      </c>
    </row>
    <row r="50">
      <c r="A50" s="14" t="s">
        <v>160</v>
      </c>
      <c r="B50" s="14" t="s">
        <v>130</v>
      </c>
      <c r="C50" s="14" t="s">
        <v>218</v>
      </c>
      <c r="D50" s="34"/>
      <c r="E50" s="32">
        <v>8.0</v>
      </c>
      <c r="F50" s="22" t="b">
        <v>1</v>
      </c>
      <c r="G50" s="7">
        <v>60.0</v>
      </c>
      <c r="H50" s="7">
        <v>1.0</v>
      </c>
      <c r="I50" s="28" t="str">
        <f>IFERROR(__xludf.DUMMYFUNCTION("""COMPUTED_VALUE"""),"chain_F_07")</f>
        <v>chain_F_07</v>
      </c>
    </row>
    <row r="51">
      <c r="A51" s="14" t="s">
        <v>163</v>
      </c>
      <c r="B51" s="14" t="s">
        <v>130</v>
      </c>
      <c r="C51" s="14" t="s">
        <v>219</v>
      </c>
      <c r="D51" s="34"/>
      <c r="E51" s="32">
        <v>14.0</v>
      </c>
      <c r="F51" s="7" t="b">
        <v>0</v>
      </c>
      <c r="G51" s="7">
        <v>80.0</v>
      </c>
      <c r="H51" s="7">
        <v>1.0</v>
      </c>
      <c r="I51" s="28" t="str">
        <f>IFERROR(__xludf.DUMMYFUNCTION("""COMPUTED_VALUE"""),"chain_F_08")</f>
        <v>chain_F_08</v>
      </c>
    </row>
    <row r="52">
      <c r="A52" s="14" t="s">
        <v>104</v>
      </c>
      <c r="B52" s="29" t="s">
        <v>99</v>
      </c>
      <c r="C52" s="14" t="s">
        <v>220</v>
      </c>
      <c r="D52" s="10"/>
      <c r="E52" s="7">
        <v>0.0</v>
      </c>
      <c r="F52" s="7" t="b">
        <v>0</v>
      </c>
      <c r="G52" s="7">
        <v>0.0</v>
      </c>
      <c r="H52" s="33"/>
      <c r="I52" s="28" t="str">
        <f>IFERROR(__xludf.DUMMYFUNCTION("""COMPUTED_VALUE"""),"generator_GL_M_01")</f>
        <v>generator_GL_M_01</v>
      </c>
    </row>
    <row r="53">
      <c r="A53" s="14" t="s">
        <v>106</v>
      </c>
      <c r="B53" s="29" t="s">
        <v>99</v>
      </c>
      <c r="C53" s="14" t="s">
        <v>223</v>
      </c>
      <c r="D53" s="34"/>
      <c r="E53" s="32">
        <v>0.0</v>
      </c>
      <c r="F53" s="7" t="b">
        <v>0</v>
      </c>
      <c r="G53" s="7">
        <v>0.0</v>
      </c>
      <c r="H53" s="27"/>
      <c r="I53" s="28" t="str">
        <f>IFERROR(__xludf.DUMMYFUNCTION("""COMPUTED_VALUE"""),"generator_GL_M_02")</f>
        <v>generator_GL_M_02</v>
      </c>
    </row>
    <row r="54">
      <c r="A54" s="14" t="s">
        <v>113</v>
      </c>
      <c r="B54" s="29" t="s">
        <v>99</v>
      </c>
      <c r="C54" s="14" t="s">
        <v>226</v>
      </c>
      <c r="D54" s="34"/>
      <c r="E54" s="32">
        <v>0.0</v>
      </c>
      <c r="F54" s="7" t="b">
        <v>0</v>
      </c>
      <c r="G54" s="7">
        <v>0.0</v>
      </c>
      <c r="H54" s="27"/>
      <c r="I54" s="28" t="str">
        <f>IFERROR(__xludf.DUMMYFUNCTION("""COMPUTED_VALUE"""),"generator_GL_M_03")</f>
        <v>generator_GL_M_03</v>
      </c>
    </row>
    <row r="55">
      <c r="A55" s="14" t="s">
        <v>117</v>
      </c>
      <c r="B55" s="29" t="s">
        <v>99</v>
      </c>
      <c r="C55" s="14" t="s">
        <v>227</v>
      </c>
      <c r="D55" s="10"/>
      <c r="E55" s="7">
        <v>0.0</v>
      </c>
      <c r="F55" s="7" t="b">
        <v>0</v>
      </c>
      <c r="G55" s="7">
        <v>0.0</v>
      </c>
      <c r="H55" s="27"/>
      <c r="I55" s="35" t="str">
        <f>IFERROR(__xludf.DUMMYFUNCTION("""COMPUTED_VALUE"""),"generator_GL_M_04")</f>
        <v>generator_GL_M_04</v>
      </c>
    </row>
    <row r="56">
      <c r="A56" s="14" t="s">
        <v>124</v>
      </c>
      <c r="B56" s="29" t="s">
        <v>99</v>
      </c>
      <c r="C56" s="14" t="s">
        <v>228</v>
      </c>
      <c r="D56" s="10"/>
      <c r="E56" s="7">
        <v>0.0</v>
      </c>
      <c r="F56" s="7" t="b">
        <v>0</v>
      </c>
      <c r="G56" s="7">
        <v>0.0</v>
      </c>
      <c r="H56" s="27"/>
      <c r="I56" s="28" t="str">
        <f>IFERROR(__xludf.DUMMYFUNCTION("""COMPUTED_VALUE"""),"generator_GL_M_05")</f>
        <v>generator_GL_M_05</v>
      </c>
    </row>
    <row r="57">
      <c r="A57" s="14" t="s">
        <v>128</v>
      </c>
      <c r="B57" s="29" t="s">
        <v>99</v>
      </c>
      <c r="C57" s="14" t="s">
        <v>229</v>
      </c>
      <c r="D57" s="10"/>
      <c r="E57" s="7">
        <v>0.0</v>
      </c>
      <c r="F57" s="7" t="b">
        <v>0</v>
      </c>
      <c r="G57" s="7">
        <v>0.0</v>
      </c>
      <c r="H57" s="27"/>
      <c r="I57" s="28" t="str">
        <f>IFERROR(__xludf.DUMMYFUNCTION("""COMPUTED_VALUE"""),"generator_GL_M_06")</f>
        <v>generator_GL_M_06</v>
      </c>
    </row>
    <row r="58">
      <c r="A58" s="14" t="s">
        <v>105</v>
      </c>
      <c r="B58" s="14" t="s">
        <v>130</v>
      </c>
      <c r="C58" s="14" t="s">
        <v>230</v>
      </c>
      <c r="D58" s="10"/>
      <c r="E58" s="7">
        <v>0.0</v>
      </c>
      <c r="F58" s="22" t="b">
        <v>1</v>
      </c>
      <c r="G58" s="7">
        <v>0.0</v>
      </c>
      <c r="H58" s="27"/>
      <c r="I58" s="28" t="str">
        <f>IFERROR(__xludf.DUMMYFUNCTION("""COMPUTED_VALUE"""),"chain_G_01")</f>
        <v>chain_G_01</v>
      </c>
    </row>
    <row r="59">
      <c r="A59" s="14" t="s">
        <v>107</v>
      </c>
      <c r="B59" s="14" t="s">
        <v>130</v>
      </c>
      <c r="C59" s="14" t="s">
        <v>231</v>
      </c>
      <c r="D59" s="10"/>
      <c r="E59" s="7">
        <v>1.0</v>
      </c>
      <c r="F59" s="22" t="b">
        <v>1</v>
      </c>
      <c r="G59" s="7">
        <v>0.0</v>
      </c>
      <c r="H59" s="27"/>
      <c r="I59" s="28" t="str">
        <f>IFERROR(__xludf.DUMMYFUNCTION("""COMPUTED_VALUE"""),"chain_G_02")</f>
        <v>chain_G_02</v>
      </c>
    </row>
    <row r="60">
      <c r="A60" s="14" t="s">
        <v>108</v>
      </c>
      <c r="B60" s="29" t="s">
        <v>130</v>
      </c>
      <c r="C60" s="14" t="s">
        <v>232</v>
      </c>
      <c r="D60" s="10"/>
      <c r="E60" s="7">
        <v>2.0</v>
      </c>
      <c r="F60" s="22" t="b">
        <v>1</v>
      </c>
      <c r="G60" s="7">
        <v>0.0</v>
      </c>
      <c r="H60" s="27"/>
      <c r="I60" s="35" t="str">
        <f>IFERROR(__xludf.DUMMYFUNCTION("""COMPUTED_VALUE"""),"chain_G_03")</f>
        <v>chain_G_03</v>
      </c>
    </row>
    <row r="61">
      <c r="A61" s="14" t="s">
        <v>125</v>
      </c>
      <c r="B61" s="14" t="s">
        <v>130</v>
      </c>
      <c r="C61" s="14" t="s">
        <v>234</v>
      </c>
      <c r="D61" s="34"/>
      <c r="E61" s="7">
        <v>3.0</v>
      </c>
      <c r="F61" s="22" t="b">
        <v>1</v>
      </c>
      <c r="G61" s="7">
        <v>0.0</v>
      </c>
      <c r="H61" s="27"/>
      <c r="I61" s="28" t="str">
        <f>IFERROR(__xludf.DUMMYFUNCTION("""COMPUTED_VALUE"""),"chain_G_04")</f>
        <v>chain_G_04</v>
      </c>
    </row>
    <row r="62">
      <c r="A62" s="14" t="s">
        <v>186</v>
      </c>
      <c r="B62" s="14" t="s">
        <v>130</v>
      </c>
      <c r="C62" s="14" t="s">
        <v>236</v>
      </c>
      <c r="D62" s="34"/>
      <c r="E62" s="7">
        <v>6.0</v>
      </c>
      <c r="F62" s="22" t="b">
        <v>1</v>
      </c>
      <c r="G62" s="7">
        <v>0.0</v>
      </c>
      <c r="H62" s="27"/>
      <c r="I62" s="28" t="str">
        <f>IFERROR(__xludf.DUMMYFUNCTION("""COMPUTED_VALUE"""),"chain_G_05")</f>
        <v>chain_G_05</v>
      </c>
    </row>
    <row r="63">
      <c r="A63" s="14" t="s">
        <v>188</v>
      </c>
      <c r="B63" s="14" t="s">
        <v>130</v>
      </c>
      <c r="C63" s="14" t="s">
        <v>237</v>
      </c>
      <c r="D63" s="34"/>
      <c r="E63" s="7">
        <v>13.0</v>
      </c>
      <c r="F63" s="22" t="b">
        <v>1</v>
      </c>
      <c r="G63" s="7">
        <v>60.0</v>
      </c>
      <c r="H63" s="7">
        <v>1.0</v>
      </c>
      <c r="I63" s="28" t="str">
        <f>IFERROR(__xludf.DUMMYFUNCTION("""COMPUTED_VALUE"""),"chain_G_06")</f>
        <v>chain_G_06</v>
      </c>
    </row>
    <row r="64">
      <c r="A64" s="14" t="s">
        <v>190</v>
      </c>
      <c r="B64" s="14" t="s">
        <v>130</v>
      </c>
      <c r="C64" s="14" t="s">
        <v>238</v>
      </c>
      <c r="D64" s="34"/>
      <c r="E64" s="7">
        <v>26.0</v>
      </c>
      <c r="F64" s="7" t="b">
        <v>0</v>
      </c>
      <c r="G64" s="7">
        <v>80.0</v>
      </c>
      <c r="H64" s="7">
        <v>1.0</v>
      </c>
      <c r="I64" s="28" t="str">
        <f>IFERROR(__xludf.DUMMYFUNCTION("""COMPUTED_VALUE"""),"chain_G_07")</f>
        <v>chain_G_07</v>
      </c>
    </row>
    <row r="65">
      <c r="A65" s="14" t="s">
        <v>110</v>
      </c>
      <c r="B65" s="14" t="s">
        <v>130</v>
      </c>
      <c r="C65" s="14" t="s">
        <v>240</v>
      </c>
      <c r="D65" s="34"/>
      <c r="E65" s="7">
        <v>3.0</v>
      </c>
      <c r="F65" s="22" t="b">
        <v>1</v>
      </c>
      <c r="G65" s="7">
        <v>0.0</v>
      </c>
      <c r="H65" s="27"/>
      <c r="I65" s="28" t="str">
        <f>IFERROR(__xludf.DUMMYFUNCTION("""COMPUTED_VALUE"""),"chain_I_01")</f>
        <v>chain_I_01</v>
      </c>
    </row>
    <row r="66">
      <c r="A66" s="14" t="s">
        <v>111</v>
      </c>
      <c r="B66" s="14" t="s">
        <v>130</v>
      </c>
      <c r="C66" s="14" t="s">
        <v>246</v>
      </c>
      <c r="D66" s="34"/>
      <c r="E66" s="7">
        <v>3.0</v>
      </c>
      <c r="F66" s="22" t="b">
        <v>1</v>
      </c>
      <c r="G66" s="7">
        <v>0.0</v>
      </c>
      <c r="H66" s="27"/>
      <c r="I66" s="28" t="str">
        <f>IFERROR(__xludf.DUMMYFUNCTION("""COMPUTED_VALUE"""),"chain_I_02")</f>
        <v>chain_I_02</v>
      </c>
    </row>
    <row r="67">
      <c r="A67" s="14" t="s">
        <v>112</v>
      </c>
      <c r="B67" s="14" t="s">
        <v>130</v>
      </c>
      <c r="C67" s="14" t="s">
        <v>249</v>
      </c>
      <c r="D67" s="34"/>
      <c r="E67" s="7">
        <v>4.0</v>
      </c>
      <c r="F67" s="22" t="b">
        <v>1</v>
      </c>
      <c r="G67" s="7">
        <v>0.0</v>
      </c>
      <c r="H67" s="27"/>
      <c r="I67" s="28" t="str">
        <f>IFERROR(__xludf.DUMMYFUNCTION("""COMPUTED_VALUE"""),"chain_I_03")</f>
        <v>chain_I_03</v>
      </c>
    </row>
    <row r="68">
      <c r="A68" s="14" t="s">
        <v>116</v>
      </c>
      <c r="B68" s="14" t="s">
        <v>130</v>
      </c>
      <c r="C68" s="14" t="s">
        <v>252</v>
      </c>
      <c r="D68" s="34"/>
      <c r="E68" s="7">
        <v>4.0</v>
      </c>
      <c r="F68" s="22" t="b">
        <v>1</v>
      </c>
      <c r="G68" s="7">
        <v>0.0</v>
      </c>
      <c r="H68" s="27"/>
      <c r="I68" s="28" t="str">
        <f>IFERROR(__xludf.DUMMYFUNCTION("""COMPUTED_VALUE"""),"chain_I_04")</f>
        <v>chain_I_04</v>
      </c>
    </row>
    <row r="69">
      <c r="A69" s="14" t="s">
        <v>132</v>
      </c>
      <c r="B69" s="14" t="s">
        <v>130</v>
      </c>
      <c r="C69" s="14" t="s">
        <v>257</v>
      </c>
      <c r="D69" s="34"/>
      <c r="E69" s="7">
        <v>6.0</v>
      </c>
      <c r="F69" s="22" t="b">
        <v>1</v>
      </c>
      <c r="G69" s="7">
        <v>0.0</v>
      </c>
      <c r="H69" s="27"/>
      <c r="I69" s="28" t="str">
        <f>IFERROR(__xludf.DUMMYFUNCTION("""COMPUTED_VALUE"""),"chain_I_05")</f>
        <v>chain_I_05</v>
      </c>
    </row>
    <row r="70">
      <c r="A70" s="14" t="s">
        <v>197</v>
      </c>
      <c r="B70" s="14" t="s">
        <v>130</v>
      </c>
      <c r="C70" s="14" t="s">
        <v>262</v>
      </c>
      <c r="D70" s="34"/>
      <c r="E70" s="7">
        <v>9.0</v>
      </c>
      <c r="F70" s="22" t="b">
        <v>1</v>
      </c>
      <c r="G70" s="7">
        <v>0.0</v>
      </c>
      <c r="H70" s="27"/>
      <c r="I70" s="28" t="str">
        <f>IFERROR(__xludf.DUMMYFUNCTION("""COMPUTED_VALUE"""),"chain_I_06")</f>
        <v>chain_I_06</v>
      </c>
    </row>
    <row r="71">
      <c r="A71" s="14" t="s">
        <v>199</v>
      </c>
      <c r="B71" s="14" t="s">
        <v>130</v>
      </c>
      <c r="C71" s="14" t="s">
        <v>263</v>
      </c>
      <c r="D71" s="34"/>
      <c r="E71" s="7">
        <v>16.0</v>
      </c>
      <c r="F71" s="22" t="b">
        <v>1</v>
      </c>
      <c r="G71" s="7">
        <v>60.0</v>
      </c>
      <c r="H71" s="7">
        <v>1.0</v>
      </c>
      <c r="I71" s="35" t="str">
        <f>IFERROR(__xludf.DUMMYFUNCTION("""COMPUTED_VALUE"""),"chain_I_07")</f>
        <v>chain_I_07</v>
      </c>
    </row>
    <row r="72">
      <c r="A72" s="14" t="s">
        <v>201</v>
      </c>
      <c r="B72" s="29" t="s">
        <v>130</v>
      </c>
      <c r="C72" s="14" t="s">
        <v>264</v>
      </c>
      <c r="D72" s="34"/>
      <c r="E72" s="7">
        <v>31.0</v>
      </c>
      <c r="F72" s="7" t="b">
        <v>0</v>
      </c>
      <c r="G72" s="7">
        <v>80.0</v>
      </c>
      <c r="H72" s="7">
        <v>1.0</v>
      </c>
      <c r="I72" s="28" t="str">
        <f>IFERROR(__xludf.DUMMYFUNCTION("""COMPUTED_VALUE"""),"chain_I_08")</f>
        <v>chain_I_08</v>
      </c>
    </row>
    <row r="73">
      <c r="A73" s="14" t="s">
        <v>134</v>
      </c>
      <c r="B73" s="29" t="s">
        <v>99</v>
      </c>
      <c r="C73" s="14" t="s">
        <v>265</v>
      </c>
      <c r="D73" s="34"/>
      <c r="E73" s="7">
        <v>0.0</v>
      </c>
      <c r="F73" s="22" t="b">
        <v>0</v>
      </c>
      <c r="G73" s="7">
        <v>0.0</v>
      </c>
      <c r="H73" s="27"/>
      <c r="I73" s="28" t="str">
        <f>IFERROR(__xludf.DUMMYFUNCTION("""COMPUTED_VALUE"""),"generator_GL_H_01")</f>
        <v>generator_GL_H_01</v>
      </c>
    </row>
    <row r="74">
      <c r="A74" s="14" t="s">
        <v>136</v>
      </c>
      <c r="B74" s="29" t="s">
        <v>99</v>
      </c>
      <c r="C74" s="14" t="s">
        <v>268</v>
      </c>
      <c r="D74" s="34"/>
      <c r="E74" s="7">
        <v>0.0</v>
      </c>
      <c r="F74" s="22" t="b">
        <v>0</v>
      </c>
      <c r="G74" s="7">
        <v>0.0</v>
      </c>
      <c r="H74" s="27"/>
      <c r="I74" s="28" t="str">
        <f>IFERROR(__xludf.DUMMYFUNCTION("""COMPUTED_VALUE"""),"generator_GL_H_02")</f>
        <v>generator_GL_H_02</v>
      </c>
    </row>
    <row r="75">
      <c r="A75" s="14" t="s">
        <v>140</v>
      </c>
      <c r="B75" s="29" t="s">
        <v>99</v>
      </c>
      <c r="C75" s="14" t="s">
        <v>270</v>
      </c>
      <c r="D75" s="34"/>
      <c r="E75" s="7">
        <v>0.0</v>
      </c>
      <c r="F75" s="22" t="b">
        <v>0</v>
      </c>
      <c r="G75" s="7">
        <v>0.0</v>
      </c>
      <c r="H75" s="27"/>
      <c r="I75" s="28" t="str">
        <f>IFERROR(__xludf.DUMMYFUNCTION("""COMPUTED_VALUE"""),"generator_GL_H_03")</f>
        <v>generator_GL_H_03</v>
      </c>
    </row>
    <row r="76">
      <c r="A76" s="14" t="s">
        <v>143</v>
      </c>
      <c r="B76" s="29" t="s">
        <v>99</v>
      </c>
      <c r="C76" s="14" t="s">
        <v>272</v>
      </c>
      <c r="D76" s="34"/>
      <c r="E76" s="7">
        <v>0.0</v>
      </c>
      <c r="F76" s="22" t="b">
        <v>0</v>
      </c>
      <c r="G76" s="7">
        <v>0.0</v>
      </c>
      <c r="H76" s="27"/>
      <c r="I76" s="28" t="str">
        <f>IFERROR(__xludf.DUMMYFUNCTION("""COMPUTED_VALUE"""),"generator_GL_H_04")</f>
        <v>generator_GL_H_04</v>
      </c>
    </row>
    <row r="77">
      <c r="A77" s="14" t="s">
        <v>148</v>
      </c>
      <c r="B77" s="29" t="s">
        <v>99</v>
      </c>
      <c r="C77" s="14" t="s">
        <v>273</v>
      </c>
      <c r="D77" s="34"/>
      <c r="E77" s="7">
        <v>0.0</v>
      </c>
      <c r="F77" s="22" t="b">
        <v>0</v>
      </c>
      <c r="G77" s="7">
        <v>0.0</v>
      </c>
      <c r="H77" s="27"/>
      <c r="I77" s="28" t="str">
        <f>IFERROR(__xludf.DUMMYFUNCTION("""COMPUTED_VALUE"""),"generator_GL_H_05")</f>
        <v>generator_GL_H_05</v>
      </c>
    </row>
    <row r="78">
      <c r="A78" s="14" t="s">
        <v>152</v>
      </c>
      <c r="B78" s="29" t="s">
        <v>99</v>
      </c>
      <c r="C78" s="14" t="s">
        <v>274</v>
      </c>
      <c r="D78" s="34"/>
      <c r="E78" s="7">
        <v>0.0</v>
      </c>
      <c r="F78" s="22" t="b">
        <v>0</v>
      </c>
      <c r="G78" s="7">
        <v>0.0</v>
      </c>
      <c r="H78" s="27"/>
      <c r="I78" s="28" t="str">
        <f>IFERROR(__xludf.DUMMYFUNCTION("""COMPUTED_VALUE"""),"generator_GL_H_06")</f>
        <v>generator_GL_H_06</v>
      </c>
    </row>
    <row r="79">
      <c r="A79" s="14" t="s">
        <v>135</v>
      </c>
      <c r="B79" s="29" t="s">
        <v>130</v>
      </c>
      <c r="C79" s="14" t="s">
        <v>275</v>
      </c>
      <c r="D79" s="34"/>
      <c r="E79" s="7">
        <v>0.0</v>
      </c>
      <c r="F79" s="7" t="b">
        <v>1</v>
      </c>
      <c r="G79" s="7">
        <v>0.0</v>
      </c>
      <c r="H79" s="27"/>
      <c r="I79" s="28" t="str">
        <f>IFERROR(__xludf.DUMMYFUNCTION("""COMPUTED_VALUE"""),"chain_J_01")</f>
        <v>chain_J_01</v>
      </c>
    </row>
    <row r="80">
      <c r="A80" s="14" t="s">
        <v>138</v>
      </c>
      <c r="B80" s="29" t="s">
        <v>130</v>
      </c>
      <c r="C80" s="14" t="s">
        <v>277</v>
      </c>
      <c r="D80" s="34"/>
      <c r="E80" s="7">
        <v>1.0</v>
      </c>
      <c r="F80" s="7" t="b">
        <v>1</v>
      </c>
      <c r="G80" s="7">
        <v>0.0</v>
      </c>
      <c r="H80" s="27"/>
      <c r="I80" s="28" t="str">
        <f>IFERROR(__xludf.DUMMYFUNCTION("""COMPUTED_VALUE"""),"chain_J_02")</f>
        <v>chain_J_02</v>
      </c>
    </row>
    <row r="81">
      <c r="A81" s="14" t="s">
        <v>150</v>
      </c>
      <c r="B81" s="29" t="s">
        <v>130</v>
      </c>
      <c r="C81" s="14" t="s">
        <v>279</v>
      </c>
      <c r="D81" s="34"/>
      <c r="E81" s="7">
        <v>2.0</v>
      </c>
      <c r="F81" s="7" t="b">
        <v>1</v>
      </c>
      <c r="G81" s="7">
        <v>0.0</v>
      </c>
      <c r="H81" s="27"/>
      <c r="I81" s="28" t="str">
        <f>IFERROR(__xludf.DUMMYFUNCTION("""COMPUTED_VALUE"""),"chain_J_03")</f>
        <v>chain_J_03</v>
      </c>
    </row>
    <row r="82">
      <c r="A82" s="14" t="s">
        <v>233</v>
      </c>
      <c r="B82" s="29" t="s">
        <v>130</v>
      </c>
      <c r="C82" s="14" t="s">
        <v>281</v>
      </c>
      <c r="D82" s="34"/>
      <c r="E82" s="7">
        <v>3.0</v>
      </c>
      <c r="F82" s="7" t="b">
        <v>1</v>
      </c>
      <c r="G82" s="7">
        <v>0.0</v>
      </c>
      <c r="H82" s="27"/>
      <c r="I82" s="28" t="str">
        <f>IFERROR(__xludf.DUMMYFUNCTION("""COMPUTED_VALUE"""),"chain_J_04")</f>
        <v>chain_J_04</v>
      </c>
    </row>
    <row r="83">
      <c r="A83" s="14" t="s">
        <v>235</v>
      </c>
      <c r="B83" s="29" t="s">
        <v>130</v>
      </c>
      <c r="C83" s="14" t="s">
        <v>283</v>
      </c>
      <c r="D83" s="34"/>
      <c r="E83" s="7">
        <v>6.0</v>
      </c>
      <c r="F83" s="7" t="b">
        <v>0</v>
      </c>
      <c r="G83" s="7">
        <v>0.0</v>
      </c>
      <c r="H83" s="27"/>
      <c r="I83" s="28" t="str">
        <f>IFERROR(__xludf.DUMMYFUNCTION("""COMPUTED_VALUE"""),"chain_J_05_Converter")</f>
        <v>chain_J_05_Converter</v>
      </c>
    </row>
    <row r="84">
      <c r="A84" s="14" t="s">
        <v>159</v>
      </c>
      <c r="B84" s="29" t="s">
        <v>130</v>
      </c>
      <c r="C84" s="14" t="s">
        <v>284</v>
      </c>
      <c r="D84" s="34"/>
      <c r="E84" s="7">
        <v>7.0</v>
      </c>
      <c r="F84" s="7" t="b">
        <v>1</v>
      </c>
      <c r="G84" s="7">
        <v>0.0</v>
      </c>
      <c r="H84" s="27"/>
      <c r="I84" s="28" t="str">
        <f>IFERROR(__xludf.DUMMYFUNCTION("""COMPUTED_VALUE"""),"chain_K_01")</f>
        <v>chain_K_01</v>
      </c>
    </row>
    <row r="85">
      <c r="A85" s="14" t="s">
        <v>164</v>
      </c>
      <c r="B85" s="29" t="s">
        <v>130</v>
      </c>
      <c r="C85" s="14" t="s">
        <v>285</v>
      </c>
      <c r="D85" s="34"/>
      <c r="E85" s="7">
        <v>7.0</v>
      </c>
      <c r="F85" s="7" t="b">
        <v>1</v>
      </c>
      <c r="G85" s="7">
        <v>0.0</v>
      </c>
      <c r="H85" s="27"/>
      <c r="I85" s="28" t="str">
        <f>IFERROR(__xludf.DUMMYFUNCTION("""COMPUTED_VALUE"""),"chain_K_02")</f>
        <v>chain_K_02</v>
      </c>
    </row>
    <row r="86">
      <c r="A86" s="14" t="s">
        <v>248</v>
      </c>
      <c r="B86" s="29" t="s">
        <v>130</v>
      </c>
      <c r="C86" s="14" t="s">
        <v>288</v>
      </c>
      <c r="D86" s="34"/>
      <c r="E86" s="7">
        <v>8.0</v>
      </c>
      <c r="F86" s="7" t="b">
        <v>1</v>
      </c>
      <c r="G86" s="7">
        <v>0.0</v>
      </c>
      <c r="H86" s="27"/>
      <c r="I86" s="28" t="str">
        <f>IFERROR(__xludf.DUMMYFUNCTION("""COMPUTED_VALUE"""),"chain_K_03")</f>
        <v>chain_K_03</v>
      </c>
    </row>
    <row r="87">
      <c r="A87" s="14" t="s">
        <v>251</v>
      </c>
      <c r="B87" s="29" t="s">
        <v>130</v>
      </c>
      <c r="C87" s="14" t="s">
        <v>290</v>
      </c>
      <c r="D87" s="34"/>
      <c r="E87" s="7">
        <v>16.0</v>
      </c>
      <c r="F87" s="7" t="b">
        <v>1</v>
      </c>
      <c r="G87" s="7">
        <v>0.0</v>
      </c>
      <c r="H87" s="27"/>
      <c r="I87" s="28" t="str">
        <f>IFERROR(__xludf.DUMMYFUNCTION("""COMPUTED_VALUE"""),"chain_K_04")</f>
        <v>chain_K_04</v>
      </c>
    </row>
    <row r="88">
      <c r="A88" s="14" t="s">
        <v>256</v>
      </c>
      <c r="B88" s="29" t="s">
        <v>130</v>
      </c>
      <c r="C88" s="14" t="s">
        <v>292</v>
      </c>
      <c r="D88" s="34"/>
      <c r="E88" s="7">
        <v>26.0</v>
      </c>
      <c r="F88" s="7" t="b">
        <v>1</v>
      </c>
      <c r="G88" s="7">
        <v>60.0</v>
      </c>
      <c r="H88" s="7">
        <v>1.0</v>
      </c>
      <c r="I88" s="28" t="str">
        <f>IFERROR(__xludf.DUMMYFUNCTION("""COMPUTED_VALUE"""),"chain_K_05")</f>
        <v>chain_K_05</v>
      </c>
    </row>
    <row r="89">
      <c r="A89" s="14" t="s">
        <v>260</v>
      </c>
      <c r="B89" s="29" t="s">
        <v>130</v>
      </c>
      <c r="C89" s="14" t="s">
        <v>295</v>
      </c>
      <c r="D89" s="34"/>
      <c r="E89" s="7">
        <v>51.0</v>
      </c>
      <c r="F89" s="7" t="b">
        <v>1</v>
      </c>
      <c r="G89" s="7">
        <v>80.0</v>
      </c>
      <c r="H89" s="7">
        <v>1.0</v>
      </c>
      <c r="I89" s="28" t="str">
        <f>IFERROR(__xludf.DUMMYFUNCTION("""COMPUTED_VALUE"""),"chain_K_06")</f>
        <v>chain_K_06</v>
      </c>
    </row>
    <row r="90">
      <c r="A90" s="14" t="s">
        <v>162</v>
      </c>
      <c r="B90" s="29" t="s">
        <v>130</v>
      </c>
      <c r="C90" s="14" t="s">
        <v>297</v>
      </c>
      <c r="D90" s="34"/>
      <c r="E90" s="7">
        <v>8.0</v>
      </c>
      <c r="F90" s="7" t="b">
        <v>1</v>
      </c>
      <c r="G90" s="7">
        <v>0.0</v>
      </c>
      <c r="H90" s="27"/>
      <c r="I90" s="28" t="str">
        <f>IFERROR(__xludf.DUMMYFUNCTION("""COMPUTED_VALUE"""),"chain_L_01")</f>
        <v>chain_L_01</v>
      </c>
    </row>
    <row r="91">
      <c r="A91" s="14" t="s">
        <v>166</v>
      </c>
      <c r="B91" s="29" t="s">
        <v>130</v>
      </c>
      <c r="C91" s="14" t="s">
        <v>298</v>
      </c>
      <c r="D91" s="34"/>
      <c r="E91" s="7">
        <v>8.0</v>
      </c>
      <c r="F91" s="7" t="b">
        <v>1</v>
      </c>
      <c r="G91" s="7">
        <v>0.0</v>
      </c>
      <c r="H91" s="27"/>
      <c r="I91" s="28" t="str">
        <f>IFERROR(__xludf.DUMMYFUNCTION("""COMPUTED_VALUE"""),"chain_L_02")</f>
        <v>chain_L_02</v>
      </c>
    </row>
    <row r="92">
      <c r="A92" s="14" t="s">
        <v>266</v>
      </c>
      <c r="B92" s="29" t="s">
        <v>130</v>
      </c>
      <c r="C92" s="14" t="s">
        <v>299</v>
      </c>
      <c r="D92" s="34"/>
      <c r="E92" s="7">
        <v>9.0</v>
      </c>
      <c r="F92" s="7" t="b">
        <v>1</v>
      </c>
      <c r="G92" s="7">
        <v>0.0</v>
      </c>
      <c r="H92" s="27"/>
      <c r="I92" s="28" t="str">
        <f>IFERROR(__xludf.DUMMYFUNCTION("""COMPUTED_VALUE"""),"chain_L_03")</f>
        <v>chain_L_03</v>
      </c>
    </row>
    <row r="93">
      <c r="A93" s="14" t="s">
        <v>267</v>
      </c>
      <c r="B93" s="29" t="s">
        <v>130</v>
      </c>
      <c r="C93" s="14" t="s">
        <v>300</v>
      </c>
      <c r="D93" s="34"/>
      <c r="E93" s="7">
        <v>18.0</v>
      </c>
      <c r="F93" s="7" t="b">
        <v>1</v>
      </c>
      <c r="G93" s="7">
        <v>0.0</v>
      </c>
      <c r="H93" s="27"/>
      <c r="I93" s="28" t="str">
        <f>IFERROR(__xludf.DUMMYFUNCTION("""COMPUTED_VALUE"""),"chain_L_04")</f>
        <v>chain_L_04</v>
      </c>
    </row>
    <row r="94">
      <c r="A94" s="14" t="s">
        <v>269</v>
      </c>
      <c r="B94" s="29" t="s">
        <v>130</v>
      </c>
      <c r="C94" s="14" t="s">
        <v>302</v>
      </c>
      <c r="D94" s="34"/>
      <c r="E94" s="7">
        <v>28.0</v>
      </c>
      <c r="F94" s="7" t="b">
        <v>1</v>
      </c>
      <c r="G94" s="7">
        <v>60.0</v>
      </c>
      <c r="H94" s="7">
        <v>1.0</v>
      </c>
      <c r="I94" s="28" t="str">
        <f>IFERROR(__xludf.DUMMYFUNCTION("""COMPUTED_VALUE"""),"chain_L_05")</f>
        <v>chain_L_05</v>
      </c>
    </row>
    <row r="95">
      <c r="A95" s="14" t="s">
        <v>271</v>
      </c>
      <c r="B95" s="29" t="s">
        <v>130</v>
      </c>
      <c r="C95" s="14" t="s">
        <v>304</v>
      </c>
      <c r="D95" s="34"/>
      <c r="E95" s="7">
        <v>56.0</v>
      </c>
      <c r="F95" s="7" t="b">
        <v>1</v>
      </c>
      <c r="G95" s="7">
        <v>80.0</v>
      </c>
      <c r="H95" s="7">
        <v>1.0</v>
      </c>
      <c r="I95" s="28" t="str">
        <f>IFERROR(__xludf.DUMMYFUNCTION("""COMPUTED_VALUE"""),"chain_L_06")</f>
        <v>chain_L_06</v>
      </c>
    </row>
    <row r="96">
      <c r="A96" s="14" t="s">
        <v>139</v>
      </c>
      <c r="B96" s="29" t="s">
        <v>130</v>
      </c>
      <c r="C96" s="14" t="s">
        <v>306</v>
      </c>
      <c r="D96" s="34"/>
      <c r="E96" s="7">
        <v>4.0</v>
      </c>
      <c r="F96" s="7" t="b">
        <v>1</v>
      </c>
      <c r="G96" s="7">
        <v>0.0</v>
      </c>
      <c r="H96" s="27"/>
      <c r="I96" s="28" t="str">
        <f>IFERROR(__xludf.DUMMYFUNCTION("""COMPUTED_VALUE"""),"chain_M_01")</f>
        <v>chain_M_01</v>
      </c>
    </row>
    <row r="97">
      <c r="A97" s="14" t="s">
        <v>147</v>
      </c>
      <c r="B97" s="29" t="s">
        <v>130</v>
      </c>
      <c r="C97" s="14" t="s">
        <v>308</v>
      </c>
      <c r="D97" s="34"/>
      <c r="E97" s="7">
        <v>4.0</v>
      </c>
      <c r="F97" s="7" t="b">
        <v>1</v>
      </c>
      <c r="G97" s="7">
        <v>0.0</v>
      </c>
      <c r="H97" s="27"/>
      <c r="I97" s="28" t="str">
        <f>IFERROR(__xludf.DUMMYFUNCTION("""COMPUTED_VALUE"""),"chain_M_02")</f>
        <v>chain_M_02</v>
      </c>
    </row>
    <row r="98">
      <c r="A98" s="14" t="s">
        <v>156</v>
      </c>
      <c r="B98" s="29" t="s">
        <v>130</v>
      </c>
      <c r="C98" s="14" t="s">
        <v>311</v>
      </c>
      <c r="D98" s="34"/>
      <c r="E98" s="7">
        <v>8.0</v>
      </c>
      <c r="F98" s="7" t="b">
        <v>1</v>
      </c>
      <c r="G98" s="7">
        <v>0.0</v>
      </c>
      <c r="H98" s="27"/>
      <c r="I98" s="28" t="str">
        <f>IFERROR(__xludf.DUMMYFUNCTION("""COMPUTED_VALUE"""),"chain_M_03")</f>
        <v>chain_M_03</v>
      </c>
    </row>
    <row r="99">
      <c r="A99" s="14" t="s">
        <v>276</v>
      </c>
      <c r="B99" s="29" t="s">
        <v>130</v>
      </c>
      <c r="C99" s="14" t="s">
        <v>312</v>
      </c>
      <c r="D99" s="34"/>
      <c r="E99" s="7">
        <v>13.0</v>
      </c>
      <c r="F99" s="7" t="b">
        <v>1</v>
      </c>
      <c r="G99" s="7">
        <v>0.0</v>
      </c>
      <c r="H99" s="27"/>
      <c r="I99" s="28" t="str">
        <f>IFERROR(__xludf.DUMMYFUNCTION("""COMPUTED_VALUE"""),"chain_M_04")</f>
        <v>chain_M_04</v>
      </c>
    </row>
    <row r="100">
      <c r="A100" s="14" t="s">
        <v>278</v>
      </c>
      <c r="B100" s="29" t="s">
        <v>130</v>
      </c>
      <c r="C100" s="14" t="s">
        <v>313</v>
      </c>
      <c r="D100" s="34"/>
      <c r="E100" s="7">
        <v>26.0</v>
      </c>
      <c r="F100" s="7" t="b">
        <v>1</v>
      </c>
      <c r="G100" s="7">
        <v>0.0</v>
      </c>
      <c r="H100" s="27"/>
      <c r="I100" s="28" t="str">
        <f>IFERROR(__xludf.DUMMYFUNCTION("""COMPUTED_VALUE"""),"chain_M_05")</f>
        <v>chain_M_05</v>
      </c>
    </row>
    <row r="101">
      <c r="A101" s="14" t="s">
        <v>280</v>
      </c>
      <c r="B101" s="29" t="s">
        <v>130</v>
      </c>
      <c r="C101" s="14" t="s">
        <v>314</v>
      </c>
      <c r="D101" s="34"/>
      <c r="E101" s="7">
        <v>48.0</v>
      </c>
      <c r="F101" s="7" t="b">
        <v>1</v>
      </c>
      <c r="G101" s="7">
        <v>60.0</v>
      </c>
      <c r="H101" s="7">
        <v>1.0</v>
      </c>
      <c r="I101" s="28" t="str">
        <f>IFERROR(__xludf.DUMMYFUNCTION("""COMPUTED_VALUE"""),"chain_M_06")</f>
        <v>chain_M_06</v>
      </c>
    </row>
    <row r="102">
      <c r="A102" s="14" t="s">
        <v>282</v>
      </c>
      <c r="B102" s="29" t="s">
        <v>130</v>
      </c>
      <c r="C102" s="14" t="s">
        <v>316</v>
      </c>
      <c r="D102" s="34"/>
      <c r="E102" s="7">
        <v>96.0</v>
      </c>
      <c r="F102" s="7" t="b">
        <v>0</v>
      </c>
      <c r="G102" s="7">
        <v>80.0</v>
      </c>
      <c r="H102" s="7">
        <v>1.0</v>
      </c>
      <c r="I102" s="28" t="str">
        <f>IFERROR(__xludf.DUMMYFUNCTION("""COMPUTED_VALUE"""),"chain_M_07")</f>
        <v>chain_M_07</v>
      </c>
    </row>
    <row r="103">
      <c r="A103" s="14" t="s">
        <v>206</v>
      </c>
      <c r="B103" s="29" t="s">
        <v>130</v>
      </c>
      <c r="C103" s="14" t="s">
        <v>318</v>
      </c>
      <c r="D103" s="34"/>
      <c r="E103" s="7">
        <v>0.0</v>
      </c>
      <c r="F103" s="7" t="b">
        <v>1</v>
      </c>
      <c r="G103" s="7">
        <v>0.0</v>
      </c>
      <c r="H103" s="27"/>
      <c r="I103" s="28" t="str">
        <f>IFERROR(__xludf.DUMMYFUNCTION("""COMPUTED_VALUE"""),"chain_N_01")</f>
        <v>chain_N_01</v>
      </c>
    </row>
    <row r="104">
      <c r="A104" s="14" t="s">
        <v>207</v>
      </c>
      <c r="B104" s="29" t="s">
        <v>130</v>
      </c>
      <c r="C104" s="14" t="s">
        <v>322</v>
      </c>
      <c r="D104" s="34"/>
      <c r="E104" s="7">
        <v>0.0</v>
      </c>
      <c r="F104" s="7" t="b">
        <v>1</v>
      </c>
      <c r="G104" s="7">
        <v>0.0</v>
      </c>
      <c r="H104" s="27"/>
      <c r="I104" s="28" t="str">
        <f>IFERROR(__xludf.DUMMYFUNCTION("""COMPUTED_VALUE"""),"chain_N_02")</f>
        <v>chain_N_02</v>
      </c>
    </row>
    <row r="105">
      <c r="A105" s="14" t="s">
        <v>209</v>
      </c>
      <c r="B105" s="29" t="s">
        <v>130</v>
      </c>
      <c r="C105" s="14" t="s">
        <v>324</v>
      </c>
      <c r="D105" s="34"/>
      <c r="E105" s="7">
        <v>0.0</v>
      </c>
      <c r="F105" s="7" t="b">
        <v>1</v>
      </c>
      <c r="G105" s="7">
        <v>0.0</v>
      </c>
      <c r="H105" s="27"/>
      <c r="I105" s="28" t="str">
        <f>IFERROR(__xludf.DUMMYFUNCTION("""COMPUTED_VALUE"""),"chain_N_03")</f>
        <v>chain_N_03</v>
      </c>
    </row>
    <row r="106">
      <c r="A106" s="14" t="s">
        <v>286</v>
      </c>
      <c r="B106" s="29" t="s">
        <v>130</v>
      </c>
      <c r="C106" s="14" t="s">
        <v>325</v>
      </c>
      <c r="D106" s="34"/>
      <c r="E106" s="7">
        <v>0.0</v>
      </c>
      <c r="F106" s="7" t="b">
        <v>1</v>
      </c>
      <c r="G106" s="7">
        <v>0.0</v>
      </c>
      <c r="H106" s="27"/>
      <c r="I106" s="28" t="str">
        <f>IFERROR(__xludf.DUMMYFUNCTION("""COMPUTED_VALUE"""),"chain_N_04")</f>
        <v>chain_N_04</v>
      </c>
    </row>
    <row r="107">
      <c r="A107" s="14" t="s">
        <v>289</v>
      </c>
      <c r="B107" s="29" t="s">
        <v>130</v>
      </c>
      <c r="C107" s="14" t="s">
        <v>327</v>
      </c>
      <c r="D107" s="34"/>
      <c r="E107" s="7">
        <v>0.0</v>
      </c>
      <c r="F107" s="7" t="b">
        <v>1</v>
      </c>
      <c r="G107" s="7">
        <v>0.0</v>
      </c>
      <c r="H107" s="27"/>
      <c r="I107" s="28" t="str">
        <f>IFERROR(__xludf.DUMMYFUNCTION("""COMPUTED_VALUE"""),"chain_N_05")</f>
        <v>chain_N_05</v>
      </c>
    </row>
    <row r="108">
      <c r="A108" s="14" t="s">
        <v>291</v>
      </c>
      <c r="B108" s="29" t="s">
        <v>130</v>
      </c>
      <c r="C108" s="14" t="s">
        <v>330</v>
      </c>
      <c r="D108" s="34"/>
      <c r="E108" s="7">
        <v>0.0</v>
      </c>
      <c r="F108" s="7" t="b">
        <v>1</v>
      </c>
      <c r="G108" s="7">
        <v>0.0</v>
      </c>
      <c r="H108" s="27"/>
      <c r="I108" s="28" t="str">
        <f>IFERROR(__xludf.DUMMYFUNCTION("""COMPUTED_VALUE"""),"chain_N_06")</f>
        <v>chain_N_06</v>
      </c>
    </row>
    <row r="109">
      <c r="A109" s="14" t="s">
        <v>293</v>
      </c>
      <c r="B109" s="29" t="s">
        <v>130</v>
      </c>
      <c r="C109" s="14" t="s">
        <v>331</v>
      </c>
      <c r="D109" s="34"/>
      <c r="E109" s="7">
        <v>0.0</v>
      </c>
      <c r="F109" s="7" t="b">
        <v>1</v>
      </c>
      <c r="G109" s="7">
        <v>0.0</v>
      </c>
      <c r="H109" s="27"/>
      <c r="I109" s="28" t="str">
        <f>IFERROR(__xludf.DUMMYFUNCTION("""COMPUTED_VALUE"""),"chain_N_07")</f>
        <v>chain_N_07</v>
      </c>
    </row>
    <row r="110">
      <c r="A110" s="14" t="s">
        <v>294</v>
      </c>
      <c r="B110" s="29" t="s">
        <v>130</v>
      </c>
      <c r="C110" s="14" t="s">
        <v>333</v>
      </c>
      <c r="D110" s="34"/>
      <c r="E110" s="7">
        <v>0.0</v>
      </c>
      <c r="F110" s="7" t="b">
        <v>1</v>
      </c>
      <c r="G110" s="7">
        <v>0.0</v>
      </c>
      <c r="H110" s="27"/>
      <c r="I110" s="28" t="str">
        <f>IFERROR(__xludf.DUMMYFUNCTION("""COMPUTED_VALUE"""),"chain_N_08")</f>
        <v>chain_N_08</v>
      </c>
    </row>
    <row r="111">
      <c r="A111" s="14" t="s">
        <v>296</v>
      </c>
      <c r="B111" s="29" t="s">
        <v>130</v>
      </c>
      <c r="C111" s="14" t="s">
        <v>334</v>
      </c>
      <c r="D111" s="34"/>
      <c r="E111" s="7">
        <v>0.0</v>
      </c>
      <c r="F111" s="7" t="b">
        <v>1</v>
      </c>
      <c r="G111" s="7">
        <v>0.0</v>
      </c>
      <c r="H111" s="27"/>
      <c r="I111" s="28" t="str">
        <f>IFERROR(__xludf.DUMMYFUNCTION("""COMPUTED_VALUE"""),"chain_N_09")</f>
        <v>chain_N_09</v>
      </c>
    </row>
    <row r="112">
      <c r="A112" s="14" t="s">
        <v>210</v>
      </c>
      <c r="B112" s="29" t="s">
        <v>130</v>
      </c>
      <c r="C112" s="14" t="s">
        <v>335</v>
      </c>
      <c r="D112" s="34"/>
      <c r="E112" s="7">
        <v>0.0</v>
      </c>
      <c r="F112" s="7" t="b">
        <v>1</v>
      </c>
      <c r="G112" s="7">
        <v>0.0</v>
      </c>
      <c r="H112" s="27"/>
      <c r="I112" s="28" t="str">
        <f>IFERROR(__xludf.DUMMYFUNCTION("""COMPUTED_VALUE"""),"chain_O_01")</f>
        <v>chain_O_01</v>
      </c>
    </row>
    <row r="113">
      <c r="A113" s="14" t="s">
        <v>212</v>
      </c>
      <c r="B113" s="29" t="s">
        <v>130</v>
      </c>
      <c r="C113" s="14" t="s">
        <v>336</v>
      </c>
      <c r="D113" s="34"/>
      <c r="E113" s="7">
        <v>0.0</v>
      </c>
      <c r="F113" s="7" t="b">
        <v>1</v>
      </c>
      <c r="G113" s="7">
        <v>0.0</v>
      </c>
      <c r="H113" s="27"/>
      <c r="I113" s="28" t="str">
        <f>IFERROR(__xludf.DUMMYFUNCTION("""COMPUTED_VALUE"""),"chain_O_02")</f>
        <v>chain_O_02</v>
      </c>
    </row>
    <row r="114">
      <c r="A114" s="14" t="s">
        <v>213</v>
      </c>
      <c r="B114" s="29" t="s">
        <v>130</v>
      </c>
      <c r="C114" s="14" t="s">
        <v>337</v>
      </c>
      <c r="D114" s="34"/>
      <c r="E114" s="7">
        <v>0.0</v>
      </c>
      <c r="F114" s="7" t="b">
        <v>1</v>
      </c>
      <c r="G114" s="7">
        <v>0.0</v>
      </c>
      <c r="H114" s="27"/>
      <c r="I114" s="28" t="str">
        <f>IFERROR(__xludf.DUMMYFUNCTION("""COMPUTED_VALUE"""),"chain_O_03")</f>
        <v>chain_O_03</v>
      </c>
    </row>
    <row r="115">
      <c r="A115" s="14" t="s">
        <v>301</v>
      </c>
      <c r="B115" s="29" t="s">
        <v>130</v>
      </c>
      <c r="C115" s="14" t="s">
        <v>338</v>
      </c>
      <c r="D115" s="34"/>
      <c r="E115" s="7">
        <v>0.0</v>
      </c>
      <c r="F115" s="7" t="b">
        <v>1</v>
      </c>
      <c r="G115" s="7">
        <v>0.0</v>
      </c>
      <c r="H115" s="27"/>
      <c r="I115" s="28" t="str">
        <f>IFERROR(__xludf.DUMMYFUNCTION("""COMPUTED_VALUE"""),"chain_O_04")</f>
        <v>chain_O_04</v>
      </c>
    </row>
    <row r="116">
      <c r="A116" s="14" t="s">
        <v>303</v>
      </c>
      <c r="B116" s="29" t="s">
        <v>130</v>
      </c>
      <c r="C116" s="14" t="s">
        <v>339</v>
      </c>
      <c r="D116" s="34"/>
      <c r="E116" s="7">
        <v>0.0</v>
      </c>
      <c r="F116" s="7" t="b">
        <v>1</v>
      </c>
      <c r="G116" s="7">
        <v>0.0</v>
      </c>
      <c r="H116" s="27"/>
      <c r="I116" s="28" t="str">
        <f>IFERROR(__xludf.DUMMYFUNCTION("""COMPUTED_VALUE"""),"chain_O_05")</f>
        <v>chain_O_05</v>
      </c>
    </row>
    <row r="117">
      <c r="A117" s="14" t="s">
        <v>305</v>
      </c>
      <c r="B117" s="29" t="s">
        <v>130</v>
      </c>
      <c r="C117" s="14" t="s">
        <v>340</v>
      </c>
      <c r="D117" s="34"/>
      <c r="E117" s="7">
        <v>0.0</v>
      </c>
      <c r="F117" s="7" t="b">
        <v>1</v>
      </c>
      <c r="G117" s="7">
        <v>0.0</v>
      </c>
      <c r="H117" s="27"/>
      <c r="I117" s="28" t="str">
        <f>IFERROR(__xludf.DUMMYFUNCTION("""COMPUTED_VALUE"""),"chain_O_06")</f>
        <v>chain_O_06</v>
      </c>
    </row>
    <row r="118">
      <c r="A118" s="14" t="s">
        <v>307</v>
      </c>
      <c r="B118" s="29" t="s">
        <v>130</v>
      </c>
      <c r="C118" s="14" t="s">
        <v>341</v>
      </c>
      <c r="D118" s="34"/>
      <c r="E118" s="7">
        <v>0.0</v>
      </c>
      <c r="F118" s="7" t="b">
        <v>1</v>
      </c>
      <c r="G118" s="7">
        <v>0.0</v>
      </c>
      <c r="H118" s="27"/>
      <c r="I118" s="28" t="str">
        <f>IFERROR(__xludf.DUMMYFUNCTION("""COMPUTED_VALUE"""),"chain_O_07")</f>
        <v>chain_O_07</v>
      </c>
    </row>
    <row r="119">
      <c r="A119" s="14" t="s">
        <v>309</v>
      </c>
      <c r="B119" s="29" t="s">
        <v>130</v>
      </c>
      <c r="C119" s="14" t="s">
        <v>342</v>
      </c>
      <c r="D119" s="34"/>
      <c r="E119" s="7">
        <v>0.0</v>
      </c>
      <c r="F119" s="7" t="b">
        <v>1</v>
      </c>
      <c r="G119" s="7">
        <v>0.0</v>
      </c>
      <c r="H119" s="27"/>
      <c r="I119" s="28" t="str">
        <f>IFERROR(__xludf.DUMMYFUNCTION("""COMPUTED_VALUE"""),"chain_O_08")</f>
        <v>chain_O_08</v>
      </c>
    </row>
    <row r="120">
      <c r="A120" s="14" t="s">
        <v>310</v>
      </c>
      <c r="B120" s="29" t="s">
        <v>130</v>
      </c>
      <c r="C120" s="14" t="s">
        <v>343</v>
      </c>
      <c r="D120" s="34"/>
      <c r="E120" s="7">
        <v>0.0</v>
      </c>
      <c r="F120" s="7" t="b">
        <v>1</v>
      </c>
      <c r="G120" s="7">
        <v>0.0</v>
      </c>
      <c r="H120" s="27"/>
      <c r="I120" s="28" t="str">
        <f>IFERROR(__xludf.DUMMYFUNCTION("""COMPUTED_VALUE"""),"chain_O_09")</f>
        <v>chain_O_09</v>
      </c>
    </row>
    <row r="121">
      <c r="A121" s="14" t="s">
        <v>214</v>
      </c>
      <c r="B121" s="29" t="s">
        <v>130</v>
      </c>
      <c r="C121" s="14" t="s">
        <v>345</v>
      </c>
      <c r="D121" s="34"/>
      <c r="E121" s="7">
        <v>0.0</v>
      </c>
      <c r="F121" s="7" t="b">
        <v>1</v>
      </c>
      <c r="G121" s="7">
        <v>0.0</v>
      </c>
      <c r="H121" s="27"/>
      <c r="I121" s="28" t="str">
        <f>IFERROR(__xludf.DUMMYFUNCTION("""COMPUTED_VALUE"""),"chain_T_01")</f>
        <v>chain_T_01</v>
      </c>
    </row>
    <row r="122">
      <c r="A122" s="14" t="s">
        <v>215</v>
      </c>
      <c r="B122" s="29" t="s">
        <v>130</v>
      </c>
      <c r="C122" s="14" t="s">
        <v>348</v>
      </c>
      <c r="D122" s="34"/>
      <c r="E122" s="7">
        <v>0.0</v>
      </c>
      <c r="F122" s="7" t="b">
        <v>1</v>
      </c>
      <c r="G122" s="7">
        <v>0.0</v>
      </c>
      <c r="H122" s="27"/>
      <c r="I122" s="28" t="str">
        <f>IFERROR(__xludf.DUMMYFUNCTION("""COMPUTED_VALUE"""),"chain_T_02")</f>
        <v>chain_T_02</v>
      </c>
    </row>
    <row r="123">
      <c r="A123" s="14" t="s">
        <v>217</v>
      </c>
      <c r="B123" s="29" t="s">
        <v>130</v>
      </c>
      <c r="C123" s="14" t="s">
        <v>349</v>
      </c>
      <c r="D123" s="34"/>
      <c r="E123" s="7">
        <v>0.0</v>
      </c>
      <c r="F123" s="7" t="b">
        <v>1</v>
      </c>
      <c r="G123" s="7">
        <v>0.0</v>
      </c>
      <c r="H123" s="27"/>
      <c r="I123" s="28" t="str">
        <f>IFERROR(__xludf.DUMMYFUNCTION("""COMPUTED_VALUE"""),"chain_T_03")</f>
        <v>chain_T_03</v>
      </c>
    </row>
    <row r="124">
      <c r="A124" s="14" t="s">
        <v>315</v>
      </c>
      <c r="B124" s="29" t="s">
        <v>130</v>
      </c>
      <c r="C124" s="14" t="s">
        <v>350</v>
      </c>
      <c r="D124" s="34"/>
      <c r="E124" s="7">
        <v>0.0</v>
      </c>
      <c r="F124" s="7" t="b">
        <v>1</v>
      </c>
      <c r="G124" s="7">
        <v>0.0</v>
      </c>
      <c r="H124" s="27"/>
      <c r="I124" s="28" t="str">
        <f>IFERROR(__xludf.DUMMYFUNCTION("""COMPUTED_VALUE"""),"chain_T_04")</f>
        <v>chain_T_04</v>
      </c>
    </row>
    <row r="125">
      <c r="A125" s="14" t="s">
        <v>317</v>
      </c>
      <c r="B125" s="29" t="s">
        <v>130</v>
      </c>
      <c r="C125" s="14" t="s">
        <v>351</v>
      </c>
      <c r="D125" s="34"/>
      <c r="E125" s="7">
        <v>0.0</v>
      </c>
      <c r="F125" s="7" t="b">
        <v>1</v>
      </c>
      <c r="G125" s="7">
        <v>0.0</v>
      </c>
      <c r="H125" s="27"/>
      <c r="I125" s="28" t="str">
        <f>IFERROR(__xludf.DUMMYFUNCTION("""COMPUTED_VALUE"""),"chain_T_05")</f>
        <v>chain_T_05</v>
      </c>
    </row>
    <row r="126">
      <c r="A126" s="14" t="s">
        <v>319</v>
      </c>
      <c r="B126" s="29" t="s">
        <v>130</v>
      </c>
      <c r="C126" s="14" t="s">
        <v>353</v>
      </c>
      <c r="D126" s="34"/>
      <c r="E126" s="7">
        <v>0.0</v>
      </c>
      <c r="F126" s="7" t="b">
        <v>1</v>
      </c>
      <c r="G126" s="7">
        <v>0.0</v>
      </c>
      <c r="H126" s="27"/>
      <c r="I126" s="28" t="str">
        <f>IFERROR(__xludf.DUMMYFUNCTION("""COMPUTED_VALUE"""),"chain_T_06")</f>
        <v>chain_T_06</v>
      </c>
    </row>
    <row r="127">
      <c r="A127" s="14" t="s">
        <v>320</v>
      </c>
      <c r="B127" s="29" t="s">
        <v>130</v>
      </c>
      <c r="C127" s="14" t="s">
        <v>354</v>
      </c>
      <c r="D127" s="34"/>
      <c r="F127" s="22" t="b">
        <v>0</v>
      </c>
      <c r="G127" s="27"/>
      <c r="H127" s="27"/>
      <c r="I127" s="28" t="str">
        <f>IFERROR(__xludf.DUMMYFUNCTION("""COMPUTED_VALUE"""),"chain_T_07")</f>
        <v>chain_T_07</v>
      </c>
    </row>
    <row r="128">
      <c r="A128" s="14" t="s">
        <v>321</v>
      </c>
      <c r="B128" s="29" t="s">
        <v>130</v>
      </c>
      <c r="C128" s="14" t="s">
        <v>355</v>
      </c>
      <c r="D128" s="34"/>
      <c r="F128" s="22" t="b">
        <v>0</v>
      </c>
      <c r="G128" s="27"/>
      <c r="H128" s="27"/>
      <c r="I128" s="28" t="str">
        <f>IFERROR(__xludf.DUMMYFUNCTION("""COMPUTED_VALUE"""),"chain_T_08")</f>
        <v>chain_T_08</v>
      </c>
    </row>
    <row r="129">
      <c r="A129" s="14" t="s">
        <v>323</v>
      </c>
      <c r="B129" s="29" t="s">
        <v>130</v>
      </c>
      <c r="C129" s="14" t="s">
        <v>358</v>
      </c>
      <c r="D129" s="34"/>
      <c r="F129" s="22" t="b">
        <v>0</v>
      </c>
      <c r="G129" s="27"/>
      <c r="H129" s="27"/>
      <c r="I129" s="28" t="str">
        <f>IFERROR(__xludf.DUMMYFUNCTION("""COMPUTED_VALUE"""),"chain_T_09")</f>
        <v>chain_T_09</v>
      </c>
    </row>
    <row r="130">
      <c r="A130" s="14"/>
      <c r="B130" s="14"/>
      <c r="C130" s="14"/>
      <c r="D130" s="34"/>
      <c r="F130" s="22" t="b">
        <v>0</v>
      </c>
      <c r="G130" s="27"/>
      <c r="H130" s="27"/>
      <c r="I130" s="28"/>
    </row>
    <row r="131">
      <c r="A131" s="14"/>
      <c r="B131" s="14"/>
      <c r="C131" s="14"/>
      <c r="D131" s="34"/>
      <c r="F131" s="22" t="b">
        <v>0</v>
      </c>
      <c r="G131" s="27"/>
      <c r="H131" s="27"/>
      <c r="I131" s="28"/>
    </row>
    <row r="132">
      <c r="A132" s="14"/>
      <c r="B132" s="14"/>
      <c r="C132" s="14"/>
      <c r="D132" s="34"/>
      <c r="F132" s="22" t="b">
        <v>0</v>
      </c>
      <c r="G132" s="27"/>
      <c r="H132" s="27"/>
      <c r="I132" s="28"/>
    </row>
    <row r="133">
      <c r="A133" s="14"/>
      <c r="B133" s="14"/>
      <c r="C133" s="14"/>
      <c r="D133" s="34"/>
      <c r="F133" s="22" t="b">
        <v>0</v>
      </c>
      <c r="G133" s="27"/>
      <c r="H133" s="27"/>
      <c r="I133" s="28"/>
    </row>
    <row r="134">
      <c r="A134" s="14"/>
      <c r="B134" s="14"/>
      <c r="C134" s="14"/>
      <c r="D134" s="34"/>
      <c r="F134" s="22" t="b">
        <v>0</v>
      </c>
      <c r="G134" s="27"/>
      <c r="H134" s="27"/>
      <c r="I134" s="28"/>
    </row>
    <row r="135">
      <c r="A135" s="14"/>
      <c r="B135" s="14"/>
      <c r="C135" s="14"/>
      <c r="D135" s="34"/>
      <c r="F135" s="22" t="b">
        <v>0</v>
      </c>
      <c r="G135" s="27"/>
      <c r="H135" s="27"/>
      <c r="I135" s="28"/>
    </row>
    <row r="136">
      <c r="A136" s="14"/>
      <c r="B136" s="14"/>
      <c r="C136" s="14"/>
      <c r="D136" s="34"/>
      <c r="F136" s="22" t="b">
        <v>0</v>
      </c>
      <c r="G136" s="27"/>
      <c r="H136" s="27"/>
      <c r="I136" s="28"/>
    </row>
    <row r="137">
      <c r="A137" s="14"/>
      <c r="B137" s="14"/>
      <c r="C137" s="14"/>
      <c r="D137" s="34"/>
      <c r="F137" s="22" t="b">
        <v>0</v>
      </c>
      <c r="G137" s="27"/>
      <c r="H137" s="27"/>
      <c r="I137" s="28"/>
    </row>
    <row r="138">
      <c r="A138" s="14"/>
      <c r="B138" s="14"/>
      <c r="C138" s="14"/>
      <c r="D138" s="34"/>
      <c r="F138" s="22" t="b">
        <v>0</v>
      </c>
      <c r="G138" s="27"/>
      <c r="H138" s="27"/>
      <c r="I138" s="28"/>
    </row>
    <row r="139">
      <c r="A139" s="14"/>
      <c r="B139" s="14"/>
      <c r="C139" s="14"/>
      <c r="D139" s="34"/>
      <c r="F139" s="22" t="b">
        <v>0</v>
      </c>
      <c r="G139" s="27"/>
      <c r="H139" s="27"/>
      <c r="I139" s="28"/>
    </row>
    <row r="140">
      <c r="A140" s="14"/>
      <c r="B140" s="14"/>
      <c r="C140" s="14"/>
      <c r="D140" s="34"/>
      <c r="F140" s="22" t="b">
        <v>0</v>
      </c>
      <c r="G140" s="27"/>
      <c r="H140" s="27"/>
      <c r="I140" s="28"/>
    </row>
    <row r="141">
      <c r="A141" s="14"/>
      <c r="B141" s="14"/>
      <c r="C141" s="14"/>
      <c r="D141" s="34"/>
      <c r="F141" s="22" t="b">
        <v>0</v>
      </c>
      <c r="G141" s="27"/>
      <c r="H141" s="27"/>
      <c r="I141" s="28"/>
    </row>
    <row r="142">
      <c r="A142" s="14"/>
      <c r="B142" s="14"/>
      <c r="C142" s="14"/>
      <c r="D142" s="34"/>
      <c r="F142" s="22" t="b">
        <v>0</v>
      </c>
      <c r="G142" s="27"/>
      <c r="H142" s="27"/>
      <c r="I142" s="28"/>
    </row>
    <row r="143">
      <c r="A143" s="14"/>
      <c r="B143" s="14"/>
      <c r="C143" s="14"/>
      <c r="D143" s="34"/>
      <c r="F143" s="22" t="b">
        <v>0</v>
      </c>
      <c r="G143" s="27"/>
      <c r="H143" s="27"/>
      <c r="I143" s="28"/>
    </row>
    <row r="144">
      <c r="A144" s="14"/>
      <c r="B144" s="14"/>
      <c r="C144" s="14"/>
      <c r="D144" s="34"/>
      <c r="F144" s="22" t="b">
        <v>0</v>
      </c>
      <c r="G144" s="27"/>
      <c r="H144" s="27"/>
      <c r="I144" s="28"/>
    </row>
    <row r="145">
      <c r="A145" s="14"/>
      <c r="B145" s="14"/>
      <c r="C145" s="14"/>
      <c r="D145" s="34"/>
      <c r="F145" s="22" t="b">
        <v>0</v>
      </c>
      <c r="G145" s="27"/>
      <c r="H145" s="27"/>
      <c r="I145" s="28"/>
    </row>
    <row r="146">
      <c r="A146" s="14"/>
      <c r="B146" s="14"/>
      <c r="C146" s="14"/>
      <c r="D146" s="34"/>
      <c r="F146" s="22" t="b">
        <v>0</v>
      </c>
      <c r="G146" s="27"/>
      <c r="H146" s="27"/>
      <c r="I146" s="28"/>
    </row>
    <row r="147">
      <c r="A147" s="14"/>
      <c r="B147" s="14"/>
      <c r="C147" s="14"/>
      <c r="D147" s="34"/>
      <c r="F147" s="22" t="b">
        <v>0</v>
      </c>
      <c r="G147" s="27"/>
      <c r="H147" s="27"/>
      <c r="I147" s="28"/>
    </row>
    <row r="148">
      <c r="A148" s="14"/>
      <c r="B148" s="14"/>
      <c r="C148" s="14"/>
      <c r="D148" s="34"/>
      <c r="F148" s="22" t="b">
        <v>0</v>
      </c>
      <c r="G148" s="27"/>
      <c r="H148" s="27"/>
      <c r="I148" s="28"/>
    </row>
    <row r="149">
      <c r="A149" s="14"/>
      <c r="B149" s="14"/>
      <c r="C149" s="14"/>
      <c r="D149" s="34"/>
      <c r="F149" s="22" t="b">
        <v>0</v>
      </c>
      <c r="G149" s="27"/>
      <c r="H149" s="27"/>
      <c r="I149" s="28"/>
    </row>
    <row r="150">
      <c r="A150" s="14"/>
      <c r="B150" s="14"/>
      <c r="C150" s="14"/>
      <c r="D150" s="34"/>
      <c r="F150" s="22" t="b">
        <v>0</v>
      </c>
      <c r="G150" s="27"/>
      <c r="H150" s="27"/>
      <c r="I150" s="28"/>
    </row>
    <row r="151">
      <c r="A151" s="14"/>
      <c r="B151" s="14"/>
      <c r="C151" s="14"/>
      <c r="D151" s="34"/>
      <c r="F151" s="22" t="b">
        <v>0</v>
      </c>
      <c r="G151" s="27"/>
      <c r="H151" s="27"/>
      <c r="I151" s="28"/>
    </row>
    <row r="152">
      <c r="A152" s="14"/>
      <c r="B152" s="14"/>
      <c r="C152" s="14"/>
      <c r="D152" s="34"/>
      <c r="F152" s="22" t="b">
        <v>0</v>
      </c>
      <c r="G152" s="27"/>
      <c r="H152" s="27"/>
      <c r="I152" s="28"/>
    </row>
    <row r="153">
      <c r="A153" s="14"/>
      <c r="B153" s="14"/>
      <c r="C153" s="14"/>
      <c r="D153" s="34"/>
      <c r="F153" s="22" t="b">
        <v>0</v>
      </c>
      <c r="G153" s="27"/>
      <c r="H153" s="27"/>
      <c r="I153" s="28"/>
    </row>
    <row r="154">
      <c r="A154" s="14"/>
      <c r="B154" s="14"/>
      <c r="C154" s="14"/>
      <c r="D154" s="34"/>
      <c r="F154" s="22" t="b">
        <v>0</v>
      </c>
      <c r="G154" s="27"/>
      <c r="H154" s="27"/>
      <c r="I154" s="28"/>
    </row>
    <row r="155">
      <c r="A155" s="14"/>
      <c r="B155" s="14"/>
      <c r="C155" s="14"/>
      <c r="D155" s="34"/>
      <c r="F155" s="22" t="b">
        <v>0</v>
      </c>
      <c r="G155" s="27"/>
      <c r="H155" s="27"/>
      <c r="I155" s="28"/>
    </row>
    <row r="156">
      <c r="A156" s="14"/>
      <c r="B156" s="14"/>
      <c r="C156" s="14"/>
      <c r="D156" s="34"/>
      <c r="F156" s="22" t="b">
        <v>0</v>
      </c>
      <c r="G156" s="27"/>
      <c r="H156" s="27"/>
      <c r="I156" s="28"/>
    </row>
    <row r="157">
      <c r="A157" s="14"/>
      <c r="B157" s="14"/>
      <c r="C157" s="14"/>
      <c r="D157" s="34"/>
      <c r="F157" s="22" t="b">
        <v>0</v>
      </c>
      <c r="G157" s="27"/>
      <c r="H157" s="27"/>
      <c r="I157" s="28"/>
    </row>
    <row r="158">
      <c r="A158" s="14"/>
      <c r="B158" s="14"/>
      <c r="C158" s="14"/>
      <c r="D158" s="34"/>
      <c r="F158" s="22" t="b">
        <v>0</v>
      </c>
      <c r="G158" s="27"/>
      <c r="H158" s="27"/>
      <c r="I158" s="28"/>
    </row>
    <row r="159">
      <c r="A159" s="14"/>
      <c r="B159" s="14"/>
      <c r="C159" s="14"/>
      <c r="D159" s="34"/>
      <c r="F159" s="22" t="b">
        <v>0</v>
      </c>
      <c r="G159" s="27"/>
      <c r="H159" s="27"/>
      <c r="I159" s="28"/>
    </row>
    <row r="160">
      <c r="A160" s="14"/>
      <c r="B160" s="14"/>
      <c r="C160" s="14"/>
      <c r="D160" s="34"/>
      <c r="F160" s="22" t="b">
        <v>0</v>
      </c>
      <c r="G160" s="27"/>
      <c r="H160" s="27"/>
      <c r="I160" s="28"/>
    </row>
    <row r="161">
      <c r="A161" s="14"/>
      <c r="B161" s="14"/>
      <c r="C161" s="14"/>
      <c r="D161" s="34"/>
      <c r="F161" s="22" t="b">
        <v>0</v>
      </c>
      <c r="G161" s="27"/>
      <c r="H161" s="27"/>
      <c r="I161" s="28"/>
    </row>
    <row r="162">
      <c r="A162" s="14"/>
      <c r="B162" s="14"/>
      <c r="C162" s="14"/>
      <c r="D162" s="34"/>
      <c r="F162" s="22" t="b">
        <v>0</v>
      </c>
      <c r="G162" s="27"/>
      <c r="H162" s="27"/>
      <c r="I162" s="28"/>
    </row>
    <row r="163">
      <c r="A163" s="14"/>
      <c r="B163" s="14"/>
      <c r="C163" s="14"/>
      <c r="D163" s="34"/>
      <c r="F163" s="22" t="b">
        <v>0</v>
      </c>
      <c r="G163" s="27"/>
      <c r="H163" s="27"/>
      <c r="I163" s="28"/>
    </row>
    <row r="164">
      <c r="A164" s="14"/>
      <c r="B164" s="14"/>
      <c r="C164" s="14"/>
      <c r="D164" s="34"/>
      <c r="F164" s="22" t="b">
        <v>0</v>
      </c>
      <c r="G164" s="27"/>
      <c r="H164" s="27"/>
      <c r="I164" s="28"/>
    </row>
    <row r="165">
      <c r="A165" s="14"/>
      <c r="B165" s="14"/>
      <c r="C165" s="14"/>
      <c r="D165" s="34"/>
      <c r="F165" s="22" t="b">
        <v>0</v>
      </c>
      <c r="G165" s="27"/>
      <c r="H165" s="27"/>
      <c r="I165" s="28"/>
    </row>
    <row r="166">
      <c r="A166" s="14"/>
      <c r="B166" s="14"/>
      <c r="C166" s="14"/>
      <c r="D166" s="34"/>
      <c r="F166" s="22" t="b">
        <v>0</v>
      </c>
      <c r="G166" s="27"/>
      <c r="H166" s="27"/>
      <c r="I166" s="28"/>
    </row>
    <row r="167">
      <c r="A167" s="14"/>
      <c r="B167" s="14"/>
      <c r="C167" s="14"/>
      <c r="D167" s="34"/>
      <c r="F167" s="22" t="b">
        <v>0</v>
      </c>
      <c r="G167" s="27"/>
      <c r="H167" s="27"/>
      <c r="I167" s="28"/>
    </row>
    <row r="168">
      <c r="A168" s="14"/>
      <c r="B168" s="14"/>
      <c r="C168" s="14"/>
      <c r="D168" s="34"/>
      <c r="F168" s="22" t="b">
        <v>0</v>
      </c>
      <c r="G168" s="27"/>
      <c r="H168" s="27"/>
      <c r="I168" s="28"/>
    </row>
    <row r="169">
      <c r="A169" s="14"/>
      <c r="B169" s="14"/>
      <c r="C169" s="14"/>
      <c r="D169" s="34"/>
      <c r="F169" s="22" t="b">
        <v>0</v>
      </c>
      <c r="G169" s="27"/>
      <c r="H169" s="27"/>
      <c r="I169" s="28"/>
    </row>
    <row r="170">
      <c r="A170" s="14"/>
      <c r="B170" s="14"/>
      <c r="C170" s="14"/>
      <c r="D170" s="34"/>
      <c r="F170" s="22" t="b">
        <v>0</v>
      </c>
      <c r="G170" s="27"/>
      <c r="H170" s="27"/>
      <c r="I170" s="28"/>
    </row>
    <row r="171">
      <c r="A171" s="14"/>
      <c r="B171" s="14"/>
      <c r="C171" s="14"/>
      <c r="D171" s="34"/>
      <c r="F171" s="22" t="b">
        <v>0</v>
      </c>
      <c r="G171" s="27"/>
      <c r="H171" s="27"/>
      <c r="I171" s="28"/>
    </row>
    <row r="172">
      <c r="A172" s="14"/>
      <c r="B172" s="14"/>
      <c r="C172" s="14"/>
      <c r="D172" s="34"/>
      <c r="F172" s="22" t="b">
        <v>0</v>
      </c>
      <c r="G172" s="27"/>
      <c r="H172" s="27"/>
      <c r="I172" s="28"/>
    </row>
    <row r="173">
      <c r="A173" s="14"/>
      <c r="B173" s="14"/>
      <c r="C173" s="14"/>
      <c r="D173" s="34"/>
      <c r="F173" s="22" t="b">
        <v>0</v>
      </c>
      <c r="G173" s="27"/>
      <c r="H173" s="27"/>
      <c r="I173" s="28"/>
    </row>
    <row r="174">
      <c r="A174" s="14"/>
      <c r="B174" s="14"/>
      <c r="C174" s="14"/>
      <c r="D174" s="34"/>
      <c r="F174" s="22" t="b">
        <v>0</v>
      </c>
      <c r="G174" s="27"/>
      <c r="H174" s="27"/>
      <c r="I174" s="28"/>
    </row>
    <row r="175">
      <c r="A175" s="14"/>
      <c r="B175" s="14"/>
      <c r="C175" s="14"/>
      <c r="D175" s="34"/>
      <c r="F175" s="22" t="b">
        <v>0</v>
      </c>
      <c r="G175" s="27"/>
      <c r="H175" s="27"/>
      <c r="I175" s="28"/>
    </row>
    <row r="176">
      <c r="A176" s="14"/>
      <c r="B176" s="14"/>
      <c r="C176" s="14"/>
      <c r="D176" s="34"/>
      <c r="F176" s="22" t="b">
        <v>0</v>
      </c>
      <c r="G176" s="27"/>
      <c r="H176" s="27"/>
      <c r="I176" s="28"/>
    </row>
    <row r="177">
      <c r="A177" s="14"/>
      <c r="B177" s="14"/>
      <c r="C177" s="14"/>
      <c r="D177" s="34"/>
      <c r="F177" s="22" t="b">
        <v>0</v>
      </c>
      <c r="G177" s="27"/>
      <c r="H177" s="27"/>
      <c r="I177" s="28"/>
    </row>
    <row r="178">
      <c r="A178" s="14"/>
      <c r="B178" s="14"/>
      <c r="C178" s="14"/>
      <c r="D178" s="34"/>
      <c r="F178" s="22" t="b">
        <v>0</v>
      </c>
      <c r="G178" s="27"/>
      <c r="H178" s="27"/>
      <c r="I178" s="28"/>
    </row>
    <row r="179">
      <c r="A179" s="14"/>
      <c r="B179" s="14"/>
      <c r="C179" s="14"/>
      <c r="D179" s="34"/>
      <c r="F179" s="22" t="b">
        <v>0</v>
      </c>
      <c r="G179" s="27"/>
      <c r="H179" s="27"/>
      <c r="I179" s="28"/>
    </row>
    <row r="180">
      <c r="A180" s="14"/>
      <c r="B180" s="14"/>
      <c r="C180" s="14"/>
      <c r="D180" s="34"/>
      <c r="F180" s="22" t="b">
        <v>0</v>
      </c>
      <c r="G180" s="27"/>
      <c r="H180" s="27"/>
      <c r="I180" s="28"/>
    </row>
    <row r="181">
      <c r="A181" s="14"/>
      <c r="B181" s="14"/>
      <c r="C181" s="14"/>
      <c r="D181" s="34"/>
      <c r="F181" s="22" t="b">
        <v>0</v>
      </c>
      <c r="G181" s="27"/>
      <c r="H181" s="27"/>
      <c r="I181" s="28"/>
    </row>
    <row r="182">
      <c r="A182" s="14"/>
      <c r="B182" s="14"/>
      <c r="C182" s="14"/>
      <c r="D182" s="34"/>
      <c r="F182" s="22" t="b">
        <v>0</v>
      </c>
      <c r="G182" s="27"/>
      <c r="H182" s="27"/>
      <c r="I182" s="28"/>
    </row>
    <row r="183">
      <c r="A183" s="14"/>
      <c r="B183" s="14"/>
      <c r="C183" s="14"/>
      <c r="D183" s="34"/>
      <c r="F183" s="22" t="b">
        <v>0</v>
      </c>
      <c r="G183" s="27"/>
      <c r="H183" s="27"/>
      <c r="I183" s="28"/>
    </row>
    <row r="184">
      <c r="A184" s="14"/>
      <c r="B184" s="14"/>
      <c r="C184" s="14"/>
      <c r="D184" s="34"/>
      <c r="F184" s="22" t="b">
        <v>0</v>
      </c>
      <c r="G184" s="27"/>
      <c r="H184" s="27"/>
      <c r="I184" s="28"/>
    </row>
    <row r="185">
      <c r="A185" s="14"/>
      <c r="B185" s="14"/>
      <c r="C185" s="14"/>
      <c r="D185" s="34"/>
      <c r="F185" s="22" t="b">
        <v>0</v>
      </c>
      <c r="G185" s="27"/>
      <c r="H185" s="27"/>
      <c r="I185" s="28"/>
    </row>
    <row r="186">
      <c r="A186" s="14"/>
      <c r="B186" s="14"/>
      <c r="C186" s="14"/>
      <c r="D186" s="34"/>
      <c r="F186" s="22" t="b">
        <v>0</v>
      </c>
      <c r="G186" s="27"/>
      <c r="H186" s="27"/>
      <c r="I186" s="28"/>
    </row>
    <row r="187">
      <c r="A187" s="14"/>
      <c r="B187" s="14"/>
      <c r="C187" s="14"/>
      <c r="D187" s="34"/>
      <c r="F187" s="22" t="b">
        <v>0</v>
      </c>
      <c r="G187" s="27"/>
      <c r="H187" s="27"/>
      <c r="I187" s="28"/>
    </row>
    <row r="188">
      <c r="A188" s="14"/>
      <c r="B188" s="14"/>
      <c r="C188" s="14"/>
      <c r="D188" s="34"/>
      <c r="F188" s="22" t="b">
        <v>0</v>
      </c>
      <c r="G188" s="27"/>
      <c r="H188" s="27"/>
      <c r="I188" s="28"/>
    </row>
    <row r="189">
      <c r="A189" s="14"/>
      <c r="B189" s="14"/>
      <c r="C189" s="14"/>
      <c r="D189" s="34"/>
      <c r="F189" s="22" t="b">
        <v>0</v>
      </c>
      <c r="G189" s="27"/>
      <c r="H189" s="27"/>
      <c r="I189" s="28"/>
    </row>
    <row r="190">
      <c r="A190" s="14"/>
      <c r="B190" s="14"/>
      <c r="C190" s="14"/>
      <c r="D190" s="34"/>
      <c r="F190" s="22" t="b">
        <v>0</v>
      </c>
      <c r="G190" s="27"/>
      <c r="H190" s="27"/>
      <c r="I190" s="28"/>
    </row>
    <row r="191">
      <c r="A191" s="14"/>
      <c r="B191" s="14"/>
      <c r="C191" s="14"/>
      <c r="D191" s="34"/>
      <c r="F191" s="22" t="b">
        <v>0</v>
      </c>
      <c r="G191" s="27"/>
      <c r="H191" s="27"/>
      <c r="I191" s="28"/>
    </row>
    <row r="192">
      <c r="A192" s="14"/>
      <c r="B192" s="14"/>
      <c r="C192" s="14"/>
      <c r="D192" s="34"/>
      <c r="F192" s="22" t="b">
        <v>0</v>
      </c>
      <c r="G192" s="27"/>
      <c r="H192" s="27"/>
      <c r="I192" s="28"/>
    </row>
    <row r="193">
      <c r="A193" s="14"/>
      <c r="B193" s="14"/>
      <c r="C193" s="14"/>
      <c r="D193" s="34"/>
      <c r="F193" s="22" t="b">
        <v>0</v>
      </c>
      <c r="G193" s="27"/>
      <c r="H193" s="27"/>
      <c r="I193" s="28"/>
    </row>
    <row r="194">
      <c r="A194" s="14"/>
      <c r="B194" s="14"/>
      <c r="C194" s="14"/>
      <c r="D194" s="34"/>
      <c r="F194" s="22" t="b">
        <v>0</v>
      </c>
      <c r="G194" s="27"/>
      <c r="H194" s="27"/>
      <c r="I194" s="28"/>
    </row>
    <row r="195">
      <c r="A195" s="14"/>
      <c r="B195" s="14"/>
      <c r="C195" s="14"/>
      <c r="D195" s="34"/>
      <c r="F195" s="22" t="b">
        <v>0</v>
      </c>
      <c r="G195" s="27"/>
      <c r="H195" s="27"/>
      <c r="I195" s="28"/>
    </row>
    <row r="196">
      <c r="A196" s="14"/>
      <c r="B196" s="14"/>
      <c r="C196" s="14"/>
      <c r="D196" s="34"/>
      <c r="F196" s="22" t="b">
        <v>0</v>
      </c>
      <c r="G196" s="27"/>
      <c r="H196" s="27"/>
      <c r="I196" s="28"/>
    </row>
    <row r="197">
      <c r="A197" s="14"/>
      <c r="B197" s="14"/>
      <c r="C197" s="14"/>
      <c r="D197" s="34"/>
      <c r="F197" s="22" t="b">
        <v>0</v>
      </c>
      <c r="G197" s="27"/>
      <c r="H197" s="27"/>
      <c r="I197" s="28"/>
    </row>
    <row r="198">
      <c r="A198" s="14"/>
      <c r="B198" s="14"/>
      <c r="C198" s="14"/>
      <c r="D198" s="34"/>
      <c r="F198" s="22" t="b">
        <v>0</v>
      </c>
      <c r="G198" s="27"/>
      <c r="H198" s="27"/>
      <c r="I198" s="28"/>
    </row>
    <row r="199">
      <c r="A199" s="14"/>
      <c r="B199" s="14"/>
      <c r="C199" s="14"/>
      <c r="D199" s="34"/>
      <c r="F199" s="22" t="b">
        <v>0</v>
      </c>
      <c r="G199" s="27"/>
      <c r="H199" s="27"/>
      <c r="I199" s="28"/>
    </row>
    <row r="200">
      <c r="A200" s="14"/>
      <c r="B200" s="14"/>
      <c r="C200" s="14"/>
      <c r="D200" s="34"/>
      <c r="F200" s="22" t="b">
        <v>0</v>
      </c>
      <c r="G200" s="27"/>
      <c r="H200" s="27"/>
      <c r="I200" s="28"/>
    </row>
    <row r="201">
      <c r="A201" s="14"/>
      <c r="B201" s="14"/>
      <c r="C201" s="14"/>
      <c r="D201" s="34"/>
      <c r="F201" s="22" t="b">
        <v>0</v>
      </c>
      <c r="G201" s="27"/>
      <c r="H201" s="27"/>
      <c r="I201" s="28"/>
    </row>
    <row r="202">
      <c r="A202" s="14"/>
      <c r="B202" s="14"/>
      <c r="C202" s="14"/>
      <c r="D202" s="34"/>
      <c r="F202" s="22" t="b">
        <v>0</v>
      </c>
      <c r="G202" s="27"/>
      <c r="H202" s="27"/>
      <c r="I202" s="28"/>
    </row>
    <row r="203">
      <c r="A203" s="14"/>
      <c r="B203" s="14"/>
      <c r="C203" s="14"/>
      <c r="D203" s="34"/>
      <c r="F203" s="22" t="b">
        <v>0</v>
      </c>
      <c r="G203" s="27"/>
      <c r="H203" s="27"/>
      <c r="I203" s="28"/>
    </row>
    <row r="204">
      <c r="A204" s="14"/>
      <c r="B204" s="14"/>
      <c r="C204" s="14"/>
      <c r="D204" s="34"/>
      <c r="F204" s="22" t="b">
        <v>0</v>
      </c>
      <c r="G204" s="27"/>
      <c r="H204" s="27"/>
      <c r="I204" s="28"/>
    </row>
    <row r="205">
      <c r="A205" s="14"/>
      <c r="B205" s="14"/>
      <c r="C205" s="14"/>
      <c r="D205" s="34"/>
      <c r="F205" s="22" t="b">
        <v>0</v>
      </c>
      <c r="G205" s="27"/>
      <c r="H205" s="27"/>
      <c r="I205" s="28"/>
    </row>
    <row r="206">
      <c r="A206" s="14"/>
      <c r="B206" s="14"/>
      <c r="C206" s="14"/>
      <c r="D206" s="34"/>
      <c r="F206" s="22" t="b">
        <v>0</v>
      </c>
      <c r="G206" s="27"/>
      <c r="H206" s="27"/>
      <c r="I206" s="28"/>
    </row>
    <row r="207">
      <c r="A207" s="14"/>
      <c r="B207" s="14"/>
      <c r="C207" s="14"/>
      <c r="D207" s="34"/>
      <c r="F207" s="22" t="b">
        <v>0</v>
      </c>
      <c r="G207" s="27"/>
      <c r="H207" s="27"/>
      <c r="I207" s="28"/>
    </row>
    <row r="208">
      <c r="A208" s="14"/>
      <c r="B208" s="14"/>
      <c r="C208" s="14"/>
      <c r="D208" s="34"/>
      <c r="F208" s="22" t="b">
        <v>0</v>
      </c>
      <c r="G208" s="27"/>
      <c r="H208" s="27"/>
      <c r="I208" s="28"/>
    </row>
    <row r="209">
      <c r="A209" s="14"/>
      <c r="B209" s="14"/>
      <c r="C209" s="14"/>
      <c r="D209" s="34"/>
      <c r="F209" s="22" t="b">
        <v>0</v>
      </c>
      <c r="G209" s="27"/>
      <c r="H209" s="27"/>
      <c r="I209" s="28"/>
    </row>
    <row r="210">
      <c r="A210" s="14"/>
      <c r="B210" s="14"/>
      <c r="C210" s="14"/>
      <c r="D210" s="34"/>
      <c r="F210" s="22" t="b">
        <v>0</v>
      </c>
      <c r="G210" s="27"/>
      <c r="H210" s="27"/>
      <c r="I210" s="28"/>
    </row>
    <row r="211">
      <c r="A211" s="14"/>
      <c r="B211" s="14"/>
      <c r="C211" s="14"/>
      <c r="D211" s="34"/>
      <c r="F211" s="22" t="b">
        <v>0</v>
      </c>
      <c r="G211" s="27"/>
      <c r="H211" s="27"/>
      <c r="I211" s="28"/>
    </row>
    <row r="212">
      <c r="A212" s="14"/>
      <c r="B212" s="14"/>
      <c r="C212" s="14"/>
      <c r="D212" s="34"/>
      <c r="F212" s="22" t="b">
        <v>0</v>
      </c>
      <c r="G212" s="27"/>
      <c r="H212" s="27"/>
      <c r="I212" s="28"/>
    </row>
    <row r="213">
      <c r="A213" s="14"/>
      <c r="B213" s="14"/>
      <c r="C213" s="14"/>
      <c r="D213" s="34"/>
      <c r="F213" s="22" t="b">
        <v>0</v>
      </c>
      <c r="G213" s="27"/>
      <c r="H213" s="27"/>
      <c r="I213" s="28"/>
    </row>
    <row r="214">
      <c r="A214" s="14"/>
      <c r="B214" s="14"/>
      <c r="C214" s="14"/>
      <c r="D214" s="34"/>
      <c r="F214" s="22" t="b">
        <v>0</v>
      </c>
      <c r="G214" s="27"/>
      <c r="H214" s="27"/>
      <c r="I214" s="28"/>
    </row>
    <row r="215">
      <c r="A215" s="14"/>
      <c r="B215" s="14"/>
      <c r="C215" s="14"/>
      <c r="D215" s="34"/>
      <c r="F215" s="22" t="b">
        <v>0</v>
      </c>
      <c r="G215" s="27"/>
      <c r="H215" s="27"/>
      <c r="I215" s="28"/>
    </row>
    <row r="216">
      <c r="A216" s="14"/>
      <c r="B216" s="14"/>
      <c r="C216" s="14"/>
      <c r="D216" s="34"/>
      <c r="F216" s="22" t="b">
        <v>0</v>
      </c>
      <c r="G216" s="27"/>
      <c r="H216" s="27"/>
      <c r="I216" s="28"/>
    </row>
    <row r="217">
      <c r="A217" s="14"/>
      <c r="B217" s="14"/>
      <c r="C217" s="14"/>
      <c r="D217" s="34"/>
      <c r="F217" s="22" t="b">
        <v>0</v>
      </c>
      <c r="G217" s="27"/>
      <c r="H217" s="27"/>
      <c r="I217" s="28"/>
    </row>
    <row r="218">
      <c r="A218" s="14"/>
      <c r="B218" s="14"/>
      <c r="C218" s="14"/>
      <c r="D218" s="34"/>
      <c r="F218" s="22" t="b">
        <v>0</v>
      </c>
      <c r="G218" s="27"/>
      <c r="H218" s="27"/>
      <c r="I218" s="28"/>
    </row>
    <row r="219">
      <c r="A219" s="14"/>
      <c r="B219" s="14"/>
      <c r="C219" s="14"/>
      <c r="D219" s="34"/>
      <c r="F219" s="22" t="b">
        <v>0</v>
      </c>
      <c r="G219" s="27"/>
      <c r="H219" s="27"/>
      <c r="I219" s="28"/>
    </row>
    <row r="220">
      <c r="A220" s="14"/>
      <c r="B220" s="14"/>
      <c r="C220" s="14"/>
      <c r="D220" s="34"/>
      <c r="F220" s="22" t="b">
        <v>0</v>
      </c>
      <c r="G220" s="27"/>
      <c r="H220" s="27"/>
      <c r="I220" s="28"/>
    </row>
    <row r="221">
      <c r="A221" s="14"/>
      <c r="B221" s="14"/>
      <c r="C221" s="14"/>
      <c r="D221" s="34"/>
      <c r="F221" s="22" t="b">
        <v>0</v>
      </c>
      <c r="G221" s="27"/>
      <c r="H221" s="27"/>
      <c r="I221" s="28"/>
    </row>
    <row r="222">
      <c r="A222" s="14"/>
      <c r="B222" s="14"/>
      <c r="C222" s="14"/>
      <c r="D222" s="34"/>
      <c r="F222" s="22" t="b">
        <v>0</v>
      </c>
      <c r="G222" s="27"/>
      <c r="H222" s="27"/>
      <c r="I222" s="28"/>
    </row>
    <row r="223">
      <c r="A223" s="14"/>
      <c r="B223" s="14"/>
      <c r="C223" s="14"/>
      <c r="D223" s="34"/>
      <c r="F223" s="22" t="b">
        <v>0</v>
      </c>
      <c r="G223" s="27"/>
      <c r="H223" s="27"/>
      <c r="I223" s="28"/>
    </row>
    <row r="224">
      <c r="A224" s="14"/>
      <c r="B224" s="14"/>
      <c r="C224" s="14"/>
      <c r="D224" s="34"/>
      <c r="F224" s="22" t="b">
        <v>0</v>
      </c>
      <c r="G224" s="27"/>
      <c r="H224" s="27"/>
      <c r="I224" s="28"/>
    </row>
    <row r="225">
      <c r="A225" s="14"/>
      <c r="B225" s="14"/>
      <c r="C225" s="14"/>
      <c r="D225" s="34"/>
      <c r="F225" s="22" t="b">
        <v>0</v>
      </c>
      <c r="G225" s="27"/>
      <c r="H225" s="27"/>
      <c r="I225" s="28"/>
    </row>
    <row r="226">
      <c r="A226" s="14"/>
      <c r="B226" s="14"/>
      <c r="C226" s="14"/>
      <c r="D226" s="34"/>
      <c r="F226" s="22" t="b">
        <v>0</v>
      </c>
      <c r="G226" s="27"/>
      <c r="H226" s="27"/>
      <c r="I226" s="28"/>
    </row>
    <row r="227">
      <c r="A227" s="14"/>
      <c r="B227" s="14"/>
      <c r="C227" s="14"/>
      <c r="D227" s="34"/>
      <c r="F227" s="22" t="b">
        <v>0</v>
      </c>
      <c r="G227" s="27"/>
      <c r="H227" s="27"/>
      <c r="I227" s="28"/>
    </row>
    <row r="228">
      <c r="A228" s="14"/>
      <c r="B228" s="14"/>
      <c r="C228" s="14"/>
      <c r="D228" s="34"/>
      <c r="F228" s="22" t="b">
        <v>0</v>
      </c>
      <c r="G228" s="27"/>
      <c r="H228" s="27"/>
      <c r="I228" s="28"/>
    </row>
    <row r="229">
      <c r="A229" s="14"/>
      <c r="B229" s="14"/>
      <c r="C229" s="14"/>
      <c r="D229" s="34"/>
      <c r="F229" s="22" t="b">
        <v>0</v>
      </c>
      <c r="G229" s="27"/>
      <c r="H229" s="27"/>
      <c r="I229" s="28"/>
    </row>
    <row r="230">
      <c r="A230" s="14"/>
      <c r="B230" s="14"/>
      <c r="C230" s="14"/>
      <c r="D230" s="34"/>
      <c r="F230" s="22" t="b">
        <v>0</v>
      </c>
      <c r="G230" s="27"/>
      <c r="H230" s="27"/>
      <c r="I230" s="28"/>
    </row>
    <row r="231">
      <c r="A231" s="14"/>
      <c r="B231" s="14"/>
      <c r="C231" s="14"/>
      <c r="D231" s="34"/>
      <c r="F231" s="22" t="b">
        <v>0</v>
      </c>
      <c r="G231" s="27"/>
      <c r="H231" s="27"/>
      <c r="I231" s="28"/>
    </row>
    <row r="232">
      <c r="A232" s="14"/>
      <c r="B232" s="14"/>
      <c r="C232" s="14"/>
      <c r="D232" s="34"/>
      <c r="F232" s="22" t="b">
        <v>0</v>
      </c>
      <c r="G232" s="27"/>
      <c r="H232" s="27"/>
      <c r="I232" s="28"/>
    </row>
    <row r="233">
      <c r="A233" s="14"/>
      <c r="B233" s="14"/>
      <c r="C233" s="14"/>
      <c r="D233" s="34"/>
      <c r="F233" s="22" t="b">
        <v>0</v>
      </c>
      <c r="G233" s="27"/>
      <c r="H233" s="27"/>
      <c r="I233" s="28"/>
    </row>
    <row r="234">
      <c r="A234" s="14"/>
      <c r="B234" s="14"/>
      <c r="C234" s="14"/>
      <c r="D234" s="34"/>
      <c r="F234" s="22" t="b">
        <v>0</v>
      </c>
      <c r="G234" s="27"/>
      <c r="H234" s="27"/>
      <c r="I234" s="28"/>
    </row>
    <row r="235">
      <c r="A235" s="14"/>
      <c r="B235" s="14"/>
      <c r="C235" s="14"/>
      <c r="D235" s="34"/>
      <c r="F235" s="22" t="b">
        <v>0</v>
      </c>
      <c r="G235" s="27"/>
      <c r="H235" s="27"/>
      <c r="I235" s="28"/>
    </row>
    <row r="236">
      <c r="A236" s="14"/>
      <c r="B236" s="14"/>
      <c r="C236" s="14"/>
      <c r="D236" s="34"/>
      <c r="F236" s="22" t="b">
        <v>0</v>
      </c>
      <c r="G236" s="27"/>
      <c r="H236" s="27"/>
      <c r="I236" s="28"/>
    </row>
    <row r="237">
      <c r="A237" s="14"/>
      <c r="B237" s="14"/>
      <c r="C237" s="14"/>
      <c r="D237" s="34"/>
      <c r="F237" s="22" t="b">
        <v>0</v>
      </c>
      <c r="G237" s="27"/>
      <c r="H237" s="27"/>
      <c r="I237" s="28"/>
    </row>
    <row r="238">
      <c r="A238" s="14"/>
      <c r="B238" s="14"/>
      <c r="C238" s="14"/>
      <c r="D238" s="34"/>
      <c r="F238" s="22" t="b">
        <v>0</v>
      </c>
      <c r="G238" s="27"/>
      <c r="H238" s="27"/>
      <c r="I238" s="28"/>
    </row>
    <row r="239">
      <c r="A239" s="14"/>
      <c r="B239" s="14"/>
      <c r="C239" s="14"/>
      <c r="D239" s="34"/>
      <c r="F239" s="22" t="b">
        <v>0</v>
      </c>
      <c r="G239" s="27"/>
      <c r="H239" s="27"/>
      <c r="I239" s="28"/>
    </row>
    <row r="240">
      <c r="A240" s="14"/>
      <c r="B240" s="14"/>
      <c r="C240" s="14"/>
      <c r="D240" s="34"/>
      <c r="F240" s="22" t="b">
        <v>0</v>
      </c>
      <c r="G240" s="27"/>
      <c r="H240" s="27"/>
      <c r="I240" s="28"/>
    </row>
    <row r="241">
      <c r="A241" s="14"/>
      <c r="B241" s="14"/>
      <c r="C241" s="14"/>
      <c r="D241" s="34"/>
      <c r="F241" s="22" t="b">
        <v>0</v>
      </c>
      <c r="G241" s="27"/>
      <c r="H241" s="27"/>
      <c r="I241" s="28"/>
    </row>
    <row r="242">
      <c r="A242" s="14"/>
      <c r="B242" s="14"/>
      <c r="C242" s="14"/>
      <c r="D242" s="34"/>
      <c r="F242" s="22" t="b">
        <v>0</v>
      </c>
      <c r="G242" s="27"/>
      <c r="H242" s="27"/>
      <c r="I242" s="28"/>
    </row>
    <row r="243">
      <c r="A243" s="14"/>
      <c r="B243" s="14"/>
      <c r="C243" s="14"/>
      <c r="D243" s="34"/>
      <c r="F243" s="22" t="b">
        <v>0</v>
      </c>
      <c r="G243" s="27"/>
      <c r="H243" s="27"/>
      <c r="I243" s="28"/>
    </row>
    <row r="244">
      <c r="A244" s="14"/>
      <c r="B244" s="14"/>
      <c r="C244" s="14"/>
      <c r="D244" s="34"/>
      <c r="F244" s="22" t="b">
        <v>0</v>
      </c>
      <c r="G244" s="27"/>
      <c r="H244" s="27"/>
      <c r="I244" s="28"/>
    </row>
    <row r="245">
      <c r="A245" s="14"/>
      <c r="B245" s="14"/>
      <c r="C245" s="14"/>
      <c r="D245" s="34"/>
      <c r="F245" s="22" t="b">
        <v>0</v>
      </c>
      <c r="G245" s="27"/>
      <c r="H245" s="27"/>
      <c r="I245" s="28"/>
    </row>
    <row r="246">
      <c r="A246" s="14"/>
      <c r="B246" s="14"/>
      <c r="C246" s="14"/>
      <c r="D246" s="34"/>
      <c r="F246" s="22" t="b">
        <v>0</v>
      </c>
      <c r="G246" s="27"/>
      <c r="H246" s="27"/>
      <c r="I246" s="28"/>
    </row>
    <row r="247">
      <c r="A247" s="14"/>
      <c r="B247" s="14"/>
      <c r="C247" s="14"/>
      <c r="D247" s="34"/>
      <c r="F247" s="22" t="b">
        <v>0</v>
      </c>
      <c r="G247" s="27"/>
      <c r="H247" s="27"/>
      <c r="I247" s="28"/>
    </row>
    <row r="248">
      <c r="A248" s="14"/>
      <c r="B248" s="14"/>
      <c r="C248" s="14"/>
      <c r="D248" s="34"/>
      <c r="F248" s="22" t="b">
        <v>0</v>
      </c>
      <c r="G248" s="27"/>
      <c r="H248" s="27"/>
      <c r="I248" s="28"/>
    </row>
    <row r="249">
      <c r="A249" s="14"/>
      <c r="B249" s="14"/>
      <c r="C249" s="14"/>
      <c r="D249" s="34"/>
      <c r="F249" s="22" t="b">
        <v>0</v>
      </c>
      <c r="G249" s="27"/>
      <c r="H249" s="27"/>
      <c r="I249" s="28"/>
    </row>
    <row r="250">
      <c r="A250" s="14"/>
      <c r="B250" s="14"/>
      <c r="C250" s="14"/>
      <c r="D250" s="34"/>
      <c r="F250" s="22" t="b">
        <v>0</v>
      </c>
      <c r="G250" s="27"/>
      <c r="H250" s="27"/>
      <c r="I250" s="28"/>
    </row>
    <row r="251">
      <c r="A251" s="14"/>
      <c r="B251" s="14"/>
      <c r="C251" s="14"/>
      <c r="D251" s="34"/>
      <c r="F251" s="22" t="b">
        <v>0</v>
      </c>
      <c r="G251" s="27"/>
      <c r="H251" s="27"/>
      <c r="I251" s="28"/>
    </row>
    <row r="252">
      <c r="A252" s="14"/>
      <c r="B252" s="14"/>
      <c r="C252" s="14"/>
      <c r="D252" s="34"/>
      <c r="F252" s="22" t="b">
        <v>0</v>
      </c>
      <c r="G252" s="27"/>
      <c r="H252" s="27"/>
      <c r="I252" s="28"/>
    </row>
    <row r="253">
      <c r="A253" s="14"/>
      <c r="B253" s="14"/>
      <c r="C253" s="14"/>
      <c r="D253" s="34"/>
      <c r="F253" s="22" t="b">
        <v>0</v>
      </c>
      <c r="G253" s="27"/>
      <c r="H253" s="27"/>
      <c r="I253" s="28"/>
    </row>
    <row r="254">
      <c r="A254" s="14"/>
      <c r="B254" s="14"/>
      <c r="C254" s="14"/>
      <c r="D254" s="34"/>
      <c r="F254" s="22" t="b">
        <v>0</v>
      </c>
      <c r="G254" s="27"/>
      <c r="H254" s="27"/>
      <c r="I254" s="28"/>
    </row>
    <row r="255">
      <c r="A255" s="14"/>
      <c r="B255" s="14"/>
      <c r="C255" s="14"/>
      <c r="D255" s="34"/>
      <c r="F255" s="22" t="b">
        <v>0</v>
      </c>
      <c r="G255" s="27"/>
      <c r="H255" s="27"/>
      <c r="I255" s="28"/>
    </row>
    <row r="256">
      <c r="A256" s="14"/>
      <c r="B256" s="14"/>
      <c r="C256" s="14"/>
      <c r="D256" s="34"/>
      <c r="F256" s="22" t="b">
        <v>0</v>
      </c>
      <c r="G256" s="27"/>
      <c r="H256" s="27"/>
      <c r="I256" s="28"/>
    </row>
    <row r="257">
      <c r="A257" s="14"/>
      <c r="B257" s="14"/>
      <c r="C257" s="14"/>
      <c r="D257" s="34"/>
      <c r="F257" s="22" t="b">
        <v>0</v>
      </c>
      <c r="G257" s="27"/>
      <c r="H257" s="27"/>
      <c r="I257" s="28"/>
    </row>
    <row r="258">
      <c r="A258" s="14"/>
      <c r="B258" s="14"/>
      <c r="C258" s="14"/>
      <c r="D258" s="34"/>
      <c r="F258" s="22" t="b">
        <v>0</v>
      </c>
      <c r="G258" s="27"/>
      <c r="H258" s="27"/>
      <c r="I258" s="28"/>
    </row>
    <row r="259">
      <c r="A259" s="14"/>
      <c r="B259" s="14"/>
      <c r="C259" s="14"/>
      <c r="D259" s="34"/>
      <c r="F259" s="22" t="b">
        <v>0</v>
      </c>
      <c r="G259" s="27"/>
      <c r="H259" s="27"/>
      <c r="I259" s="28"/>
    </row>
    <row r="260">
      <c r="A260" s="14"/>
      <c r="B260" s="14"/>
      <c r="C260" s="14"/>
      <c r="D260" s="34"/>
      <c r="F260" s="22" t="b">
        <v>0</v>
      </c>
      <c r="G260" s="27"/>
      <c r="H260" s="27"/>
      <c r="I260" s="28"/>
    </row>
    <row r="261">
      <c r="A261" s="14"/>
      <c r="B261" s="14"/>
      <c r="C261" s="14"/>
      <c r="D261" s="34"/>
      <c r="F261" s="22" t="b">
        <v>0</v>
      </c>
      <c r="G261" s="27"/>
      <c r="H261" s="27"/>
      <c r="I261" s="28"/>
    </row>
    <row r="262">
      <c r="A262" s="14"/>
      <c r="B262" s="14"/>
      <c r="C262" s="14"/>
      <c r="D262" s="34"/>
      <c r="F262" s="22" t="b">
        <v>0</v>
      </c>
      <c r="G262" s="27"/>
      <c r="H262" s="27"/>
      <c r="I262" s="28"/>
    </row>
    <row r="263">
      <c r="A263" s="14"/>
      <c r="B263" s="14"/>
      <c r="C263" s="14"/>
      <c r="D263" s="34"/>
      <c r="F263" s="22" t="b">
        <v>0</v>
      </c>
      <c r="G263" s="27"/>
      <c r="H263" s="27"/>
      <c r="I263" s="28"/>
    </row>
    <row r="264">
      <c r="A264" s="14"/>
      <c r="B264" s="14"/>
      <c r="C264" s="14"/>
      <c r="D264" s="34"/>
      <c r="F264" s="22" t="b">
        <v>0</v>
      </c>
      <c r="G264" s="27"/>
      <c r="H264" s="27"/>
      <c r="I264" s="28"/>
    </row>
    <row r="265">
      <c r="A265" s="14"/>
      <c r="B265" s="14"/>
      <c r="C265" s="14"/>
      <c r="D265" s="34"/>
      <c r="F265" s="22" t="b">
        <v>0</v>
      </c>
      <c r="G265" s="27"/>
      <c r="H265" s="27"/>
      <c r="I265" s="28"/>
    </row>
    <row r="266">
      <c r="A266" s="14"/>
      <c r="B266" s="14"/>
      <c r="C266" s="14"/>
      <c r="D266" s="34"/>
      <c r="F266" s="22" t="b">
        <v>0</v>
      </c>
      <c r="G266" s="27"/>
      <c r="H266" s="27"/>
      <c r="I266" s="28"/>
    </row>
    <row r="267">
      <c r="A267" s="14"/>
      <c r="B267" s="14"/>
      <c r="C267" s="14"/>
      <c r="D267" s="34"/>
      <c r="F267" s="22" t="b">
        <v>0</v>
      </c>
      <c r="G267" s="27"/>
      <c r="H267" s="27"/>
      <c r="I267" s="28"/>
    </row>
    <row r="268">
      <c r="A268" s="14"/>
      <c r="B268" s="14"/>
      <c r="C268" s="14"/>
      <c r="D268" s="34"/>
      <c r="F268" s="22" t="b">
        <v>0</v>
      </c>
      <c r="G268" s="27"/>
      <c r="H268" s="27"/>
      <c r="I268" s="28"/>
    </row>
    <row r="269">
      <c r="A269" s="14"/>
      <c r="B269" s="14"/>
      <c r="C269" s="14"/>
      <c r="D269" s="34"/>
      <c r="F269" s="22" t="b">
        <v>0</v>
      </c>
      <c r="G269" s="27"/>
      <c r="H269" s="27"/>
      <c r="I269" s="28"/>
    </row>
    <row r="270">
      <c r="A270" s="14"/>
      <c r="B270" s="14"/>
      <c r="C270" s="14"/>
      <c r="D270" s="34"/>
      <c r="F270" s="22" t="b">
        <v>0</v>
      </c>
      <c r="G270" s="27"/>
      <c r="H270" s="27"/>
      <c r="I270" s="28"/>
    </row>
    <row r="271">
      <c r="A271" s="14"/>
      <c r="B271" s="14"/>
      <c r="C271" s="14"/>
      <c r="D271" s="34"/>
      <c r="F271" s="22" t="b">
        <v>0</v>
      </c>
      <c r="G271" s="27"/>
      <c r="H271" s="27"/>
      <c r="I271" s="28"/>
    </row>
    <row r="272">
      <c r="A272" s="14"/>
      <c r="B272" s="14"/>
      <c r="C272" s="14"/>
      <c r="D272" s="34"/>
      <c r="F272" s="22" t="b">
        <v>0</v>
      </c>
      <c r="G272" s="27"/>
      <c r="H272" s="27"/>
      <c r="I272" s="28"/>
    </row>
    <row r="273">
      <c r="A273" s="14"/>
      <c r="B273" s="14"/>
      <c r="C273" s="14"/>
      <c r="D273" s="34"/>
      <c r="F273" s="22" t="b">
        <v>0</v>
      </c>
      <c r="G273" s="27"/>
      <c r="H273" s="27"/>
      <c r="I273" s="28"/>
    </row>
    <row r="274">
      <c r="A274" s="14"/>
      <c r="B274" s="14"/>
      <c r="C274" s="14"/>
      <c r="D274" s="34"/>
      <c r="F274" s="22" t="b">
        <v>0</v>
      </c>
      <c r="G274" s="27"/>
      <c r="H274" s="27"/>
      <c r="I274" s="28"/>
    </row>
    <row r="275">
      <c r="A275" s="14"/>
      <c r="B275" s="14"/>
      <c r="C275" s="14"/>
      <c r="D275" s="34"/>
      <c r="F275" s="22" t="b">
        <v>0</v>
      </c>
      <c r="G275" s="27"/>
      <c r="H275" s="27"/>
      <c r="I275" s="28"/>
    </row>
    <row r="276">
      <c r="A276" s="14"/>
      <c r="B276" s="14"/>
      <c r="C276" s="14"/>
      <c r="D276" s="34"/>
      <c r="F276" s="22" t="b">
        <v>0</v>
      </c>
      <c r="G276" s="27"/>
      <c r="H276" s="27"/>
      <c r="I276" s="28"/>
    </row>
    <row r="277">
      <c r="A277" s="14"/>
      <c r="B277" s="14"/>
      <c r="C277" s="14"/>
      <c r="D277" s="34"/>
      <c r="F277" s="22" t="b">
        <v>0</v>
      </c>
      <c r="G277" s="27"/>
      <c r="H277" s="27"/>
      <c r="I277" s="28"/>
    </row>
    <row r="278">
      <c r="A278" s="14"/>
      <c r="B278" s="14"/>
      <c r="C278" s="14"/>
      <c r="D278" s="34"/>
      <c r="F278" s="22" t="b">
        <v>0</v>
      </c>
      <c r="G278" s="27"/>
      <c r="H278" s="27"/>
      <c r="I278" s="28"/>
    </row>
    <row r="279">
      <c r="A279" s="14"/>
      <c r="B279" s="14"/>
      <c r="C279" s="14"/>
      <c r="D279" s="34"/>
      <c r="F279" s="22" t="b">
        <v>0</v>
      </c>
      <c r="G279" s="27"/>
      <c r="H279" s="27"/>
      <c r="I279" s="28"/>
    </row>
    <row r="280">
      <c r="A280" s="14"/>
      <c r="B280" s="14"/>
      <c r="C280" s="14"/>
      <c r="D280" s="34"/>
      <c r="F280" s="22" t="b">
        <v>0</v>
      </c>
      <c r="G280" s="27"/>
      <c r="H280" s="27"/>
      <c r="I280" s="28"/>
    </row>
    <row r="281">
      <c r="A281" s="14"/>
      <c r="B281" s="14"/>
      <c r="C281" s="14"/>
      <c r="D281" s="34"/>
      <c r="F281" s="22" t="b">
        <v>0</v>
      </c>
      <c r="G281" s="27"/>
      <c r="H281" s="27"/>
      <c r="I281" s="28"/>
    </row>
    <row r="282">
      <c r="A282" s="14"/>
      <c r="B282" s="14"/>
      <c r="C282" s="14"/>
      <c r="D282" s="34"/>
      <c r="F282" s="22" t="b">
        <v>0</v>
      </c>
      <c r="G282" s="27"/>
      <c r="H282" s="27"/>
      <c r="I282" s="28"/>
    </row>
    <row r="283">
      <c r="A283" s="14"/>
      <c r="B283" s="14"/>
      <c r="C283" s="14"/>
      <c r="D283" s="34"/>
      <c r="F283" s="22" t="b">
        <v>0</v>
      </c>
      <c r="G283" s="27"/>
      <c r="H283" s="27"/>
      <c r="I283" s="28"/>
    </row>
    <row r="284">
      <c r="A284" s="14"/>
      <c r="B284" s="14"/>
      <c r="C284" s="14"/>
      <c r="D284" s="34"/>
      <c r="F284" s="22" t="b">
        <v>0</v>
      </c>
      <c r="G284" s="27"/>
      <c r="H284" s="27"/>
      <c r="I284" s="28"/>
    </row>
    <row r="285">
      <c r="A285" s="14"/>
      <c r="B285" s="14"/>
      <c r="C285" s="14"/>
      <c r="D285" s="34"/>
      <c r="F285" s="22" t="b">
        <v>0</v>
      </c>
      <c r="G285" s="27"/>
      <c r="H285" s="27"/>
      <c r="I285" s="28"/>
    </row>
    <row r="286">
      <c r="A286" s="14"/>
      <c r="B286" s="14"/>
      <c r="C286" s="14"/>
      <c r="D286" s="34"/>
      <c r="F286" s="22" t="b">
        <v>0</v>
      </c>
      <c r="G286" s="27"/>
      <c r="H286" s="27"/>
      <c r="I286" s="28"/>
    </row>
    <row r="287">
      <c r="A287" s="14"/>
      <c r="B287" s="14"/>
      <c r="C287" s="14"/>
      <c r="D287" s="34"/>
      <c r="F287" s="22" t="b">
        <v>0</v>
      </c>
      <c r="G287" s="27"/>
      <c r="H287" s="27"/>
      <c r="I287" s="28"/>
    </row>
    <row r="288">
      <c r="A288" s="14"/>
      <c r="B288" s="14"/>
      <c r="C288" s="14"/>
      <c r="D288" s="34"/>
      <c r="F288" s="22" t="b">
        <v>0</v>
      </c>
      <c r="G288" s="27"/>
      <c r="H288" s="27"/>
      <c r="I288" s="28"/>
    </row>
    <row r="289">
      <c r="A289" s="14"/>
      <c r="B289" s="14"/>
      <c r="C289" s="14"/>
      <c r="D289" s="34"/>
      <c r="F289" s="22" t="b">
        <v>0</v>
      </c>
      <c r="G289" s="27"/>
      <c r="H289" s="27"/>
      <c r="I289" s="28"/>
    </row>
    <row r="290">
      <c r="A290" s="14"/>
      <c r="B290" s="14"/>
      <c r="C290" s="14"/>
      <c r="D290" s="34"/>
      <c r="F290" s="22" t="b">
        <v>0</v>
      </c>
      <c r="G290" s="27"/>
      <c r="H290" s="27"/>
      <c r="I290" s="28"/>
    </row>
    <row r="291">
      <c r="A291" s="14"/>
      <c r="B291" s="14"/>
      <c r="C291" s="14"/>
      <c r="D291" s="34"/>
      <c r="F291" s="22" t="b">
        <v>0</v>
      </c>
      <c r="G291" s="27"/>
      <c r="H291" s="27"/>
      <c r="I291" s="28"/>
    </row>
    <row r="292">
      <c r="A292" s="14"/>
      <c r="B292" s="14"/>
      <c r="C292" s="14"/>
      <c r="D292" s="34"/>
      <c r="F292" s="22" t="b">
        <v>0</v>
      </c>
      <c r="G292" s="27"/>
      <c r="H292" s="27"/>
      <c r="I292" s="28"/>
    </row>
    <row r="293">
      <c r="A293" s="14"/>
      <c r="B293" s="14"/>
      <c r="C293" s="14"/>
      <c r="D293" s="34"/>
      <c r="F293" s="22" t="b">
        <v>0</v>
      </c>
      <c r="G293" s="27"/>
      <c r="H293" s="27"/>
      <c r="I293" s="28"/>
    </row>
    <row r="294">
      <c r="A294" s="14"/>
      <c r="B294" s="14"/>
      <c r="C294" s="14"/>
      <c r="D294" s="34"/>
      <c r="F294" s="22" t="b">
        <v>0</v>
      </c>
      <c r="G294" s="27"/>
      <c r="H294" s="27"/>
      <c r="I294" s="28"/>
    </row>
    <row r="295">
      <c r="A295" s="14"/>
      <c r="B295" s="14"/>
      <c r="C295" s="14"/>
      <c r="D295" s="34"/>
      <c r="F295" s="22" t="b">
        <v>0</v>
      </c>
      <c r="G295" s="27"/>
      <c r="H295" s="27"/>
      <c r="I295" s="28"/>
    </row>
    <row r="296">
      <c r="A296" s="14"/>
      <c r="B296" s="14"/>
      <c r="C296" s="14"/>
      <c r="D296" s="34"/>
      <c r="F296" s="22" t="b">
        <v>0</v>
      </c>
      <c r="G296" s="27"/>
      <c r="H296" s="27"/>
      <c r="I296" s="28"/>
    </row>
    <row r="297">
      <c r="A297" s="14"/>
      <c r="B297" s="14"/>
      <c r="C297" s="14"/>
      <c r="D297" s="34"/>
      <c r="F297" s="22" t="b">
        <v>0</v>
      </c>
      <c r="G297" s="27"/>
      <c r="H297" s="27"/>
      <c r="I297" s="28"/>
    </row>
    <row r="298">
      <c r="A298" s="14"/>
      <c r="B298" s="14"/>
      <c r="C298" s="14"/>
      <c r="D298" s="34"/>
      <c r="F298" s="22" t="b">
        <v>0</v>
      </c>
      <c r="G298" s="27"/>
      <c r="H298" s="27"/>
      <c r="I298" s="28"/>
    </row>
    <row r="299">
      <c r="A299" s="14"/>
      <c r="B299" s="14"/>
      <c r="C299" s="14"/>
      <c r="D299" s="34"/>
      <c r="F299" s="22" t="b">
        <v>0</v>
      </c>
      <c r="G299" s="27"/>
      <c r="H299" s="27"/>
      <c r="I299" s="28"/>
    </row>
    <row r="300">
      <c r="A300" s="14"/>
      <c r="B300" s="14"/>
      <c r="C300" s="14"/>
      <c r="D300" s="34"/>
      <c r="F300" s="22" t="b">
        <v>0</v>
      </c>
      <c r="G300" s="27"/>
      <c r="H300" s="27"/>
      <c r="I300" s="28"/>
    </row>
    <row r="301">
      <c r="A301" s="14"/>
      <c r="B301" s="14"/>
      <c r="C301" s="14"/>
      <c r="D301" s="34"/>
      <c r="F301" s="22" t="b">
        <v>0</v>
      </c>
      <c r="G301" s="27"/>
      <c r="H301" s="27"/>
      <c r="I301" s="28"/>
    </row>
    <row r="302">
      <c r="A302" s="14"/>
      <c r="B302" s="14"/>
      <c r="C302" s="14"/>
      <c r="D302" s="34"/>
      <c r="F302" s="22" t="b">
        <v>0</v>
      </c>
      <c r="G302" s="27"/>
      <c r="H302" s="27"/>
      <c r="I302" s="28"/>
    </row>
    <row r="303">
      <c r="A303" s="14"/>
      <c r="B303" s="14"/>
      <c r="C303" s="14"/>
      <c r="D303" s="34"/>
      <c r="F303" s="22" t="b">
        <v>0</v>
      </c>
      <c r="G303" s="27"/>
      <c r="H303" s="27"/>
      <c r="I303" s="28"/>
    </row>
    <row r="304">
      <c r="A304" s="14"/>
      <c r="B304" s="14"/>
      <c r="C304" s="14"/>
      <c r="D304" s="34"/>
      <c r="F304" s="22" t="b">
        <v>0</v>
      </c>
      <c r="G304" s="27"/>
      <c r="H304" s="27"/>
      <c r="I304" s="28"/>
    </row>
    <row r="305">
      <c r="A305" s="14"/>
      <c r="B305" s="14"/>
      <c r="C305" s="14"/>
      <c r="D305" s="34"/>
      <c r="F305" s="22" t="b">
        <v>0</v>
      </c>
      <c r="G305" s="27"/>
      <c r="H305" s="27"/>
      <c r="I305" s="28"/>
    </row>
    <row r="306">
      <c r="A306" s="14"/>
      <c r="B306" s="14"/>
      <c r="C306" s="14"/>
      <c r="D306" s="34"/>
      <c r="F306" s="22" t="b">
        <v>0</v>
      </c>
      <c r="G306" s="27"/>
      <c r="H306" s="27"/>
      <c r="I306" s="28"/>
    </row>
    <row r="307">
      <c r="A307" s="14"/>
      <c r="B307" s="14"/>
      <c r="C307" s="14"/>
      <c r="D307" s="34"/>
      <c r="F307" s="22" t="b">
        <v>0</v>
      </c>
      <c r="G307" s="27"/>
      <c r="H307" s="27"/>
      <c r="I307" s="28"/>
    </row>
    <row r="308">
      <c r="A308" s="14"/>
      <c r="B308" s="14"/>
      <c r="C308" s="14"/>
      <c r="D308" s="34"/>
      <c r="F308" s="22" t="b">
        <v>0</v>
      </c>
      <c r="G308" s="27"/>
      <c r="H308" s="27"/>
      <c r="I308" s="28"/>
    </row>
    <row r="309">
      <c r="A309" s="14"/>
      <c r="B309" s="14"/>
      <c r="C309" s="14"/>
      <c r="D309" s="34"/>
      <c r="F309" s="22" t="b">
        <v>0</v>
      </c>
      <c r="G309" s="27"/>
      <c r="H309" s="27"/>
      <c r="I309" s="28"/>
    </row>
    <row r="310">
      <c r="A310" s="14"/>
      <c r="B310" s="14"/>
      <c r="C310" s="14"/>
      <c r="D310" s="34"/>
      <c r="F310" s="22" t="b">
        <v>0</v>
      </c>
      <c r="G310" s="27"/>
      <c r="H310" s="27"/>
      <c r="I310" s="28"/>
    </row>
    <row r="311">
      <c r="A311" s="14"/>
      <c r="B311" s="14"/>
      <c r="C311" s="14"/>
      <c r="D311" s="34"/>
      <c r="F311" s="22" t="b">
        <v>0</v>
      </c>
      <c r="G311" s="27"/>
      <c r="H311" s="27"/>
      <c r="I311" s="28"/>
    </row>
    <row r="312">
      <c r="A312" s="14"/>
      <c r="B312" s="14"/>
      <c r="C312" s="14"/>
      <c r="D312" s="34"/>
      <c r="F312" s="22" t="b">
        <v>0</v>
      </c>
      <c r="G312" s="27"/>
      <c r="H312" s="27"/>
      <c r="I312" s="28"/>
    </row>
    <row r="313">
      <c r="A313" s="14"/>
      <c r="B313" s="14"/>
      <c r="C313" s="14"/>
      <c r="D313" s="34"/>
      <c r="F313" s="22" t="b">
        <v>0</v>
      </c>
      <c r="G313" s="27"/>
      <c r="H313" s="27"/>
      <c r="I313" s="28"/>
    </row>
    <row r="314">
      <c r="A314" s="14"/>
      <c r="B314" s="14"/>
      <c r="C314" s="14"/>
      <c r="D314" s="34"/>
      <c r="F314" s="22" t="b">
        <v>0</v>
      </c>
      <c r="G314" s="27"/>
      <c r="H314" s="27"/>
      <c r="I314" s="28"/>
    </row>
    <row r="315">
      <c r="A315" s="14"/>
      <c r="B315" s="14"/>
      <c r="C315" s="14"/>
      <c r="D315" s="34"/>
      <c r="F315" s="22" t="b">
        <v>0</v>
      </c>
      <c r="G315" s="27"/>
      <c r="H315" s="27"/>
      <c r="I315" s="28"/>
    </row>
    <row r="316">
      <c r="A316" s="14"/>
      <c r="B316" s="14"/>
      <c r="C316" s="14"/>
      <c r="D316" s="34"/>
      <c r="F316" s="22" t="b">
        <v>0</v>
      </c>
      <c r="G316" s="27"/>
      <c r="H316" s="27"/>
      <c r="I316" s="28"/>
    </row>
    <row r="317">
      <c r="A317" s="14"/>
      <c r="B317" s="14"/>
      <c r="C317" s="14"/>
      <c r="D317" s="34"/>
      <c r="F317" s="22" t="b">
        <v>0</v>
      </c>
      <c r="G317" s="27"/>
      <c r="H317" s="27"/>
      <c r="I317" s="28"/>
    </row>
    <row r="318">
      <c r="A318" s="14"/>
      <c r="B318" s="14"/>
      <c r="C318" s="14"/>
      <c r="D318" s="34"/>
      <c r="F318" s="22" t="b">
        <v>0</v>
      </c>
      <c r="G318" s="27"/>
      <c r="H318" s="27"/>
      <c r="I318" s="28"/>
    </row>
    <row r="319">
      <c r="A319" s="14"/>
      <c r="B319" s="14"/>
      <c r="C319" s="14"/>
      <c r="D319" s="34"/>
      <c r="F319" s="22" t="b">
        <v>0</v>
      </c>
      <c r="G319" s="27"/>
      <c r="H319" s="27"/>
      <c r="I319" s="28"/>
    </row>
    <row r="320">
      <c r="A320" s="14"/>
      <c r="B320" s="14"/>
      <c r="C320" s="14"/>
      <c r="D320" s="34"/>
      <c r="F320" s="22" t="b">
        <v>0</v>
      </c>
      <c r="G320" s="27"/>
      <c r="H320" s="27"/>
      <c r="I320" s="28"/>
    </row>
    <row r="321">
      <c r="A321" s="14"/>
      <c r="B321" s="14"/>
      <c r="C321" s="14"/>
      <c r="D321" s="34"/>
      <c r="F321" s="22" t="b">
        <v>0</v>
      </c>
      <c r="G321" s="27"/>
      <c r="H321" s="27"/>
      <c r="I321" s="28"/>
    </row>
    <row r="322">
      <c r="A322" s="14"/>
      <c r="B322" s="14"/>
      <c r="C322" s="14"/>
      <c r="D322" s="34"/>
      <c r="F322" s="22" t="b">
        <v>0</v>
      </c>
      <c r="G322" s="27"/>
      <c r="H322" s="27"/>
      <c r="I322" s="28"/>
    </row>
    <row r="323">
      <c r="A323" s="14"/>
      <c r="B323" s="14"/>
      <c r="C323" s="14"/>
      <c r="D323" s="34"/>
      <c r="F323" s="22" t="b">
        <v>0</v>
      </c>
      <c r="G323" s="27"/>
      <c r="H323" s="27"/>
      <c r="I323" s="28"/>
    </row>
    <row r="324">
      <c r="A324" s="14"/>
      <c r="B324" s="14"/>
      <c r="C324" s="14"/>
      <c r="D324" s="34"/>
      <c r="F324" s="22" t="b">
        <v>0</v>
      </c>
      <c r="G324" s="27"/>
      <c r="H324" s="27"/>
      <c r="I324" s="28"/>
    </row>
    <row r="325">
      <c r="A325" s="14"/>
      <c r="B325" s="14"/>
      <c r="C325" s="14"/>
      <c r="D325" s="34"/>
      <c r="F325" s="22" t="b">
        <v>0</v>
      </c>
      <c r="G325" s="27"/>
      <c r="H325" s="27"/>
      <c r="I325" s="28"/>
    </row>
    <row r="326">
      <c r="A326" s="14"/>
      <c r="B326" s="14"/>
      <c r="C326" s="14"/>
      <c r="D326" s="34"/>
      <c r="F326" s="22" t="b">
        <v>0</v>
      </c>
      <c r="G326" s="27"/>
      <c r="H326" s="27"/>
      <c r="I326" s="28"/>
    </row>
    <row r="327">
      <c r="A327" s="14"/>
      <c r="B327" s="14"/>
      <c r="C327" s="14"/>
      <c r="D327" s="34"/>
      <c r="F327" s="22" t="b">
        <v>0</v>
      </c>
      <c r="G327" s="27"/>
      <c r="H327" s="27"/>
      <c r="I327" s="28"/>
    </row>
    <row r="328">
      <c r="A328" s="14"/>
      <c r="B328" s="14"/>
      <c r="C328" s="14"/>
      <c r="D328" s="34"/>
      <c r="F328" s="22" t="b">
        <v>0</v>
      </c>
      <c r="G328" s="27"/>
      <c r="H328" s="27"/>
      <c r="I328" s="28"/>
    </row>
    <row r="329">
      <c r="A329" s="14"/>
      <c r="B329" s="14"/>
      <c r="C329" s="14"/>
      <c r="D329" s="34"/>
      <c r="F329" s="22" t="b">
        <v>0</v>
      </c>
      <c r="G329" s="27"/>
      <c r="H329" s="27"/>
      <c r="I329" s="28"/>
    </row>
    <row r="330">
      <c r="A330" s="14"/>
      <c r="B330" s="14"/>
      <c r="C330" s="14"/>
      <c r="D330" s="34"/>
      <c r="F330" s="22" t="b">
        <v>0</v>
      </c>
      <c r="G330" s="27"/>
      <c r="H330" s="27"/>
      <c r="I330" s="28"/>
    </row>
    <row r="331">
      <c r="A331" s="14"/>
      <c r="B331" s="14"/>
      <c r="C331" s="14"/>
      <c r="D331" s="34"/>
      <c r="F331" s="22" t="b">
        <v>0</v>
      </c>
      <c r="G331" s="27"/>
      <c r="H331" s="27"/>
      <c r="I331" s="28"/>
    </row>
    <row r="332">
      <c r="A332" s="14"/>
      <c r="B332" s="14"/>
      <c r="C332" s="14"/>
      <c r="D332" s="34"/>
      <c r="F332" s="22" t="b">
        <v>0</v>
      </c>
      <c r="G332" s="27"/>
      <c r="H332" s="27"/>
      <c r="I332" s="28"/>
    </row>
    <row r="333">
      <c r="A333" s="14"/>
      <c r="B333" s="14"/>
      <c r="C333" s="14"/>
      <c r="D333" s="34"/>
      <c r="F333" s="22" t="b">
        <v>0</v>
      </c>
      <c r="G333" s="27"/>
      <c r="H333" s="27"/>
      <c r="I333" s="28"/>
    </row>
    <row r="334">
      <c r="A334" s="14"/>
      <c r="B334" s="14"/>
      <c r="C334" s="14"/>
      <c r="D334" s="34"/>
      <c r="F334" s="22" t="b">
        <v>0</v>
      </c>
      <c r="G334" s="27"/>
      <c r="H334" s="27"/>
      <c r="I334" s="28"/>
    </row>
    <row r="335">
      <c r="A335" s="14"/>
      <c r="B335" s="14"/>
      <c r="C335" s="14"/>
      <c r="D335" s="34"/>
      <c r="F335" s="22" t="b">
        <v>0</v>
      </c>
      <c r="G335" s="27"/>
      <c r="H335" s="27"/>
      <c r="I335" s="28"/>
    </row>
    <row r="336">
      <c r="A336" s="14"/>
      <c r="B336" s="14"/>
      <c r="C336" s="14"/>
      <c r="D336" s="34"/>
      <c r="F336" s="22" t="b">
        <v>0</v>
      </c>
      <c r="G336" s="27"/>
      <c r="H336" s="27"/>
      <c r="I336" s="28"/>
    </row>
    <row r="337">
      <c r="A337" s="14"/>
      <c r="B337" s="14"/>
      <c r="C337" s="14"/>
      <c r="D337" s="34"/>
      <c r="F337" s="22" t="b">
        <v>0</v>
      </c>
      <c r="G337" s="27"/>
      <c r="H337" s="27"/>
      <c r="I337" s="28"/>
    </row>
    <row r="338">
      <c r="A338" s="14"/>
      <c r="B338" s="14"/>
      <c r="C338" s="14"/>
      <c r="D338" s="34"/>
      <c r="F338" s="22" t="b">
        <v>0</v>
      </c>
      <c r="G338" s="27"/>
      <c r="H338" s="27"/>
      <c r="I338" s="28"/>
    </row>
    <row r="339">
      <c r="A339" s="14"/>
      <c r="B339" s="14"/>
      <c r="C339" s="14"/>
      <c r="D339" s="34"/>
      <c r="F339" s="22" t="b">
        <v>0</v>
      </c>
      <c r="G339" s="27"/>
      <c r="H339" s="27"/>
      <c r="I339" s="28"/>
    </row>
    <row r="340">
      <c r="A340" s="14"/>
      <c r="B340" s="14"/>
      <c r="C340" s="14"/>
      <c r="D340" s="34"/>
      <c r="F340" s="22" t="b">
        <v>0</v>
      </c>
      <c r="G340" s="27"/>
      <c r="H340" s="27"/>
      <c r="I340" s="28"/>
    </row>
    <row r="341">
      <c r="A341" s="14"/>
      <c r="B341" s="14"/>
      <c r="C341" s="14"/>
      <c r="D341" s="34"/>
      <c r="F341" s="22" t="b">
        <v>0</v>
      </c>
      <c r="G341" s="27"/>
      <c r="H341" s="27"/>
      <c r="I341" s="28"/>
    </row>
    <row r="342">
      <c r="A342" s="14"/>
      <c r="B342" s="14"/>
      <c r="C342" s="14"/>
      <c r="D342" s="34"/>
      <c r="F342" s="22" t="b">
        <v>0</v>
      </c>
      <c r="G342" s="27"/>
      <c r="H342" s="27"/>
      <c r="I342" s="28"/>
    </row>
    <row r="343">
      <c r="A343" s="14"/>
      <c r="B343" s="14"/>
      <c r="C343" s="14"/>
      <c r="D343" s="34"/>
      <c r="F343" s="22" t="b">
        <v>0</v>
      </c>
      <c r="G343" s="27"/>
      <c r="H343" s="27"/>
      <c r="I343" s="28"/>
    </row>
    <row r="344">
      <c r="A344" s="14"/>
      <c r="B344" s="14"/>
      <c r="C344" s="14"/>
      <c r="D344" s="34"/>
      <c r="F344" s="22" t="b">
        <v>0</v>
      </c>
      <c r="G344" s="27"/>
      <c r="H344" s="27"/>
      <c r="I344" s="28"/>
    </row>
    <row r="345">
      <c r="A345" s="14"/>
      <c r="B345" s="14"/>
      <c r="C345" s="14"/>
      <c r="D345" s="34"/>
      <c r="F345" s="22" t="b">
        <v>0</v>
      </c>
      <c r="G345" s="27"/>
      <c r="H345" s="27"/>
      <c r="I345" s="28"/>
    </row>
    <row r="346">
      <c r="A346" s="14"/>
      <c r="B346" s="14"/>
      <c r="C346" s="14"/>
      <c r="D346" s="34"/>
      <c r="F346" s="22" t="b">
        <v>0</v>
      </c>
      <c r="G346" s="27"/>
      <c r="H346" s="27"/>
      <c r="I346" s="28"/>
    </row>
    <row r="347">
      <c r="A347" s="14"/>
      <c r="B347" s="14"/>
      <c r="C347" s="14"/>
      <c r="D347" s="34"/>
      <c r="F347" s="22" t="b">
        <v>0</v>
      </c>
      <c r="G347" s="27"/>
      <c r="H347" s="27"/>
      <c r="I347" s="28"/>
    </row>
    <row r="348">
      <c r="A348" s="14"/>
      <c r="B348" s="14"/>
      <c r="C348" s="14"/>
      <c r="D348" s="34"/>
      <c r="F348" s="22" t="b">
        <v>0</v>
      </c>
      <c r="G348" s="27"/>
      <c r="H348" s="27"/>
      <c r="I348" s="28"/>
    </row>
    <row r="349">
      <c r="A349" s="14"/>
      <c r="B349" s="14"/>
      <c r="C349" s="14"/>
      <c r="D349" s="34"/>
      <c r="F349" s="22" t="b">
        <v>0</v>
      </c>
      <c r="G349" s="27"/>
      <c r="H349" s="27"/>
      <c r="I349" s="28"/>
    </row>
    <row r="350">
      <c r="A350" s="14"/>
      <c r="B350" s="14"/>
      <c r="C350" s="14"/>
      <c r="D350" s="34"/>
      <c r="F350" s="22" t="b">
        <v>0</v>
      </c>
      <c r="G350" s="27"/>
      <c r="H350" s="27"/>
      <c r="I350" s="28"/>
    </row>
    <row r="351">
      <c r="A351" s="14"/>
      <c r="B351" s="14"/>
      <c r="C351" s="14"/>
      <c r="D351" s="34"/>
      <c r="F351" s="22" t="b">
        <v>0</v>
      </c>
      <c r="G351" s="27"/>
      <c r="H351" s="27"/>
      <c r="I351" s="28"/>
    </row>
    <row r="352">
      <c r="A352" s="14"/>
      <c r="B352" s="14"/>
      <c r="C352" s="14"/>
      <c r="D352" s="34"/>
      <c r="F352" s="22" t="b">
        <v>0</v>
      </c>
      <c r="G352" s="27"/>
      <c r="H352" s="27"/>
      <c r="I352" s="28"/>
    </row>
    <row r="353">
      <c r="A353" s="14"/>
      <c r="B353" s="14"/>
      <c r="C353" s="14"/>
      <c r="D353" s="34"/>
      <c r="F353" s="22" t="b">
        <v>0</v>
      </c>
      <c r="G353" s="27"/>
      <c r="H353" s="27"/>
      <c r="I353" s="28"/>
    </row>
    <row r="354">
      <c r="A354" s="14"/>
      <c r="B354" s="14"/>
      <c r="C354" s="14"/>
      <c r="D354" s="34"/>
      <c r="F354" s="22" t="b">
        <v>0</v>
      </c>
      <c r="G354" s="27"/>
      <c r="H354" s="27"/>
      <c r="I354" s="28"/>
    </row>
    <row r="355">
      <c r="A355" s="14"/>
      <c r="B355" s="14"/>
      <c r="C355" s="14"/>
      <c r="D355" s="34"/>
      <c r="F355" s="22" t="b">
        <v>0</v>
      </c>
      <c r="G355" s="27"/>
      <c r="H355" s="27"/>
      <c r="I355" s="28"/>
    </row>
    <row r="356">
      <c r="A356" s="14"/>
      <c r="B356" s="14"/>
      <c r="C356" s="14"/>
      <c r="D356" s="34"/>
      <c r="F356" s="22" t="b">
        <v>0</v>
      </c>
      <c r="G356" s="27"/>
      <c r="H356" s="27"/>
      <c r="I356" s="28"/>
    </row>
    <row r="357">
      <c r="A357" s="14"/>
      <c r="B357" s="14"/>
      <c r="C357" s="14"/>
      <c r="D357" s="34"/>
      <c r="F357" s="22" t="b">
        <v>0</v>
      </c>
      <c r="G357" s="27"/>
      <c r="H357" s="27"/>
      <c r="I357" s="28"/>
    </row>
    <row r="358">
      <c r="A358" s="14"/>
      <c r="B358" s="14"/>
      <c r="C358" s="14"/>
      <c r="D358" s="34"/>
      <c r="F358" s="22" t="b">
        <v>0</v>
      </c>
      <c r="G358" s="27"/>
      <c r="H358" s="27"/>
      <c r="I358" s="28"/>
    </row>
    <row r="359">
      <c r="A359" s="14"/>
      <c r="B359" s="14"/>
      <c r="C359" s="14"/>
      <c r="D359" s="34"/>
      <c r="F359" s="22" t="b">
        <v>0</v>
      </c>
      <c r="G359" s="27"/>
      <c r="H359" s="27"/>
      <c r="I359" s="28"/>
    </row>
    <row r="360">
      <c r="A360" s="14"/>
      <c r="B360" s="14"/>
      <c r="C360" s="14"/>
      <c r="D360" s="34"/>
      <c r="F360" s="22" t="b">
        <v>0</v>
      </c>
      <c r="G360" s="27"/>
      <c r="H360" s="27"/>
      <c r="I360" s="28"/>
    </row>
    <row r="361">
      <c r="A361" s="14"/>
      <c r="B361" s="14"/>
      <c r="C361" s="14"/>
      <c r="D361" s="34"/>
      <c r="F361" s="22" t="b">
        <v>0</v>
      </c>
      <c r="G361" s="27"/>
      <c r="H361" s="27"/>
      <c r="I361" s="28"/>
    </row>
    <row r="362">
      <c r="A362" s="14"/>
      <c r="B362" s="14"/>
      <c r="C362" s="14"/>
      <c r="D362" s="34"/>
      <c r="F362" s="22" t="b">
        <v>0</v>
      </c>
      <c r="G362" s="27"/>
      <c r="H362" s="27"/>
      <c r="I362" s="28"/>
    </row>
    <row r="363">
      <c r="A363" s="14"/>
      <c r="B363" s="14"/>
      <c r="C363" s="14"/>
      <c r="D363" s="34"/>
      <c r="F363" s="22" t="b">
        <v>0</v>
      </c>
      <c r="G363" s="27"/>
      <c r="H363" s="27"/>
      <c r="I363" s="28"/>
    </row>
    <row r="364">
      <c r="A364" s="14"/>
      <c r="B364" s="14"/>
      <c r="C364" s="14"/>
      <c r="D364" s="34"/>
      <c r="F364" s="22" t="b">
        <v>0</v>
      </c>
      <c r="G364" s="27"/>
      <c r="H364" s="27"/>
      <c r="I364" s="28"/>
    </row>
    <row r="365">
      <c r="A365" s="14"/>
      <c r="B365" s="14"/>
      <c r="C365" s="14"/>
      <c r="D365" s="34"/>
      <c r="F365" s="22" t="b">
        <v>0</v>
      </c>
      <c r="G365" s="27"/>
      <c r="H365" s="27"/>
      <c r="I365" s="28"/>
    </row>
    <row r="366">
      <c r="A366" s="14"/>
      <c r="B366" s="14"/>
      <c r="C366" s="14"/>
      <c r="D366" s="34"/>
      <c r="F366" s="22" t="b">
        <v>0</v>
      </c>
      <c r="G366" s="27"/>
      <c r="H366" s="27"/>
      <c r="I366" s="28"/>
    </row>
    <row r="367">
      <c r="A367" s="14"/>
      <c r="B367" s="14"/>
      <c r="C367" s="14"/>
      <c r="D367" s="34"/>
      <c r="F367" s="22" t="b">
        <v>0</v>
      </c>
      <c r="G367" s="27"/>
      <c r="H367" s="27"/>
      <c r="I367" s="28"/>
    </row>
    <row r="368">
      <c r="A368" s="14"/>
      <c r="B368" s="14"/>
      <c r="C368" s="14"/>
      <c r="D368" s="34"/>
      <c r="F368" s="22" t="b">
        <v>0</v>
      </c>
      <c r="G368" s="27"/>
      <c r="H368" s="27"/>
      <c r="I368" s="28"/>
    </row>
    <row r="369">
      <c r="A369" s="14"/>
      <c r="B369" s="14"/>
      <c r="C369" s="14"/>
      <c r="D369" s="34"/>
      <c r="F369" s="22" t="b">
        <v>0</v>
      </c>
      <c r="G369" s="27"/>
      <c r="H369" s="27"/>
      <c r="I369" s="28"/>
    </row>
    <row r="370">
      <c r="A370" s="14"/>
      <c r="B370" s="14"/>
      <c r="C370" s="14"/>
      <c r="D370" s="34"/>
      <c r="F370" s="22" t="b">
        <v>0</v>
      </c>
      <c r="G370" s="27"/>
      <c r="H370" s="27"/>
      <c r="I370" s="28"/>
    </row>
    <row r="371">
      <c r="A371" s="14"/>
      <c r="B371" s="14"/>
      <c r="C371" s="14"/>
      <c r="D371" s="34"/>
      <c r="F371" s="22" t="b">
        <v>0</v>
      </c>
      <c r="G371" s="27"/>
      <c r="H371" s="27"/>
      <c r="I371" s="28"/>
    </row>
    <row r="372">
      <c r="A372" s="14"/>
      <c r="B372" s="14"/>
      <c r="C372" s="14"/>
      <c r="D372" s="34"/>
      <c r="F372" s="22" t="b">
        <v>0</v>
      </c>
      <c r="G372" s="27"/>
      <c r="H372" s="27"/>
      <c r="I372" s="28"/>
    </row>
    <row r="373">
      <c r="A373" s="14"/>
      <c r="B373" s="14"/>
      <c r="C373" s="14"/>
      <c r="D373" s="34"/>
      <c r="F373" s="22" t="b">
        <v>0</v>
      </c>
      <c r="G373" s="27"/>
      <c r="H373" s="27"/>
      <c r="I373" s="28"/>
    </row>
    <row r="374">
      <c r="A374" s="14"/>
      <c r="B374" s="14"/>
      <c r="C374" s="14"/>
      <c r="D374" s="34"/>
      <c r="F374" s="22" t="b">
        <v>0</v>
      </c>
      <c r="G374" s="27"/>
      <c r="H374" s="27"/>
      <c r="I374" s="28"/>
    </row>
    <row r="375">
      <c r="A375" s="14"/>
      <c r="B375" s="14"/>
      <c r="C375" s="14"/>
      <c r="D375" s="34"/>
      <c r="F375" s="22" t="b">
        <v>0</v>
      </c>
      <c r="G375" s="27"/>
      <c r="H375" s="27"/>
      <c r="I375" s="28"/>
    </row>
    <row r="376">
      <c r="A376" s="14"/>
      <c r="B376" s="14"/>
      <c r="C376" s="14"/>
      <c r="D376" s="34"/>
      <c r="F376" s="22" t="b">
        <v>0</v>
      </c>
      <c r="G376" s="27"/>
      <c r="H376" s="27"/>
      <c r="I376" s="28"/>
    </row>
    <row r="377">
      <c r="A377" s="14"/>
      <c r="B377" s="14"/>
      <c r="C377" s="14"/>
      <c r="D377" s="34"/>
      <c r="F377" s="22" t="b">
        <v>0</v>
      </c>
      <c r="G377" s="27"/>
      <c r="H377" s="27"/>
      <c r="I377" s="28"/>
    </row>
    <row r="378">
      <c r="A378" s="14"/>
      <c r="B378" s="14"/>
      <c r="C378" s="14"/>
      <c r="D378" s="34"/>
      <c r="F378" s="22" t="b">
        <v>0</v>
      </c>
      <c r="G378" s="27"/>
      <c r="H378" s="27"/>
      <c r="I378" s="28"/>
    </row>
    <row r="379">
      <c r="A379" s="14"/>
      <c r="B379" s="14"/>
      <c r="C379" s="14"/>
      <c r="D379" s="34"/>
      <c r="F379" s="22" t="b">
        <v>0</v>
      </c>
      <c r="G379" s="27"/>
      <c r="H379" s="27"/>
      <c r="I379" s="28"/>
    </row>
    <row r="380">
      <c r="A380" s="14"/>
      <c r="B380" s="14"/>
      <c r="C380" s="14"/>
      <c r="D380" s="34"/>
      <c r="F380" s="22" t="b">
        <v>0</v>
      </c>
      <c r="G380" s="27"/>
      <c r="H380" s="27"/>
      <c r="I380" s="28"/>
    </row>
    <row r="381">
      <c r="A381" s="14"/>
      <c r="B381" s="14"/>
      <c r="C381" s="14"/>
      <c r="D381" s="34"/>
      <c r="F381" s="22" t="b">
        <v>0</v>
      </c>
      <c r="G381" s="27"/>
      <c r="H381" s="27"/>
      <c r="I381" s="28"/>
    </row>
    <row r="382">
      <c r="A382" s="14"/>
      <c r="B382" s="14"/>
      <c r="C382" s="14"/>
      <c r="D382" s="34"/>
      <c r="F382" s="22" t="b">
        <v>0</v>
      </c>
      <c r="G382" s="27"/>
      <c r="H382" s="27"/>
      <c r="I382" s="28"/>
    </row>
    <row r="383">
      <c r="A383" s="14"/>
      <c r="B383" s="14"/>
      <c r="C383" s="14"/>
      <c r="D383" s="34"/>
      <c r="F383" s="22" t="b">
        <v>0</v>
      </c>
      <c r="G383" s="27"/>
      <c r="H383" s="27"/>
      <c r="I383" s="28"/>
    </row>
    <row r="384">
      <c r="A384" s="14"/>
      <c r="B384" s="14"/>
      <c r="C384" s="14"/>
      <c r="D384" s="34"/>
      <c r="F384" s="22" t="b">
        <v>0</v>
      </c>
      <c r="G384" s="27"/>
      <c r="H384" s="27"/>
      <c r="I384" s="28"/>
    </row>
    <row r="385">
      <c r="A385" s="14"/>
      <c r="B385" s="14"/>
      <c r="C385" s="14"/>
      <c r="D385" s="34"/>
      <c r="F385" s="22" t="b">
        <v>0</v>
      </c>
      <c r="G385" s="27"/>
      <c r="H385" s="27"/>
      <c r="I385" s="28"/>
    </row>
    <row r="386">
      <c r="A386" s="14"/>
      <c r="B386" s="14"/>
      <c r="C386" s="14"/>
      <c r="D386" s="34"/>
      <c r="F386" s="22" t="b">
        <v>0</v>
      </c>
      <c r="G386" s="27"/>
      <c r="H386" s="27"/>
      <c r="I386" s="28"/>
    </row>
    <row r="387">
      <c r="A387" s="14"/>
      <c r="B387" s="14"/>
      <c r="C387" s="14"/>
      <c r="D387" s="34"/>
      <c r="F387" s="22" t="b">
        <v>0</v>
      </c>
      <c r="G387" s="27"/>
      <c r="H387" s="27"/>
      <c r="I387" s="28"/>
    </row>
    <row r="388">
      <c r="A388" s="14"/>
      <c r="B388" s="14"/>
      <c r="C388" s="14"/>
      <c r="D388" s="34"/>
      <c r="F388" s="22" t="b">
        <v>0</v>
      </c>
      <c r="G388" s="27"/>
      <c r="H388" s="27"/>
      <c r="I388" s="28"/>
    </row>
    <row r="389">
      <c r="A389" s="14"/>
      <c r="B389" s="14"/>
      <c r="C389" s="14"/>
      <c r="D389" s="34"/>
      <c r="F389" s="22" t="b">
        <v>0</v>
      </c>
      <c r="G389" s="27"/>
      <c r="H389" s="27"/>
      <c r="I389" s="28"/>
    </row>
    <row r="390">
      <c r="A390" s="14"/>
      <c r="B390" s="14"/>
      <c r="C390" s="14"/>
      <c r="D390" s="34"/>
      <c r="F390" s="22" t="b">
        <v>0</v>
      </c>
      <c r="G390" s="27"/>
      <c r="H390" s="27"/>
      <c r="I390" s="28"/>
    </row>
    <row r="391">
      <c r="A391" s="14"/>
      <c r="B391" s="14"/>
      <c r="C391" s="14"/>
      <c r="D391" s="34"/>
      <c r="F391" s="22" t="b">
        <v>0</v>
      </c>
      <c r="G391" s="27"/>
      <c r="H391" s="27"/>
      <c r="I391" s="28"/>
    </row>
    <row r="392">
      <c r="A392" s="14"/>
      <c r="B392" s="14"/>
      <c r="C392" s="14"/>
      <c r="D392" s="34"/>
      <c r="F392" s="22" t="b">
        <v>0</v>
      </c>
      <c r="G392" s="27"/>
      <c r="H392" s="27"/>
      <c r="I392" s="28"/>
    </row>
    <row r="393">
      <c r="A393" s="14"/>
      <c r="B393" s="14"/>
      <c r="C393" s="14"/>
      <c r="D393" s="34"/>
      <c r="F393" s="22" t="b">
        <v>0</v>
      </c>
      <c r="G393" s="27"/>
      <c r="H393" s="27"/>
      <c r="I393" s="28"/>
    </row>
    <row r="394">
      <c r="A394" s="14"/>
      <c r="B394" s="14"/>
      <c r="C394" s="14"/>
      <c r="D394" s="34"/>
      <c r="F394" s="22" t="b">
        <v>0</v>
      </c>
      <c r="G394" s="27"/>
      <c r="H394" s="27"/>
      <c r="I394" s="28"/>
    </row>
    <row r="395">
      <c r="A395" s="14"/>
      <c r="B395" s="14"/>
      <c r="C395" s="14"/>
      <c r="D395" s="34"/>
      <c r="F395" s="22" t="b">
        <v>0</v>
      </c>
      <c r="G395" s="27"/>
      <c r="H395" s="27"/>
      <c r="I395" s="28"/>
    </row>
    <row r="396">
      <c r="A396" s="14"/>
      <c r="B396" s="14"/>
      <c r="C396" s="14"/>
      <c r="D396" s="34"/>
      <c r="F396" s="22" t="b">
        <v>0</v>
      </c>
      <c r="G396" s="27"/>
      <c r="H396" s="27"/>
      <c r="I396" s="28"/>
    </row>
    <row r="397">
      <c r="A397" s="14"/>
      <c r="B397" s="14"/>
      <c r="C397" s="14"/>
      <c r="D397" s="34"/>
      <c r="F397" s="22" t="b">
        <v>0</v>
      </c>
      <c r="G397" s="27"/>
      <c r="H397" s="27"/>
      <c r="I397" s="28"/>
    </row>
    <row r="398">
      <c r="A398" s="14"/>
      <c r="B398" s="14"/>
      <c r="C398" s="14"/>
      <c r="D398" s="34"/>
      <c r="F398" s="22" t="b">
        <v>0</v>
      </c>
      <c r="G398" s="27"/>
      <c r="H398" s="27"/>
      <c r="I398" s="28"/>
    </row>
    <row r="399">
      <c r="A399" s="14"/>
      <c r="B399" s="14"/>
      <c r="C399" s="14"/>
      <c r="D399" s="34"/>
      <c r="F399" s="22" t="b">
        <v>0</v>
      </c>
      <c r="G399" s="27"/>
      <c r="H399" s="27"/>
      <c r="I399" s="28"/>
    </row>
    <row r="400">
      <c r="A400" s="14"/>
      <c r="B400" s="14"/>
      <c r="C400" s="14"/>
      <c r="D400" s="34"/>
      <c r="F400" s="22" t="b">
        <v>0</v>
      </c>
      <c r="G400" s="27"/>
      <c r="H400" s="27"/>
      <c r="I400" s="28"/>
    </row>
    <row r="401">
      <c r="A401" s="14"/>
      <c r="B401" s="14"/>
      <c r="C401" s="14"/>
      <c r="D401" s="34"/>
      <c r="F401" s="22" t="b">
        <v>0</v>
      </c>
      <c r="G401" s="27"/>
      <c r="H401" s="27"/>
      <c r="I401" s="28"/>
    </row>
    <row r="402">
      <c r="A402" s="14"/>
      <c r="B402" s="14"/>
      <c r="C402" s="14"/>
      <c r="D402" s="34"/>
      <c r="F402" s="22" t="b">
        <v>0</v>
      </c>
      <c r="G402" s="27"/>
      <c r="H402" s="27"/>
      <c r="I402" s="28"/>
    </row>
    <row r="403">
      <c r="A403" s="14"/>
      <c r="B403" s="14"/>
      <c r="C403" s="14"/>
      <c r="D403" s="34"/>
      <c r="F403" s="22" t="b">
        <v>0</v>
      </c>
      <c r="G403" s="27"/>
      <c r="H403" s="27"/>
      <c r="I403" s="28"/>
    </row>
    <row r="404">
      <c r="A404" s="14"/>
      <c r="B404" s="14"/>
      <c r="C404" s="14"/>
      <c r="D404" s="34"/>
      <c r="F404" s="22" t="b">
        <v>0</v>
      </c>
      <c r="G404" s="27"/>
      <c r="H404" s="27"/>
      <c r="I404" s="28"/>
    </row>
    <row r="405">
      <c r="A405" s="14"/>
      <c r="B405" s="14"/>
      <c r="C405" s="14"/>
      <c r="D405" s="34"/>
      <c r="F405" s="22" t="b">
        <v>0</v>
      </c>
      <c r="G405" s="27"/>
      <c r="H405" s="27"/>
      <c r="I405" s="28"/>
    </row>
    <row r="406">
      <c r="A406" s="14"/>
      <c r="B406" s="14"/>
      <c r="C406" s="14"/>
      <c r="D406" s="34"/>
      <c r="F406" s="22" t="b">
        <v>0</v>
      </c>
      <c r="G406" s="27"/>
      <c r="H406" s="27"/>
      <c r="I406" s="28"/>
    </row>
    <row r="407">
      <c r="A407" s="14"/>
      <c r="B407" s="14"/>
      <c r="C407" s="14"/>
      <c r="D407" s="34"/>
      <c r="F407" s="22" t="b">
        <v>0</v>
      </c>
      <c r="G407" s="27"/>
      <c r="H407" s="27"/>
      <c r="I407" s="28"/>
    </row>
    <row r="408">
      <c r="A408" s="14"/>
      <c r="B408" s="14"/>
      <c r="C408" s="14"/>
      <c r="D408" s="34"/>
      <c r="F408" s="22" t="b">
        <v>0</v>
      </c>
      <c r="G408" s="27"/>
      <c r="H408" s="27"/>
      <c r="I408" s="28"/>
    </row>
    <row r="409">
      <c r="A409" s="14"/>
      <c r="B409" s="14"/>
      <c r="C409" s="14"/>
      <c r="D409" s="34"/>
      <c r="F409" s="22" t="b">
        <v>0</v>
      </c>
      <c r="G409" s="27"/>
      <c r="H409" s="27"/>
      <c r="I409" s="28"/>
    </row>
    <row r="410">
      <c r="A410" s="14"/>
      <c r="B410" s="14"/>
      <c r="C410" s="14"/>
      <c r="D410" s="34"/>
      <c r="F410" s="22" t="b">
        <v>0</v>
      </c>
      <c r="G410" s="27"/>
      <c r="H410" s="27"/>
      <c r="I410" s="28"/>
    </row>
    <row r="411">
      <c r="A411" s="14"/>
      <c r="B411" s="14"/>
      <c r="C411" s="14"/>
      <c r="D411" s="34"/>
      <c r="F411" s="22" t="b">
        <v>0</v>
      </c>
      <c r="G411" s="27"/>
      <c r="H411" s="27"/>
      <c r="I411" s="28"/>
    </row>
    <row r="412">
      <c r="A412" s="14"/>
      <c r="B412" s="14"/>
      <c r="C412" s="14"/>
      <c r="D412" s="34"/>
      <c r="F412" s="22" t="b">
        <v>0</v>
      </c>
      <c r="G412" s="27"/>
      <c r="H412" s="27"/>
      <c r="I412" s="28"/>
    </row>
    <row r="413">
      <c r="A413" s="14"/>
      <c r="B413" s="14"/>
      <c r="C413" s="14"/>
      <c r="D413" s="34"/>
      <c r="F413" s="22" t="b">
        <v>0</v>
      </c>
      <c r="G413" s="27"/>
      <c r="H413" s="27"/>
      <c r="I413" s="28"/>
    </row>
    <row r="414">
      <c r="A414" s="14"/>
      <c r="B414" s="14"/>
      <c r="C414" s="14"/>
      <c r="D414" s="34"/>
      <c r="F414" s="22" t="b">
        <v>0</v>
      </c>
      <c r="G414" s="27"/>
      <c r="H414" s="27"/>
      <c r="I414" s="28"/>
    </row>
    <row r="415">
      <c r="A415" s="14"/>
      <c r="B415" s="14"/>
      <c r="C415" s="14"/>
      <c r="D415" s="34"/>
      <c r="F415" s="22" t="b">
        <v>0</v>
      </c>
      <c r="G415" s="27"/>
      <c r="H415" s="27"/>
      <c r="I415" s="28"/>
    </row>
    <row r="416">
      <c r="A416" s="14"/>
      <c r="B416" s="14"/>
      <c r="C416" s="14"/>
      <c r="D416" s="34"/>
      <c r="F416" s="22" t="b">
        <v>0</v>
      </c>
      <c r="G416" s="27"/>
      <c r="H416" s="27"/>
      <c r="I416" s="28"/>
    </row>
    <row r="417">
      <c r="A417" s="14"/>
      <c r="B417" s="14"/>
      <c r="C417" s="14"/>
      <c r="D417" s="34"/>
      <c r="F417" s="22" t="b">
        <v>0</v>
      </c>
      <c r="G417" s="27"/>
      <c r="H417" s="27"/>
      <c r="I417" s="28"/>
    </row>
    <row r="418">
      <c r="A418" s="14"/>
      <c r="B418" s="14"/>
      <c r="C418" s="14"/>
      <c r="D418" s="34"/>
      <c r="F418" s="22" t="b">
        <v>0</v>
      </c>
      <c r="G418" s="27"/>
      <c r="H418" s="27"/>
      <c r="I418" s="28"/>
    </row>
    <row r="419">
      <c r="A419" s="14"/>
      <c r="B419" s="14"/>
      <c r="C419" s="14"/>
      <c r="D419" s="34"/>
      <c r="F419" s="22" t="b">
        <v>0</v>
      </c>
      <c r="G419" s="27"/>
      <c r="H419" s="27"/>
      <c r="I419" s="28"/>
    </row>
    <row r="420">
      <c r="A420" s="14"/>
      <c r="B420" s="14"/>
      <c r="C420" s="14"/>
      <c r="D420" s="34"/>
      <c r="F420" s="22" t="b">
        <v>0</v>
      </c>
      <c r="G420" s="27"/>
      <c r="H420" s="27"/>
      <c r="I420" s="28"/>
    </row>
    <row r="421">
      <c r="A421" s="14"/>
      <c r="B421" s="14"/>
      <c r="C421" s="14"/>
      <c r="D421" s="34"/>
      <c r="F421" s="22" t="b">
        <v>0</v>
      </c>
      <c r="G421" s="27"/>
      <c r="H421" s="27"/>
      <c r="I421" s="28"/>
    </row>
    <row r="422">
      <c r="A422" s="14"/>
      <c r="B422" s="14"/>
      <c r="C422" s="14"/>
      <c r="D422" s="34"/>
      <c r="F422" s="22" t="b">
        <v>0</v>
      </c>
      <c r="G422" s="27"/>
      <c r="H422" s="27"/>
      <c r="I422" s="28"/>
    </row>
    <row r="423">
      <c r="A423" s="14"/>
      <c r="B423" s="14"/>
      <c r="C423" s="14"/>
      <c r="D423" s="34"/>
      <c r="F423" s="22" t="b">
        <v>0</v>
      </c>
      <c r="G423" s="27"/>
      <c r="H423" s="27"/>
      <c r="I423" s="28"/>
    </row>
    <row r="424">
      <c r="A424" s="14"/>
      <c r="B424" s="14"/>
      <c r="C424" s="14"/>
      <c r="D424" s="34"/>
      <c r="F424" s="22" t="b">
        <v>0</v>
      </c>
      <c r="G424" s="27"/>
      <c r="H424" s="27"/>
      <c r="I424" s="28"/>
    </row>
    <row r="425">
      <c r="A425" s="14"/>
      <c r="B425" s="14"/>
      <c r="C425" s="14"/>
      <c r="D425" s="34"/>
      <c r="F425" s="22" t="b">
        <v>0</v>
      </c>
      <c r="G425" s="27"/>
      <c r="H425" s="27"/>
      <c r="I425" s="28"/>
    </row>
    <row r="426">
      <c r="A426" s="14"/>
      <c r="B426" s="14"/>
      <c r="C426" s="14"/>
      <c r="D426" s="34"/>
      <c r="F426" s="22" t="b">
        <v>0</v>
      </c>
      <c r="G426" s="27"/>
      <c r="H426" s="27"/>
      <c r="I426" s="28"/>
    </row>
    <row r="427">
      <c r="A427" s="14"/>
      <c r="B427" s="14"/>
      <c r="C427" s="14"/>
      <c r="D427" s="34"/>
      <c r="F427" s="22" t="b">
        <v>0</v>
      </c>
      <c r="G427" s="27"/>
      <c r="H427" s="27"/>
      <c r="I427" s="28"/>
    </row>
    <row r="428">
      <c r="A428" s="14"/>
      <c r="B428" s="14"/>
      <c r="C428" s="14"/>
      <c r="D428" s="34"/>
      <c r="F428" s="22" t="b">
        <v>0</v>
      </c>
      <c r="G428" s="27"/>
      <c r="H428" s="27"/>
      <c r="I428" s="28"/>
    </row>
    <row r="429">
      <c r="A429" s="14"/>
      <c r="B429" s="14"/>
      <c r="C429" s="14"/>
      <c r="D429" s="34"/>
      <c r="F429" s="22" t="b">
        <v>0</v>
      </c>
      <c r="G429" s="27"/>
      <c r="H429" s="27"/>
      <c r="I429" s="28"/>
    </row>
    <row r="430">
      <c r="A430" s="14"/>
      <c r="B430" s="14"/>
      <c r="C430" s="14"/>
      <c r="D430" s="34"/>
      <c r="F430" s="22" t="b">
        <v>0</v>
      </c>
      <c r="G430" s="27"/>
      <c r="H430" s="27"/>
      <c r="I430" s="28"/>
    </row>
    <row r="431">
      <c r="A431" s="14"/>
      <c r="B431" s="14"/>
      <c r="C431" s="14"/>
      <c r="D431" s="34"/>
      <c r="F431" s="22" t="b">
        <v>0</v>
      </c>
      <c r="G431" s="27"/>
      <c r="H431" s="27"/>
      <c r="I431" s="28"/>
    </row>
    <row r="432">
      <c r="A432" s="14"/>
      <c r="B432" s="14"/>
      <c r="C432" s="14"/>
      <c r="D432" s="34"/>
      <c r="F432" s="22" t="b">
        <v>0</v>
      </c>
      <c r="G432" s="27"/>
      <c r="H432" s="27"/>
      <c r="I432" s="28"/>
    </row>
    <row r="433">
      <c r="A433" s="14"/>
      <c r="B433" s="14"/>
      <c r="C433" s="14"/>
      <c r="D433" s="34"/>
      <c r="F433" s="22" t="b">
        <v>0</v>
      </c>
      <c r="G433" s="27"/>
      <c r="H433" s="27"/>
      <c r="I433" s="28"/>
    </row>
    <row r="434">
      <c r="A434" s="14"/>
      <c r="B434" s="14"/>
      <c r="C434" s="14"/>
      <c r="D434" s="34"/>
      <c r="F434" s="22" t="b">
        <v>0</v>
      </c>
      <c r="G434" s="27"/>
      <c r="H434" s="27"/>
      <c r="I434" s="28"/>
    </row>
    <row r="435">
      <c r="A435" s="14"/>
      <c r="B435" s="14"/>
      <c r="C435" s="14"/>
      <c r="D435" s="34"/>
      <c r="F435" s="22" t="b">
        <v>0</v>
      </c>
      <c r="G435" s="27"/>
      <c r="H435" s="27"/>
      <c r="I435" s="28"/>
    </row>
    <row r="436">
      <c r="A436" s="14"/>
      <c r="B436" s="14"/>
      <c r="C436" s="14"/>
      <c r="D436" s="34"/>
      <c r="F436" s="22" t="b">
        <v>0</v>
      </c>
      <c r="G436" s="27"/>
      <c r="H436" s="27"/>
      <c r="I436" s="28"/>
    </row>
    <row r="437">
      <c r="A437" s="14"/>
      <c r="B437" s="14"/>
      <c r="C437" s="14"/>
      <c r="D437" s="34"/>
      <c r="F437" s="22" t="b">
        <v>0</v>
      </c>
      <c r="G437" s="27"/>
      <c r="H437" s="27"/>
      <c r="I437" s="28"/>
    </row>
    <row r="438">
      <c r="A438" s="14"/>
      <c r="B438" s="14"/>
      <c r="C438" s="14"/>
      <c r="D438" s="34"/>
      <c r="F438" s="22" t="b">
        <v>0</v>
      </c>
      <c r="G438" s="27"/>
      <c r="H438" s="27"/>
      <c r="I438" s="28"/>
    </row>
    <row r="439">
      <c r="A439" s="14"/>
      <c r="B439" s="14"/>
      <c r="C439" s="14"/>
      <c r="D439" s="34"/>
      <c r="F439" s="22" t="b">
        <v>0</v>
      </c>
      <c r="G439" s="27"/>
      <c r="H439" s="27"/>
      <c r="I439" s="28"/>
    </row>
    <row r="440">
      <c r="A440" s="14"/>
      <c r="B440" s="14"/>
      <c r="C440" s="14"/>
      <c r="D440" s="34"/>
      <c r="F440" s="22" t="b">
        <v>0</v>
      </c>
      <c r="G440" s="27"/>
      <c r="H440" s="27"/>
      <c r="I440" s="28"/>
    </row>
    <row r="441">
      <c r="A441" s="14"/>
      <c r="B441" s="14"/>
      <c r="C441" s="14"/>
      <c r="D441" s="34"/>
      <c r="F441" s="22" t="b">
        <v>0</v>
      </c>
      <c r="G441" s="27"/>
      <c r="H441" s="27"/>
      <c r="I441" s="28"/>
    </row>
    <row r="442">
      <c r="A442" s="14"/>
      <c r="B442" s="14"/>
      <c r="C442" s="14"/>
      <c r="D442" s="34"/>
      <c r="F442" s="22" t="b">
        <v>0</v>
      </c>
      <c r="G442" s="27"/>
      <c r="H442" s="27"/>
      <c r="I442" s="28"/>
    </row>
    <row r="443">
      <c r="A443" s="14"/>
      <c r="B443" s="14"/>
      <c r="C443" s="14"/>
      <c r="D443" s="34"/>
      <c r="F443" s="22" t="b">
        <v>0</v>
      </c>
      <c r="G443" s="27"/>
      <c r="H443" s="27"/>
      <c r="I443" s="28"/>
    </row>
    <row r="444">
      <c r="A444" s="14"/>
      <c r="B444" s="14"/>
      <c r="C444" s="14"/>
      <c r="D444" s="34"/>
      <c r="F444" s="22" t="b">
        <v>0</v>
      </c>
      <c r="G444" s="27"/>
      <c r="H444" s="27"/>
      <c r="I444" s="28"/>
    </row>
    <row r="445">
      <c r="A445" s="14"/>
      <c r="B445" s="14"/>
      <c r="C445" s="14"/>
      <c r="D445" s="34"/>
      <c r="F445" s="22" t="b">
        <v>0</v>
      </c>
      <c r="G445" s="27"/>
      <c r="H445" s="27"/>
      <c r="I445" s="28"/>
    </row>
    <row r="446">
      <c r="A446" s="14"/>
      <c r="B446" s="14"/>
      <c r="C446" s="14"/>
      <c r="D446" s="34"/>
      <c r="F446" s="22" t="b">
        <v>0</v>
      </c>
      <c r="G446" s="27"/>
      <c r="H446" s="27"/>
      <c r="I446" s="28"/>
    </row>
    <row r="447">
      <c r="A447" s="14"/>
      <c r="B447" s="14"/>
      <c r="C447" s="14"/>
      <c r="D447" s="34"/>
      <c r="F447" s="22" t="b">
        <v>0</v>
      </c>
      <c r="G447" s="27"/>
      <c r="H447" s="27"/>
      <c r="I447" s="28"/>
    </row>
    <row r="448">
      <c r="A448" s="14"/>
      <c r="B448" s="14"/>
      <c r="C448" s="14"/>
      <c r="D448" s="34"/>
      <c r="F448" s="22" t="b">
        <v>0</v>
      </c>
      <c r="G448" s="27"/>
      <c r="H448" s="27"/>
      <c r="I448" s="28"/>
    </row>
    <row r="449">
      <c r="A449" s="14"/>
      <c r="B449" s="14"/>
      <c r="C449" s="14"/>
      <c r="D449" s="34"/>
      <c r="F449" s="22" t="b">
        <v>0</v>
      </c>
      <c r="G449" s="27"/>
      <c r="H449" s="27"/>
      <c r="I449" s="28"/>
    </row>
    <row r="450">
      <c r="A450" s="14"/>
      <c r="B450" s="14"/>
      <c r="C450" s="14"/>
      <c r="D450" s="34"/>
      <c r="F450" s="22" t="b">
        <v>0</v>
      </c>
      <c r="G450" s="27"/>
      <c r="H450" s="27"/>
      <c r="I450" s="28"/>
    </row>
    <row r="451">
      <c r="A451" s="14"/>
      <c r="B451" s="14"/>
      <c r="C451" s="14"/>
      <c r="D451" s="34"/>
      <c r="F451" s="22" t="b">
        <v>0</v>
      </c>
      <c r="G451" s="27"/>
      <c r="H451" s="27"/>
      <c r="I451" s="28"/>
    </row>
    <row r="452">
      <c r="A452" s="14"/>
      <c r="B452" s="14"/>
      <c r="C452" s="14"/>
      <c r="D452" s="34"/>
      <c r="F452" s="22" t="b">
        <v>0</v>
      </c>
      <c r="G452" s="27"/>
      <c r="H452" s="27"/>
      <c r="I452" s="28"/>
    </row>
    <row r="453">
      <c r="A453" s="14"/>
      <c r="B453" s="14"/>
      <c r="C453" s="14"/>
      <c r="D453" s="34"/>
      <c r="F453" s="22" t="b">
        <v>0</v>
      </c>
      <c r="G453" s="27"/>
      <c r="H453" s="27"/>
      <c r="I453" s="28"/>
    </row>
    <row r="454">
      <c r="A454" s="14"/>
      <c r="B454" s="14"/>
      <c r="C454" s="14"/>
      <c r="D454" s="34"/>
      <c r="F454" s="22" t="b">
        <v>0</v>
      </c>
      <c r="G454" s="27"/>
      <c r="H454" s="27"/>
      <c r="I454" s="28"/>
    </row>
    <row r="455">
      <c r="A455" s="14"/>
      <c r="B455" s="14"/>
      <c r="C455" s="14"/>
      <c r="D455" s="34"/>
      <c r="F455" s="22" t="b">
        <v>0</v>
      </c>
      <c r="G455" s="27"/>
      <c r="H455" s="27"/>
      <c r="I455" s="28"/>
    </row>
    <row r="456">
      <c r="A456" s="14"/>
      <c r="B456" s="14"/>
      <c r="C456" s="14"/>
      <c r="D456" s="34"/>
      <c r="F456" s="22" t="b">
        <v>0</v>
      </c>
      <c r="G456" s="27"/>
      <c r="H456" s="27"/>
      <c r="I456" s="28"/>
    </row>
    <row r="457">
      <c r="A457" s="14"/>
      <c r="B457" s="14"/>
      <c r="C457" s="14"/>
      <c r="D457" s="34"/>
      <c r="F457" s="22" t="b">
        <v>0</v>
      </c>
      <c r="G457" s="27"/>
      <c r="H457" s="27"/>
      <c r="I457" s="28"/>
    </row>
    <row r="458">
      <c r="A458" s="14"/>
      <c r="B458" s="14"/>
      <c r="C458" s="14"/>
      <c r="D458" s="34"/>
      <c r="F458" s="22" t="b">
        <v>0</v>
      </c>
      <c r="G458" s="27"/>
      <c r="H458" s="27"/>
      <c r="I458" s="28"/>
    </row>
    <row r="459">
      <c r="A459" s="14"/>
      <c r="B459" s="14"/>
      <c r="C459" s="14"/>
      <c r="D459" s="34"/>
      <c r="F459" s="22" t="b">
        <v>0</v>
      </c>
      <c r="G459" s="27"/>
      <c r="H459" s="27"/>
      <c r="I459" s="28"/>
    </row>
  </sheetData>
  <conditionalFormatting sqref="A2:C71">
    <cfRule type="expression" dxfId="0" priority="1">
      <formula> $B2 = "interactable"</formula>
    </cfRule>
  </conditionalFormatting>
  <conditionalFormatting sqref="A1:I1">
    <cfRule type="expression" dxfId="2" priority="2">
      <formula> OR(ISBLANK(A1), ISERROR(A1), COUNTIF($A1:I1, A1) &gt; 1)</formula>
    </cfRule>
  </conditionalFormatting>
  <dataValidations>
    <dataValidation type="list" allowBlank="1" showErrorMessage="1" sqref="B2:B459">
      <formula1>"interactable,simple"</formula1>
    </dataValidation>
  </dataValidations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1" width="31.38"/>
    <col customWidth="1" min="2" max="2" width="21.13"/>
    <col customWidth="1" min="3" max="3" width="13.88"/>
    <col customWidth="1" min="4" max="4" width="10.38"/>
    <col customWidth="1" min="5" max="5" width="8.63"/>
    <col customWidth="1" min="6" max="6" width="12.63"/>
    <col customWidth="1" min="7" max="7" width="21.25"/>
    <col customWidth="1" min="8" max="8" width="14.75"/>
    <col customWidth="1" min="9" max="9" width="7.5"/>
    <col customWidth="1" hidden="1" min="10" max="10" width="21.75"/>
  </cols>
  <sheetData>
    <row r="1">
      <c r="A1" s="1" t="s">
        <v>1</v>
      </c>
      <c r="B1" s="3" t="s">
        <v>2</v>
      </c>
      <c r="C1" s="2" t="s">
        <v>4</v>
      </c>
      <c r="D1" s="3" t="s">
        <v>5</v>
      </c>
      <c r="E1" s="3" t="s">
        <v>6</v>
      </c>
      <c r="F1" s="3" t="s">
        <v>8</v>
      </c>
      <c r="G1" s="3" t="s">
        <v>9</v>
      </c>
      <c r="H1" s="3" t="s">
        <v>10</v>
      </c>
      <c r="I1" s="3" t="s">
        <v>11</v>
      </c>
      <c r="J1" s="1" t="s">
        <v>12</v>
      </c>
    </row>
    <row r="2">
      <c r="A2" s="8" t="s">
        <v>14</v>
      </c>
      <c r="B2" s="7" t="s">
        <v>17</v>
      </c>
      <c r="C2" s="7">
        <v>15.0</v>
      </c>
      <c r="D2" s="6">
        <v>300.0</v>
      </c>
      <c r="E2" s="6">
        <v>50.0</v>
      </c>
      <c r="F2" s="6">
        <v>30.0</v>
      </c>
      <c r="G2" s="9" t="s">
        <v>23</v>
      </c>
      <c r="H2" s="10">
        <v>1.0</v>
      </c>
      <c r="I2" s="10"/>
      <c r="J2" s="11"/>
    </row>
    <row r="3">
      <c r="A3" s="11"/>
      <c r="B3" s="13"/>
      <c r="C3" s="13"/>
      <c r="D3" s="6"/>
      <c r="E3" s="6"/>
      <c r="F3" s="6"/>
      <c r="G3" s="13"/>
      <c r="H3" s="10"/>
      <c r="I3" s="10"/>
      <c r="J3" s="11"/>
    </row>
    <row r="4">
      <c r="A4" s="14" t="s">
        <v>25</v>
      </c>
      <c r="B4" s="7" t="s">
        <v>26</v>
      </c>
      <c r="C4" s="7">
        <v>15.0</v>
      </c>
      <c r="D4" s="6">
        <v>300.0</v>
      </c>
      <c r="E4" s="6">
        <v>50.0</v>
      </c>
      <c r="F4" s="6">
        <v>30.0</v>
      </c>
      <c r="G4" s="9" t="s">
        <v>23</v>
      </c>
      <c r="H4" s="10">
        <v>3.0</v>
      </c>
      <c r="I4" s="10"/>
      <c r="J4" s="11"/>
    </row>
    <row r="5">
      <c r="A5" s="11"/>
      <c r="B5" s="13"/>
      <c r="C5" s="13"/>
      <c r="D5" s="6"/>
      <c r="E5" s="6"/>
      <c r="F5" s="6"/>
      <c r="G5" s="9" t="s">
        <v>27</v>
      </c>
      <c r="H5" s="10">
        <v>1.0</v>
      </c>
      <c r="I5" s="10"/>
      <c r="J5" s="11"/>
    </row>
    <row r="6">
      <c r="A6" s="11"/>
      <c r="B6" s="13"/>
      <c r="C6" s="13"/>
      <c r="D6" s="6"/>
      <c r="E6" s="6"/>
      <c r="F6" s="6"/>
      <c r="G6" s="9" t="s">
        <v>29</v>
      </c>
      <c r="H6" s="10">
        <v>3.0</v>
      </c>
      <c r="I6" s="10"/>
      <c r="J6" s="11"/>
    </row>
    <row r="7">
      <c r="A7" s="11"/>
      <c r="B7" s="13"/>
      <c r="C7" s="13"/>
      <c r="D7" s="6"/>
      <c r="E7" s="6"/>
      <c r="F7" s="6"/>
      <c r="G7" s="9" t="s">
        <v>32</v>
      </c>
      <c r="H7" s="10">
        <v>2.0</v>
      </c>
      <c r="I7" s="10"/>
      <c r="J7" s="11"/>
    </row>
    <row r="8">
      <c r="A8" s="11"/>
      <c r="B8" s="7"/>
      <c r="C8" s="7"/>
      <c r="D8" s="6"/>
      <c r="E8" s="6"/>
      <c r="F8" s="6"/>
      <c r="G8" s="9" t="s">
        <v>34</v>
      </c>
      <c r="H8" s="10">
        <v>1.0</v>
      </c>
      <c r="I8" s="10"/>
      <c r="J8" s="11"/>
    </row>
    <row r="9">
      <c r="A9" s="11"/>
      <c r="B9" s="13"/>
      <c r="C9" s="13"/>
      <c r="D9" s="6"/>
      <c r="E9" s="6"/>
      <c r="F9" s="6"/>
      <c r="G9" s="9"/>
      <c r="H9" s="10"/>
      <c r="I9" s="10"/>
      <c r="J9" s="11"/>
    </row>
    <row r="10">
      <c r="A10" s="11"/>
      <c r="B10" s="7" t="s">
        <v>37</v>
      </c>
      <c r="C10" s="7">
        <v>15.0</v>
      </c>
      <c r="D10" s="6">
        <v>300.0</v>
      </c>
      <c r="E10" s="6">
        <v>50.0</v>
      </c>
      <c r="F10" s="6">
        <v>30.0</v>
      </c>
      <c r="G10" s="9" t="s">
        <v>23</v>
      </c>
      <c r="H10" s="10">
        <v>3.0</v>
      </c>
      <c r="I10" s="10"/>
      <c r="J10" s="11"/>
    </row>
    <row r="11">
      <c r="A11" s="11"/>
      <c r="B11" s="13"/>
      <c r="C11" s="13"/>
      <c r="D11" s="6"/>
      <c r="E11" s="6"/>
      <c r="F11" s="6"/>
      <c r="G11" s="9" t="s">
        <v>27</v>
      </c>
      <c r="H11" s="10">
        <v>1.0</v>
      </c>
      <c r="I11" s="10"/>
      <c r="J11" s="11"/>
    </row>
    <row r="12">
      <c r="A12" s="11"/>
      <c r="B12" s="13"/>
      <c r="C12" s="13"/>
      <c r="D12" s="6"/>
      <c r="E12" s="6"/>
      <c r="F12" s="6"/>
      <c r="G12" s="9" t="s">
        <v>29</v>
      </c>
      <c r="H12" s="10">
        <v>1.0</v>
      </c>
      <c r="I12" s="10"/>
      <c r="J12" s="11"/>
    </row>
    <row r="13">
      <c r="A13" s="11" t="s">
        <v>42</v>
      </c>
      <c r="B13" s="7"/>
      <c r="C13" s="7"/>
      <c r="D13" s="6"/>
      <c r="E13" s="6"/>
      <c r="F13" s="6"/>
      <c r="G13" s="9" t="s">
        <v>32</v>
      </c>
      <c r="H13" s="10">
        <v>3.0</v>
      </c>
      <c r="I13" s="10"/>
      <c r="J13" s="11"/>
    </row>
    <row r="14">
      <c r="A14" s="11"/>
      <c r="B14" s="13"/>
      <c r="C14" s="13"/>
      <c r="D14" s="6"/>
      <c r="E14" s="6"/>
      <c r="F14" s="6"/>
      <c r="G14" s="9" t="s">
        <v>34</v>
      </c>
      <c r="H14" s="10">
        <v>2.0</v>
      </c>
      <c r="I14" s="10"/>
      <c r="J14" s="11"/>
    </row>
    <row r="15">
      <c r="A15" s="11"/>
      <c r="B15" s="13"/>
      <c r="C15" s="13"/>
      <c r="D15" s="6"/>
      <c r="E15" s="6"/>
      <c r="F15" s="6"/>
      <c r="G15" s="9"/>
      <c r="H15" s="10"/>
      <c r="I15" s="10"/>
      <c r="J15" s="11"/>
    </row>
    <row r="16">
      <c r="A16" s="11"/>
      <c r="B16" s="7" t="s">
        <v>47</v>
      </c>
      <c r="C16" s="7">
        <v>15.0</v>
      </c>
      <c r="D16" s="6">
        <v>300.0</v>
      </c>
      <c r="E16" s="6">
        <v>50.0</v>
      </c>
      <c r="F16" s="6">
        <v>30.0</v>
      </c>
      <c r="G16" s="9" t="s">
        <v>23</v>
      </c>
      <c r="H16" s="10">
        <v>3.0</v>
      </c>
      <c r="I16" s="10"/>
      <c r="J16" s="11"/>
    </row>
    <row r="17">
      <c r="A17" s="11"/>
      <c r="B17" s="13"/>
      <c r="C17" s="13"/>
      <c r="D17" s="6"/>
      <c r="E17" s="6"/>
      <c r="F17" s="6"/>
      <c r="G17" s="9" t="s">
        <v>27</v>
      </c>
      <c r="H17" s="10">
        <v>1.0</v>
      </c>
      <c r="I17" s="10"/>
      <c r="J17" s="11"/>
    </row>
    <row r="18">
      <c r="A18" s="11"/>
      <c r="B18" s="13"/>
      <c r="C18" s="13"/>
      <c r="D18" s="6"/>
      <c r="E18" s="6"/>
      <c r="F18" s="6"/>
      <c r="G18" s="7" t="s">
        <v>29</v>
      </c>
      <c r="H18" s="10">
        <v>1.0</v>
      </c>
      <c r="I18" s="10"/>
      <c r="J18" s="11"/>
    </row>
    <row r="19">
      <c r="A19" s="11"/>
      <c r="B19" s="7"/>
      <c r="C19" s="7"/>
      <c r="D19" s="6"/>
      <c r="E19" s="6"/>
      <c r="F19" s="6"/>
      <c r="G19" s="9" t="s">
        <v>32</v>
      </c>
      <c r="H19" s="10">
        <v>1.0</v>
      </c>
      <c r="I19" s="10"/>
      <c r="J19" s="11"/>
    </row>
    <row r="20">
      <c r="A20" s="11" t="s">
        <v>48</v>
      </c>
      <c r="B20" s="13"/>
      <c r="C20" s="13"/>
      <c r="D20" s="6"/>
      <c r="E20" s="6"/>
      <c r="F20" s="6"/>
      <c r="G20" s="9" t="s">
        <v>34</v>
      </c>
      <c r="H20" s="10">
        <v>4.0</v>
      </c>
      <c r="I20" s="10"/>
      <c r="J20" s="11"/>
    </row>
    <row r="21">
      <c r="A21" s="11"/>
      <c r="B21" s="13"/>
      <c r="C21" s="13"/>
      <c r="D21" s="6"/>
      <c r="E21" s="6"/>
      <c r="F21" s="6"/>
      <c r="G21" s="9"/>
      <c r="H21" s="10"/>
      <c r="I21" s="10"/>
      <c r="J21" s="11"/>
    </row>
    <row r="22">
      <c r="A22" s="11"/>
      <c r="B22" s="7" t="s">
        <v>49</v>
      </c>
      <c r="C22" s="7">
        <v>15.0</v>
      </c>
      <c r="D22" s="6">
        <v>300.0</v>
      </c>
      <c r="E22" s="6">
        <v>50.0</v>
      </c>
      <c r="F22" s="6">
        <v>30.0</v>
      </c>
      <c r="G22" s="9" t="s">
        <v>23</v>
      </c>
      <c r="H22" s="10">
        <v>1.0</v>
      </c>
      <c r="I22" s="10"/>
      <c r="J22" s="11"/>
    </row>
    <row r="23">
      <c r="A23" s="11"/>
      <c r="B23" s="13"/>
      <c r="C23" s="13"/>
      <c r="D23" s="6"/>
      <c r="E23" s="6"/>
      <c r="F23" s="6"/>
      <c r="G23" s="9" t="s">
        <v>27</v>
      </c>
      <c r="H23" s="10">
        <v>2.0</v>
      </c>
      <c r="I23" s="10"/>
      <c r="J23" s="11"/>
    </row>
    <row r="24">
      <c r="A24" s="11"/>
      <c r="B24" s="13"/>
      <c r="C24" s="13"/>
      <c r="D24" s="6"/>
      <c r="E24" s="6"/>
      <c r="F24" s="6"/>
      <c r="G24" s="9" t="s">
        <v>29</v>
      </c>
      <c r="H24" s="10">
        <v>1.0</v>
      </c>
      <c r="I24" s="10"/>
      <c r="J24" s="11"/>
    </row>
    <row r="25">
      <c r="A25" s="11" t="s">
        <v>50</v>
      </c>
      <c r="B25" s="7"/>
      <c r="C25" s="7"/>
      <c r="D25" s="6"/>
      <c r="E25" s="6"/>
      <c r="F25" s="6"/>
      <c r="G25" s="9" t="s">
        <v>32</v>
      </c>
      <c r="H25" s="10">
        <v>3.0</v>
      </c>
      <c r="I25" s="10"/>
      <c r="J25" s="11"/>
    </row>
    <row r="26">
      <c r="A26" s="11"/>
      <c r="B26" s="13"/>
      <c r="C26" s="13"/>
      <c r="D26" s="6"/>
      <c r="E26" s="6"/>
      <c r="F26" s="6"/>
      <c r="G26" s="9" t="s">
        <v>34</v>
      </c>
      <c r="H26" s="10">
        <v>3.0</v>
      </c>
      <c r="I26" s="10"/>
      <c r="J26" s="11"/>
    </row>
    <row r="27">
      <c r="A27" s="11"/>
      <c r="B27" s="13"/>
      <c r="C27" s="13"/>
      <c r="D27" s="6"/>
      <c r="E27" s="6"/>
      <c r="F27" s="6"/>
      <c r="G27" s="9"/>
      <c r="H27" s="10"/>
      <c r="I27" s="10"/>
      <c r="J27" s="11"/>
    </row>
    <row r="28">
      <c r="A28" s="11"/>
      <c r="B28" s="7" t="s">
        <v>51</v>
      </c>
      <c r="C28" s="7">
        <v>15.0</v>
      </c>
      <c r="D28" s="6">
        <v>300.0</v>
      </c>
      <c r="E28" s="6">
        <v>50.0</v>
      </c>
      <c r="F28" s="6">
        <v>30.0</v>
      </c>
      <c r="G28" s="9" t="s">
        <v>23</v>
      </c>
      <c r="H28" s="10">
        <v>1.0</v>
      </c>
      <c r="I28" s="10"/>
      <c r="J28" s="11"/>
    </row>
    <row r="29">
      <c r="A29" s="11"/>
      <c r="B29" s="13"/>
      <c r="C29" s="13"/>
      <c r="D29" s="6"/>
      <c r="E29" s="6"/>
      <c r="F29" s="6"/>
      <c r="G29" s="9" t="s">
        <v>27</v>
      </c>
      <c r="H29" s="10">
        <v>2.0</v>
      </c>
      <c r="I29" s="10"/>
      <c r="J29" s="11"/>
    </row>
    <row r="30">
      <c r="A30" s="11"/>
      <c r="B30" s="13"/>
      <c r="C30" s="13"/>
      <c r="D30" s="6"/>
      <c r="E30" s="6"/>
      <c r="F30" s="6"/>
      <c r="G30" s="7" t="s">
        <v>29</v>
      </c>
      <c r="H30" s="10">
        <v>1.0</v>
      </c>
      <c r="I30" s="10"/>
      <c r="J30" s="11"/>
    </row>
    <row r="31">
      <c r="A31" s="11"/>
      <c r="B31" s="7"/>
      <c r="C31" s="13"/>
      <c r="D31" s="6"/>
      <c r="E31" s="6"/>
      <c r="F31" s="6"/>
      <c r="G31" s="7" t="s">
        <v>32</v>
      </c>
      <c r="H31" s="10">
        <v>1.0</v>
      </c>
      <c r="I31" s="10"/>
      <c r="J31" s="11"/>
    </row>
    <row r="32">
      <c r="A32" s="11"/>
      <c r="B32" s="7"/>
      <c r="C32" s="13"/>
      <c r="D32" s="6"/>
      <c r="E32" s="6"/>
      <c r="F32" s="6"/>
      <c r="G32" s="7" t="s">
        <v>34</v>
      </c>
      <c r="H32" s="10">
        <v>5.0</v>
      </c>
      <c r="I32" s="10"/>
      <c r="J32" s="11"/>
    </row>
    <row r="33">
      <c r="A33" s="11"/>
      <c r="B33" s="7"/>
      <c r="C33" s="13"/>
      <c r="D33" s="6"/>
      <c r="E33" s="6"/>
      <c r="F33" s="6"/>
      <c r="H33" s="10"/>
      <c r="I33" s="10"/>
      <c r="J33" s="11"/>
    </row>
    <row r="34">
      <c r="A34" s="11"/>
      <c r="B34" s="7" t="s">
        <v>52</v>
      </c>
      <c r="C34" s="7">
        <v>15.0</v>
      </c>
      <c r="D34" s="6">
        <v>300.0</v>
      </c>
      <c r="E34" s="6">
        <v>50.0</v>
      </c>
      <c r="F34" s="6">
        <v>30.0</v>
      </c>
      <c r="G34" s="7" t="s">
        <v>53</v>
      </c>
      <c r="H34" s="10">
        <v>1.0</v>
      </c>
      <c r="I34" s="10"/>
      <c r="J34" s="11"/>
    </row>
    <row r="35">
      <c r="A35" s="11"/>
      <c r="B35" s="7"/>
      <c r="C35" s="13"/>
      <c r="D35" s="6"/>
      <c r="E35" s="6"/>
      <c r="F35" s="6"/>
      <c r="H35" s="10"/>
      <c r="I35" s="10"/>
      <c r="J35" s="11"/>
    </row>
    <row r="36">
      <c r="A36" s="11"/>
      <c r="B36" s="7" t="s">
        <v>54</v>
      </c>
      <c r="C36" s="7">
        <v>15.0</v>
      </c>
      <c r="D36" s="6">
        <v>300.0</v>
      </c>
      <c r="E36" s="6">
        <v>50.0</v>
      </c>
      <c r="F36" s="6">
        <v>30.0</v>
      </c>
      <c r="G36" s="7" t="s">
        <v>53</v>
      </c>
      <c r="H36" s="10">
        <v>1.0</v>
      </c>
      <c r="I36" s="10"/>
      <c r="J36" s="11"/>
    </row>
    <row r="37">
      <c r="A37" s="11"/>
      <c r="B37" s="7"/>
      <c r="C37" s="13"/>
      <c r="D37" s="6"/>
      <c r="E37" s="6"/>
      <c r="F37" s="6"/>
      <c r="G37" s="7" t="s">
        <v>55</v>
      </c>
      <c r="H37" s="10">
        <v>2.0</v>
      </c>
      <c r="I37" s="10"/>
      <c r="J37" s="11"/>
    </row>
    <row r="38">
      <c r="A38" s="11"/>
      <c r="B38" s="13"/>
      <c r="C38" s="13"/>
      <c r="D38" s="6"/>
      <c r="E38" s="6"/>
      <c r="F38" s="6"/>
      <c r="G38" s="7" t="s">
        <v>56</v>
      </c>
      <c r="H38" s="10">
        <v>1.0</v>
      </c>
      <c r="I38" s="10"/>
      <c r="J38" s="11"/>
    </row>
    <row r="39">
      <c r="A39" s="11"/>
      <c r="B39" s="13"/>
      <c r="C39" s="13"/>
      <c r="D39" s="6"/>
      <c r="E39" s="6"/>
      <c r="F39" s="6"/>
      <c r="G39" s="7" t="s">
        <v>57</v>
      </c>
      <c r="H39" s="10">
        <v>1.0</v>
      </c>
      <c r="I39" s="10"/>
      <c r="J39" s="11"/>
    </row>
    <row r="40">
      <c r="A40" s="11"/>
      <c r="B40" s="13"/>
      <c r="C40" s="13"/>
      <c r="D40" s="6"/>
      <c r="E40" s="6"/>
      <c r="F40" s="6"/>
      <c r="G40" s="7" t="s">
        <v>58</v>
      </c>
      <c r="H40" s="10">
        <v>3.0</v>
      </c>
      <c r="I40" s="10"/>
      <c r="J40" s="11"/>
    </row>
    <row r="41">
      <c r="A41" s="11"/>
      <c r="B41" s="13"/>
      <c r="C41" s="13"/>
      <c r="D41" s="6"/>
      <c r="E41" s="6"/>
      <c r="F41" s="6"/>
      <c r="G41" s="7" t="s">
        <v>59</v>
      </c>
      <c r="H41" s="10">
        <v>2.0</v>
      </c>
      <c r="I41" s="10"/>
      <c r="J41" s="11"/>
    </row>
    <row r="42">
      <c r="A42" s="11"/>
      <c r="B42" s="13"/>
      <c r="C42" s="13"/>
      <c r="D42" s="6"/>
      <c r="E42" s="6"/>
      <c r="F42" s="6"/>
      <c r="H42" s="10"/>
      <c r="I42" s="10"/>
      <c r="J42" s="11"/>
    </row>
    <row r="43">
      <c r="A43" s="11"/>
      <c r="B43" s="9" t="s">
        <v>60</v>
      </c>
      <c r="C43" s="7">
        <v>15.0</v>
      </c>
      <c r="D43" s="6">
        <v>300.0</v>
      </c>
      <c r="E43" s="6">
        <v>50.0</v>
      </c>
      <c r="F43" s="6">
        <v>30.0</v>
      </c>
      <c r="G43" s="9" t="s">
        <v>53</v>
      </c>
      <c r="H43" s="10">
        <v>1.0</v>
      </c>
      <c r="I43" s="10"/>
      <c r="J43" s="11"/>
    </row>
    <row r="44">
      <c r="A44" s="11"/>
      <c r="B44" s="13"/>
      <c r="C44" s="13"/>
      <c r="D44" s="6"/>
      <c r="E44" s="6"/>
      <c r="F44" s="6"/>
      <c r="G44" s="7" t="s">
        <v>55</v>
      </c>
      <c r="H44" s="10">
        <v>1.0</v>
      </c>
      <c r="I44" s="10"/>
      <c r="J44" s="11"/>
    </row>
    <row r="45">
      <c r="A45" s="11"/>
      <c r="B45" s="13"/>
      <c r="C45" s="13"/>
      <c r="D45" s="6"/>
      <c r="E45" s="6"/>
      <c r="F45" s="6"/>
      <c r="G45" s="7" t="s">
        <v>56</v>
      </c>
      <c r="H45" s="10">
        <v>1.0</v>
      </c>
      <c r="I45" s="10"/>
      <c r="J45" s="11"/>
    </row>
    <row r="46">
      <c r="A46" s="11"/>
      <c r="B46" s="9"/>
      <c r="C46" s="7"/>
      <c r="D46" s="6"/>
      <c r="E46" s="6"/>
      <c r="F46" s="6"/>
      <c r="G46" s="9" t="s">
        <v>62</v>
      </c>
      <c r="H46" s="10">
        <v>1.0</v>
      </c>
      <c r="I46" s="10"/>
      <c r="J46" s="11"/>
    </row>
    <row r="47">
      <c r="A47" s="11"/>
      <c r="B47" s="13"/>
      <c r="C47" s="13"/>
      <c r="D47" s="6"/>
      <c r="E47" s="6"/>
      <c r="F47" s="6"/>
      <c r="G47" s="9" t="s">
        <v>57</v>
      </c>
      <c r="H47" s="10">
        <v>1.0</v>
      </c>
      <c r="I47" s="10"/>
      <c r="J47" s="11"/>
    </row>
    <row r="48">
      <c r="A48" s="11"/>
      <c r="B48" s="13"/>
      <c r="C48" s="13"/>
      <c r="D48" s="6"/>
      <c r="E48" s="6"/>
      <c r="F48" s="6"/>
      <c r="G48" s="7" t="s">
        <v>58</v>
      </c>
      <c r="H48" s="10">
        <v>4.0</v>
      </c>
      <c r="I48" s="10"/>
      <c r="J48" s="11"/>
    </row>
    <row r="49">
      <c r="A49" s="11" t="s">
        <v>66</v>
      </c>
      <c r="B49" s="13"/>
      <c r="C49" s="13"/>
      <c r="D49" s="6"/>
      <c r="E49" s="6"/>
      <c r="F49" s="6"/>
      <c r="G49" s="7" t="s">
        <v>59</v>
      </c>
      <c r="H49" s="10">
        <v>2.0</v>
      </c>
      <c r="I49" s="10"/>
      <c r="J49" s="11" t="s">
        <v>67</v>
      </c>
    </row>
    <row r="50">
      <c r="A50" s="11"/>
      <c r="B50" s="9"/>
      <c r="C50" s="7"/>
      <c r="D50" s="6"/>
      <c r="E50" s="6"/>
      <c r="F50" s="6"/>
      <c r="G50" s="9"/>
      <c r="H50" s="10"/>
      <c r="I50" s="10"/>
      <c r="J50" s="11"/>
    </row>
    <row r="51">
      <c r="A51" s="11" t="s">
        <v>68</v>
      </c>
      <c r="B51" s="7" t="s">
        <v>69</v>
      </c>
      <c r="C51" s="7">
        <v>15.0</v>
      </c>
      <c r="D51" s="6">
        <v>300.0</v>
      </c>
      <c r="E51" s="6">
        <v>50.0</v>
      </c>
      <c r="F51" s="6">
        <v>30.0</v>
      </c>
      <c r="G51" s="9" t="s">
        <v>53</v>
      </c>
      <c r="H51" s="10">
        <v>1.0</v>
      </c>
      <c r="I51" s="10"/>
      <c r="J51" s="11"/>
    </row>
    <row r="52">
      <c r="A52" s="11"/>
      <c r="B52" s="13"/>
      <c r="C52" s="13"/>
      <c r="D52" s="6"/>
      <c r="E52" s="6"/>
      <c r="F52" s="6"/>
      <c r="G52" s="7" t="s">
        <v>55</v>
      </c>
      <c r="H52" s="10">
        <v>1.0</v>
      </c>
      <c r="I52" s="10"/>
      <c r="J52" s="11"/>
    </row>
    <row r="53">
      <c r="A53" s="11" t="s">
        <v>70</v>
      </c>
      <c r="B53" s="9"/>
      <c r="C53" s="7"/>
      <c r="D53" s="6"/>
      <c r="E53" s="6"/>
      <c r="F53" s="6"/>
      <c r="G53" s="9" t="s">
        <v>56</v>
      </c>
      <c r="H53" s="10">
        <v>1.0</v>
      </c>
      <c r="I53" s="10"/>
      <c r="J53" s="11"/>
    </row>
    <row r="54">
      <c r="A54" s="11"/>
      <c r="B54" s="13"/>
      <c r="C54" s="13"/>
      <c r="D54" s="6"/>
      <c r="E54" s="6"/>
      <c r="F54" s="6"/>
      <c r="G54" s="9" t="s">
        <v>62</v>
      </c>
      <c r="H54" s="10">
        <v>1.0</v>
      </c>
      <c r="I54" s="10"/>
      <c r="J54" s="11"/>
    </row>
    <row r="55">
      <c r="A55" s="11"/>
      <c r="B55" s="13"/>
      <c r="C55" s="13"/>
      <c r="D55" s="6"/>
      <c r="E55" s="6"/>
      <c r="F55" s="6"/>
      <c r="G55" s="9" t="s">
        <v>57</v>
      </c>
      <c r="H55" s="10">
        <v>1.0</v>
      </c>
      <c r="I55" s="10"/>
      <c r="J55" s="11"/>
    </row>
    <row r="56">
      <c r="A56" s="11"/>
      <c r="B56" s="13"/>
      <c r="C56" s="13"/>
      <c r="D56" s="6"/>
      <c r="E56" s="6"/>
      <c r="F56" s="6"/>
      <c r="G56" s="7" t="s">
        <v>58</v>
      </c>
      <c r="H56" s="10">
        <v>1.0</v>
      </c>
      <c r="I56" s="10"/>
      <c r="J56" s="11"/>
    </row>
    <row r="57">
      <c r="A57" s="11"/>
      <c r="B57" s="9"/>
      <c r="C57" s="7"/>
      <c r="D57" s="6"/>
      <c r="E57" s="6"/>
      <c r="F57" s="6"/>
      <c r="G57" s="9" t="s">
        <v>59</v>
      </c>
      <c r="H57" s="10">
        <v>5.0</v>
      </c>
      <c r="I57" s="10"/>
      <c r="J57" s="11"/>
    </row>
    <row r="58">
      <c r="A58" s="11"/>
      <c r="B58" s="7"/>
      <c r="C58" s="7"/>
      <c r="D58" s="6"/>
      <c r="E58" s="6"/>
      <c r="F58" s="6"/>
      <c r="G58" s="9"/>
      <c r="H58" s="10"/>
      <c r="I58" s="10"/>
      <c r="J58" s="11"/>
    </row>
    <row r="59">
      <c r="A59" s="11"/>
      <c r="B59" s="7" t="s">
        <v>71</v>
      </c>
      <c r="C59" s="7">
        <v>15.0</v>
      </c>
      <c r="D59" s="6">
        <v>300.0</v>
      </c>
      <c r="E59" s="6">
        <v>50.0</v>
      </c>
      <c r="F59" s="6">
        <v>30.0</v>
      </c>
      <c r="G59" s="9" t="s">
        <v>53</v>
      </c>
      <c r="H59" s="10">
        <v>3.0</v>
      </c>
      <c r="I59" s="10"/>
      <c r="J59" s="11"/>
    </row>
    <row r="60">
      <c r="A60" s="11"/>
      <c r="B60" s="13"/>
      <c r="C60" s="13"/>
      <c r="D60" s="6"/>
      <c r="E60" s="6"/>
      <c r="F60" s="6"/>
      <c r="G60" s="7" t="s">
        <v>55</v>
      </c>
      <c r="H60" s="10">
        <v>4.0</v>
      </c>
      <c r="I60" s="10"/>
      <c r="J60" s="11"/>
    </row>
    <row r="61">
      <c r="A61" s="14" t="s">
        <v>72</v>
      </c>
      <c r="B61" s="9"/>
      <c r="C61" s="7"/>
      <c r="D61" s="6"/>
      <c r="E61" s="6"/>
      <c r="F61" s="6"/>
      <c r="G61" s="9" t="s">
        <v>56</v>
      </c>
      <c r="H61" s="10">
        <v>1.0</v>
      </c>
      <c r="I61" s="10"/>
      <c r="J61" s="11"/>
    </row>
    <row r="62">
      <c r="A62" s="11"/>
      <c r="B62" s="13"/>
      <c r="C62" s="13"/>
      <c r="D62" s="6"/>
      <c r="E62" s="6"/>
      <c r="F62" s="6"/>
      <c r="G62" s="9" t="s">
        <v>62</v>
      </c>
      <c r="H62" s="10">
        <v>1.0</v>
      </c>
      <c r="I62" s="10"/>
      <c r="J62" s="11"/>
    </row>
    <row r="63">
      <c r="A63" s="11"/>
      <c r="B63" s="13"/>
      <c r="C63" s="13"/>
      <c r="D63" s="6"/>
      <c r="E63" s="6"/>
      <c r="F63" s="6"/>
      <c r="G63" s="9" t="s">
        <v>57</v>
      </c>
      <c r="H63" s="10">
        <v>1.0</v>
      </c>
      <c r="I63" s="10"/>
      <c r="J63" s="11"/>
    </row>
    <row r="64">
      <c r="A64" s="11"/>
      <c r="B64" s="13"/>
      <c r="C64" s="13"/>
      <c r="D64" s="6"/>
      <c r="E64" s="6"/>
      <c r="F64" s="6"/>
      <c r="G64" s="7" t="s">
        <v>58</v>
      </c>
      <c r="H64" s="10">
        <v>1.0</v>
      </c>
      <c r="I64" s="10"/>
      <c r="J64" s="11"/>
    </row>
    <row r="65">
      <c r="A65" s="11"/>
      <c r="B65" s="9"/>
      <c r="C65" s="7"/>
      <c r="D65" s="6"/>
      <c r="E65" s="6"/>
      <c r="F65" s="6"/>
      <c r="G65" s="9" t="s">
        <v>59</v>
      </c>
      <c r="H65" s="10">
        <v>1.0</v>
      </c>
      <c r="I65" s="10"/>
      <c r="J65" s="11"/>
    </row>
    <row r="66">
      <c r="A66" s="11"/>
      <c r="B66" s="13"/>
      <c r="C66" s="13"/>
      <c r="D66" s="6"/>
      <c r="E66" s="6"/>
      <c r="F66" s="6"/>
      <c r="G66" s="9" t="s">
        <v>73</v>
      </c>
      <c r="H66" s="10">
        <v>3.0</v>
      </c>
      <c r="I66" s="10"/>
      <c r="J66" s="11"/>
    </row>
    <row r="67">
      <c r="A67" s="11"/>
      <c r="B67" s="13"/>
      <c r="C67" s="13"/>
      <c r="D67" s="6"/>
      <c r="E67" s="6"/>
      <c r="F67" s="6"/>
      <c r="G67" s="7" t="s">
        <v>74</v>
      </c>
      <c r="H67" s="10">
        <v>1.0</v>
      </c>
      <c r="I67" s="10"/>
      <c r="J67" s="11"/>
    </row>
    <row r="68">
      <c r="A68" s="11"/>
      <c r="B68" s="9"/>
      <c r="C68" s="7"/>
      <c r="D68" s="6"/>
      <c r="E68" s="6"/>
      <c r="F68" s="6"/>
      <c r="G68" s="9"/>
      <c r="H68" s="10"/>
      <c r="I68" s="10"/>
      <c r="J68" s="11"/>
    </row>
    <row r="69">
      <c r="A69" s="11"/>
      <c r="B69" s="7" t="s">
        <v>75</v>
      </c>
      <c r="C69" s="7">
        <v>15.0</v>
      </c>
      <c r="D69" s="6">
        <v>300.0</v>
      </c>
      <c r="E69" s="6">
        <v>50.0</v>
      </c>
      <c r="F69" s="6">
        <v>30.0</v>
      </c>
      <c r="G69" s="9" t="s">
        <v>53</v>
      </c>
      <c r="H69" s="10">
        <v>1.0</v>
      </c>
      <c r="I69" s="10"/>
      <c r="J69" s="11"/>
    </row>
    <row r="70">
      <c r="A70" s="11"/>
      <c r="B70" s="13"/>
      <c r="C70" s="13"/>
      <c r="D70" s="6"/>
      <c r="E70" s="6"/>
      <c r="F70" s="6"/>
      <c r="G70" s="7" t="s">
        <v>55</v>
      </c>
      <c r="H70" s="10">
        <v>5.0</v>
      </c>
      <c r="I70" s="10"/>
      <c r="J70" s="11"/>
    </row>
    <row r="71">
      <c r="A71" s="11"/>
      <c r="B71" s="9"/>
      <c r="C71" s="7"/>
      <c r="D71" s="6"/>
      <c r="E71" s="6"/>
      <c r="F71" s="6"/>
      <c r="G71" s="9" t="s">
        <v>56</v>
      </c>
      <c r="H71" s="10">
        <v>1.0</v>
      </c>
      <c r="I71" s="10"/>
      <c r="J71" s="11"/>
    </row>
    <row r="72">
      <c r="A72" s="11" t="s">
        <v>76</v>
      </c>
      <c r="B72" s="13"/>
      <c r="C72" s="13"/>
      <c r="D72" s="6"/>
      <c r="E72" s="6"/>
      <c r="F72" s="6"/>
      <c r="G72" s="9" t="s">
        <v>62</v>
      </c>
      <c r="H72" s="10">
        <v>1.0</v>
      </c>
      <c r="I72" s="10"/>
      <c r="J72" s="11"/>
    </row>
    <row r="73">
      <c r="A73" s="11"/>
      <c r="B73" s="13"/>
      <c r="C73" s="13"/>
      <c r="D73" s="6"/>
      <c r="E73" s="6"/>
      <c r="F73" s="6"/>
      <c r="G73" s="9" t="s">
        <v>57</v>
      </c>
      <c r="H73" s="10">
        <v>1.0</v>
      </c>
      <c r="I73" s="10"/>
      <c r="J73" s="11"/>
    </row>
    <row r="74">
      <c r="A74" s="11"/>
      <c r="B74" s="13"/>
      <c r="C74" s="13"/>
      <c r="D74" s="6"/>
      <c r="E74" s="6"/>
      <c r="F74" s="6"/>
      <c r="G74" s="7" t="s">
        <v>58</v>
      </c>
      <c r="H74" s="10">
        <v>1.0</v>
      </c>
      <c r="I74" s="10"/>
      <c r="J74" s="11"/>
    </row>
    <row r="75">
      <c r="A75" s="11"/>
      <c r="B75" s="9"/>
      <c r="C75" s="7"/>
      <c r="D75" s="6"/>
      <c r="E75" s="6"/>
      <c r="F75" s="6"/>
      <c r="G75" s="9" t="s">
        <v>59</v>
      </c>
      <c r="H75" s="10">
        <v>1.0</v>
      </c>
      <c r="I75" s="10"/>
      <c r="J75" s="11"/>
    </row>
    <row r="76">
      <c r="A76" s="11" t="s">
        <v>77</v>
      </c>
      <c r="B76" s="13"/>
      <c r="C76" s="13"/>
      <c r="D76" s="6"/>
      <c r="E76" s="6"/>
      <c r="F76" s="6"/>
      <c r="G76" s="9" t="s">
        <v>73</v>
      </c>
      <c r="H76" s="10">
        <v>1.0</v>
      </c>
      <c r="I76" s="10"/>
      <c r="J76" s="11" t="s">
        <v>78</v>
      </c>
    </row>
    <row r="77">
      <c r="A77" s="11"/>
      <c r="B77" s="13"/>
      <c r="C77" s="13"/>
      <c r="D77" s="6"/>
      <c r="E77" s="6"/>
      <c r="F77" s="6"/>
      <c r="G77" s="9" t="s">
        <v>74</v>
      </c>
      <c r="H77" s="10">
        <v>4.0</v>
      </c>
      <c r="I77" s="10"/>
      <c r="J77" s="11"/>
    </row>
    <row r="78">
      <c r="A78" s="11"/>
      <c r="B78" s="7"/>
      <c r="C78" s="7"/>
      <c r="D78" s="6"/>
      <c r="E78" s="6"/>
      <c r="F78" s="6"/>
      <c r="G78" s="9"/>
      <c r="H78" s="10"/>
      <c r="I78" s="10"/>
      <c r="J78" s="11"/>
    </row>
    <row r="79">
      <c r="A79" s="11"/>
      <c r="B79" s="7" t="s">
        <v>79</v>
      </c>
      <c r="C79" s="7">
        <v>15.0</v>
      </c>
      <c r="D79" s="6">
        <v>300.0</v>
      </c>
      <c r="E79" s="6">
        <v>50.0</v>
      </c>
      <c r="F79" s="6">
        <v>0.0</v>
      </c>
      <c r="G79" s="9" t="s">
        <v>80</v>
      </c>
      <c r="H79" s="10">
        <v>1.0</v>
      </c>
      <c r="I79" s="10"/>
      <c r="J79" s="11"/>
    </row>
    <row r="80">
      <c r="A80" s="11" t="s">
        <v>67</v>
      </c>
      <c r="B80" s="9"/>
      <c r="C80" s="7"/>
      <c r="D80" s="6"/>
      <c r="E80" s="6"/>
      <c r="F80" s="6"/>
      <c r="G80" s="9"/>
      <c r="H80" s="10"/>
      <c r="I80" s="10"/>
      <c r="J80" s="11"/>
    </row>
    <row r="81">
      <c r="A81" s="11"/>
      <c r="B81" s="7" t="s">
        <v>81</v>
      </c>
      <c r="C81" s="7">
        <v>15.0</v>
      </c>
      <c r="D81" s="6">
        <v>300.0</v>
      </c>
      <c r="E81" s="6">
        <v>50.0</v>
      </c>
      <c r="F81" s="6">
        <v>0.0</v>
      </c>
      <c r="G81" s="9" t="s">
        <v>80</v>
      </c>
      <c r="H81" s="10">
        <v>3.0</v>
      </c>
      <c r="I81" s="10"/>
      <c r="J81" s="11"/>
    </row>
    <row r="82">
      <c r="A82" s="11"/>
      <c r="B82" s="13"/>
      <c r="C82" s="13"/>
      <c r="D82" s="6"/>
      <c r="E82" s="6"/>
      <c r="F82" s="6"/>
      <c r="G82" s="9" t="s">
        <v>82</v>
      </c>
      <c r="H82" s="10">
        <v>2.0</v>
      </c>
      <c r="I82" s="10"/>
      <c r="J82" s="11"/>
    </row>
    <row r="83">
      <c r="A83" s="11"/>
      <c r="B83" s="13"/>
      <c r="C83" s="13"/>
      <c r="D83" s="6"/>
      <c r="E83" s="6"/>
      <c r="F83" s="6"/>
      <c r="G83" s="9" t="s">
        <v>83</v>
      </c>
      <c r="H83" s="10">
        <v>1.0</v>
      </c>
      <c r="I83" s="10"/>
      <c r="J83" s="11"/>
    </row>
    <row r="84">
      <c r="A84" s="11"/>
      <c r="B84" s="13"/>
      <c r="C84" s="13"/>
      <c r="D84" s="6"/>
      <c r="E84" s="6"/>
      <c r="F84" s="6"/>
      <c r="G84" s="7" t="s">
        <v>84</v>
      </c>
      <c r="H84" s="10">
        <v>1.0</v>
      </c>
      <c r="I84" s="10"/>
      <c r="J84" s="11"/>
    </row>
    <row r="85">
      <c r="A85" s="11"/>
      <c r="B85" s="9"/>
      <c r="C85" s="7"/>
      <c r="D85" s="6"/>
      <c r="E85" s="6"/>
      <c r="F85" s="6"/>
      <c r="G85" s="9" t="s">
        <v>85</v>
      </c>
      <c r="H85" s="10">
        <v>1.0</v>
      </c>
      <c r="I85" s="10"/>
      <c r="J85" s="11"/>
    </row>
    <row r="86">
      <c r="A86" s="11"/>
      <c r="B86" s="13"/>
      <c r="C86" s="13"/>
      <c r="D86" s="6"/>
      <c r="E86" s="6"/>
      <c r="F86" s="6"/>
      <c r="G86" s="9" t="s">
        <v>86</v>
      </c>
      <c r="H86" s="10">
        <v>1.0</v>
      </c>
      <c r="I86" s="10"/>
      <c r="J86" s="11"/>
    </row>
    <row r="87">
      <c r="A87" s="11"/>
      <c r="B87" s="13"/>
      <c r="C87" s="13"/>
      <c r="D87" s="6"/>
      <c r="E87" s="6"/>
      <c r="F87" s="6"/>
      <c r="G87" s="9" t="s">
        <v>87</v>
      </c>
      <c r="H87" s="10">
        <v>2.0</v>
      </c>
      <c r="I87" s="10"/>
      <c r="J87" s="11"/>
    </row>
    <row r="88">
      <c r="A88" s="11"/>
      <c r="B88" s="13"/>
      <c r="C88" s="13"/>
      <c r="D88" s="6"/>
      <c r="E88" s="6"/>
      <c r="F88" s="6"/>
      <c r="G88" s="9" t="s">
        <v>88</v>
      </c>
      <c r="H88" s="10">
        <v>1.0</v>
      </c>
      <c r="I88" s="10"/>
      <c r="J88" s="11"/>
    </row>
    <row r="89">
      <c r="A89" s="11"/>
      <c r="B89" s="7"/>
      <c r="C89" s="7"/>
      <c r="D89" s="6"/>
      <c r="E89" s="6"/>
      <c r="F89" s="6"/>
      <c r="G89" s="9"/>
      <c r="H89" s="10"/>
      <c r="I89" s="10"/>
      <c r="J89" s="11"/>
    </row>
    <row r="90">
      <c r="A90" s="11"/>
      <c r="B90" s="7" t="s">
        <v>89</v>
      </c>
      <c r="C90" s="7">
        <v>15.0</v>
      </c>
      <c r="D90" s="6">
        <v>300.0</v>
      </c>
      <c r="E90" s="6">
        <v>50.0</v>
      </c>
      <c r="F90" s="6">
        <v>0.0</v>
      </c>
      <c r="G90" s="7" t="s">
        <v>80</v>
      </c>
      <c r="H90" s="10">
        <v>1.0</v>
      </c>
      <c r="I90" s="10"/>
      <c r="J90" s="11"/>
    </row>
    <row r="91">
      <c r="A91" s="11"/>
      <c r="B91" s="9"/>
      <c r="C91" s="9"/>
      <c r="D91" s="6"/>
      <c r="E91" s="6"/>
      <c r="F91" s="6"/>
      <c r="G91" s="9" t="s">
        <v>82</v>
      </c>
      <c r="H91" s="10">
        <v>1.0</v>
      </c>
      <c r="I91" s="10"/>
      <c r="J91" s="11"/>
    </row>
    <row r="92">
      <c r="A92" s="11"/>
      <c r="B92" s="13"/>
      <c r="C92" s="13"/>
      <c r="D92" s="6"/>
      <c r="E92" s="6"/>
      <c r="F92" s="6"/>
      <c r="G92" s="9" t="s">
        <v>83</v>
      </c>
      <c r="H92" s="10">
        <v>3.0</v>
      </c>
      <c r="I92" s="10"/>
      <c r="J92" s="11"/>
    </row>
    <row r="93">
      <c r="A93" s="11"/>
      <c r="B93" s="13"/>
      <c r="C93" s="13"/>
      <c r="D93" s="6"/>
      <c r="E93" s="6"/>
      <c r="F93" s="6"/>
      <c r="G93" s="9" t="s">
        <v>84</v>
      </c>
      <c r="H93" s="10">
        <v>1.0</v>
      </c>
      <c r="I93" s="10"/>
      <c r="J93" s="11"/>
    </row>
    <row r="94">
      <c r="A94" s="11"/>
      <c r="B94" s="13"/>
      <c r="C94" s="13"/>
      <c r="D94" s="6"/>
      <c r="E94" s="6"/>
      <c r="F94" s="6"/>
      <c r="G94" s="9" t="s">
        <v>85</v>
      </c>
      <c r="H94" s="10">
        <v>1.0</v>
      </c>
      <c r="I94" s="10"/>
      <c r="J94" s="11"/>
    </row>
    <row r="95">
      <c r="A95" s="11"/>
      <c r="B95" s="13"/>
      <c r="C95" s="13"/>
      <c r="D95" s="6"/>
      <c r="E95" s="6"/>
      <c r="F95" s="6"/>
      <c r="G95" s="7" t="s">
        <v>86</v>
      </c>
      <c r="H95" s="10">
        <v>3.0</v>
      </c>
      <c r="I95" s="10"/>
      <c r="J95" s="11"/>
    </row>
    <row r="96">
      <c r="A96" s="11"/>
      <c r="B96" s="13"/>
      <c r="C96" s="13"/>
      <c r="D96" s="6"/>
      <c r="E96" s="6"/>
      <c r="F96" s="6"/>
      <c r="G96" s="9" t="s">
        <v>87</v>
      </c>
      <c r="H96" s="10">
        <v>2.0</v>
      </c>
      <c r="I96" s="10"/>
      <c r="J96" s="11"/>
    </row>
    <row r="97">
      <c r="A97" s="11"/>
      <c r="B97" s="13"/>
      <c r="C97" s="13"/>
      <c r="D97" s="6"/>
      <c r="E97" s="6"/>
      <c r="F97" s="6"/>
      <c r="G97" s="7" t="s">
        <v>88</v>
      </c>
      <c r="H97" s="10">
        <v>1.0</v>
      </c>
      <c r="I97" s="10"/>
      <c r="J97" s="11"/>
    </row>
    <row r="98">
      <c r="A98" s="25"/>
      <c r="B98" s="7"/>
      <c r="C98" s="7"/>
      <c r="D98" s="6"/>
      <c r="E98" s="6"/>
      <c r="F98" s="6"/>
      <c r="G98" s="7"/>
      <c r="H98" s="10"/>
      <c r="I98" s="10"/>
      <c r="J98" s="11"/>
    </row>
    <row r="99">
      <c r="A99" s="11"/>
      <c r="B99" s="7" t="s">
        <v>95</v>
      </c>
      <c r="C99" s="7">
        <v>15.0</v>
      </c>
      <c r="D99" s="6">
        <v>300.0</v>
      </c>
      <c r="E99" s="6">
        <v>50.0</v>
      </c>
      <c r="F99" s="6">
        <v>0.0</v>
      </c>
      <c r="G99" s="7" t="s">
        <v>80</v>
      </c>
      <c r="H99" s="10">
        <v>3.0</v>
      </c>
      <c r="I99" s="10"/>
      <c r="J99" s="11"/>
    </row>
    <row r="100">
      <c r="A100" s="11"/>
      <c r="B100" s="13"/>
      <c r="C100" s="13"/>
      <c r="D100" s="6"/>
      <c r="E100" s="6"/>
      <c r="F100" s="6"/>
      <c r="G100" s="7" t="s">
        <v>82</v>
      </c>
      <c r="H100" s="10">
        <v>3.0</v>
      </c>
      <c r="I100" s="10"/>
      <c r="J100" s="11"/>
    </row>
    <row r="101">
      <c r="A101" s="11"/>
      <c r="B101" s="13"/>
      <c r="C101" s="13"/>
      <c r="D101" s="6"/>
      <c r="E101" s="6"/>
      <c r="F101" s="6"/>
      <c r="G101" s="7" t="s">
        <v>83</v>
      </c>
      <c r="H101" s="10">
        <v>2.0</v>
      </c>
      <c r="I101" s="10"/>
      <c r="J101" s="11"/>
    </row>
    <row r="102">
      <c r="A102" s="11"/>
      <c r="B102" s="13"/>
      <c r="C102" s="13"/>
      <c r="D102" s="6"/>
      <c r="E102" s="6"/>
      <c r="F102" s="6"/>
      <c r="G102" s="7" t="s">
        <v>84</v>
      </c>
      <c r="H102" s="10">
        <v>1.0</v>
      </c>
      <c r="I102" s="10"/>
      <c r="J102" s="11"/>
    </row>
    <row r="103">
      <c r="A103" s="11"/>
      <c r="B103" s="13"/>
      <c r="C103" s="13"/>
      <c r="D103" s="6"/>
      <c r="E103" s="6"/>
      <c r="F103" s="6"/>
      <c r="G103" s="7" t="s">
        <v>85</v>
      </c>
      <c r="H103" s="10">
        <v>1.0</v>
      </c>
      <c r="I103" s="10"/>
      <c r="J103" s="11"/>
    </row>
    <row r="104">
      <c r="A104" s="11"/>
      <c r="B104" s="13"/>
      <c r="C104" s="13"/>
      <c r="D104" s="6"/>
      <c r="E104" s="6"/>
      <c r="F104" s="6"/>
      <c r="G104" s="7" t="s">
        <v>86</v>
      </c>
      <c r="H104" s="10">
        <v>1.0</v>
      </c>
      <c r="I104" s="10"/>
      <c r="J104" s="11"/>
    </row>
    <row r="105">
      <c r="A105" s="11"/>
      <c r="B105" s="13"/>
      <c r="C105" s="13"/>
      <c r="D105" s="6"/>
      <c r="E105" s="6"/>
      <c r="F105" s="6"/>
      <c r="G105" s="7" t="s">
        <v>87</v>
      </c>
      <c r="H105" s="10">
        <v>2.0</v>
      </c>
      <c r="I105" s="10"/>
      <c r="J105" s="11"/>
    </row>
    <row r="106">
      <c r="A106" s="11"/>
      <c r="B106" s="13"/>
      <c r="C106" s="13"/>
      <c r="D106" s="6"/>
      <c r="E106" s="6"/>
      <c r="F106" s="6"/>
      <c r="G106" s="7" t="s">
        <v>88</v>
      </c>
      <c r="H106" s="10">
        <v>3.0</v>
      </c>
      <c r="I106" s="10"/>
      <c r="J106" s="11"/>
    </row>
    <row r="107">
      <c r="A107" s="11"/>
      <c r="B107" s="13"/>
      <c r="C107" s="13"/>
      <c r="D107" s="6"/>
      <c r="E107" s="6"/>
      <c r="F107" s="6"/>
      <c r="G107" s="13"/>
      <c r="H107" s="10"/>
      <c r="I107" s="10"/>
      <c r="J107" s="11"/>
    </row>
    <row r="108">
      <c r="A108" s="11"/>
      <c r="B108" s="7" t="s">
        <v>97</v>
      </c>
      <c r="C108" s="7">
        <v>15.0</v>
      </c>
      <c r="D108" s="6">
        <v>300.0</v>
      </c>
      <c r="E108" s="6">
        <v>50.0</v>
      </c>
      <c r="F108" s="6">
        <v>0.0</v>
      </c>
      <c r="G108" s="7" t="s">
        <v>80</v>
      </c>
      <c r="H108" s="10">
        <v>1.0</v>
      </c>
      <c r="I108" s="10"/>
      <c r="J108" s="11"/>
    </row>
    <row r="109">
      <c r="A109" s="11"/>
      <c r="B109" s="13"/>
      <c r="C109" s="13"/>
      <c r="D109" s="6"/>
      <c r="E109" s="6"/>
      <c r="F109" s="6"/>
      <c r="G109" s="7" t="s">
        <v>82</v>
      </c>
      <c r="H109" s="10">
        <v>1.0</v>
      </c>
      <c r="I109" s="10"/>
      <c r="J109" s="11"/>
    </row>
    <row r="110">
      <c r="A110" s="11"/>
      <c r="B110" s="13"/>
      <c r="C110" s="13"/>
      <c r="D110" s="6"/>
      <c r="E110" s="6"/>
      <c r="F110" s="6"/>
      <c r="G110" s="7" t="s">
        <v>83</v>
      </c>
      <c r="H110" s="10">
        <v>2.0</v>
      </c>
      <c r="I110" s="10"/>
      <c r="J110" s="11"/>
    </row>
    <row r="111">
      <c r="A111" s="11"/>
      <c r="B111" s="13"/>
      <c r="C111" s="13"/>
      <c r="D111" s="6"/>
      <c r="E111" s="6"/>
      <c r="F111" s="6"/>
      <c r="G111" s="7" t="s">
        <v>98</v>
      </c>
      <c r="H111" s="10">
        <v>1.0</v>
      </c>
      <c r="I111" s="10"/>
      <c r="J111" s="11"/>
    </row>
    <row r="112">
      <c r="A112" s="11"/>
      <c r="B112" s="13"/>
      <c r="C112" s="13"/>
      <c r="D112" s="6"/>
      <c r="E112" s="6"/>
      <c r="F112" s="6"/>
      <c r="G112" s="7" t="s">
        <v>84</v>
      </c>
      <c r="H112" s="10">
        <v>1.0</v>
      </c>
      <c r="I112" s="10"/>
      <c r="J112" s="11"/>
    </row>
    <row r="113">
      <c r="A113" s="11"/>
      <c r="B113" s="13"/>
      <c r="C113" s="13"/>
      <c r="D113" s="6"/>
      <c r="E113" s="6"/>
      <c r="F113" s="6"/>
      <c r="G113" s="7" t="s">
        <v>85</v>
      </c>
      <c r="H113" s="10">
        <v>2.0</v>
      </c>
      <c r="I113" s="10"/>
      <c r="J113" s="11"/>
    </row>
    <row r="114">
      <c r="A114" s="11"/>
      <c r="B114" s="13"/>
      <c r="C114" s="13"/>
      <c r="D114" s="6"/>
      <c r="E114" s="6"/>
      <c r="F114" s="6"/>
      <c r="G114" s="7" t="s">
        <v>86</v>
      </c>
      <c r="H114" s="10">
        <v>3.0</v>
      </c>
      <c r="I114" s="10"/>
      <c r="J114" s="11"/>
    </row>
    <row r="115">
      <c r="A115" s="11"/>
      <c r="B115" s="13"/>
      <c r="C115" s="13"/>
      <c r="D115" s="6"/>
      <c r="E115" s="6"/>
      <c r="F115" s="6"/>
      <c r="G115" s="7" t="s">
        <v>87</v>
      </c>
      <c r="H115" s="10">
        <v>3.0</v>
      </c>
      <c r="I115" s="10"/>
      <c r="J115" s="11"/>
    </row>
    <row r="116">
      <c r="A116" s="11"/>
      <c r="B116" s="13"/>
      <c r="C116" s="13"/>
      <c r="D116" s="6"/>
      <c r="E116" s="6"/>
      <c r="F116" s="6"/>
      <c r="G116" s="7" t="s">
        <v>88</v>
      </c>
      <c r="H116" s="10">
        <v>2.0</v>
      </c>
      <c r="I116" s="10"/>
      <c r="J116" s="11"/>
    </row>
    <row r="117">
      <c r="A117" s="11"/>
      <c r="B117" s="13"/>
      <c r="C117" s="13"/>
      <c r="D117" s="6"/>
      <c r="E117" s="6"/>
      <c r="F117" s="6"/>
      <c r="G117" s="13"/>
      <c r="H117" s="10"/>
      <c r="I117" s="10"/>
      <c r="J117" s="11"/>
    </row>
    <row r="118">
      <c r="A118" s="11"/>
      <c r="B118" s="7" t="s">
        <v>101</v>
      </c>
      <c r="C118" s="7">
        <v>15.0</v>
      </c>
      <c r="D118" s="6">
        <v>300.0</v>
      </c>
      <c r="E118" s="6">
        <v>50.0</v>
      </c>
      <c r="F118" s="6">
        <v>0.0</v>
      </c>
      <c r="G118" s="7" t="s">
        <v>80</v>
      </c>
      <c r="H118" s="10">
        <v>1.0</v>
      </c>
      <c r="I118" s="10"/>
      <c r="J118" s="11"/>
    </row>
    <row r="119">
      <c r="A119" s="11"/>
      <c r="B119" s="13"/>
      <c r="C119" s="13"/>
      <c r="D119" s="6"/>
      <c r="E119" s="6"/>
      <c r="F119" s="6"/>
      <c r="G119" s="7" t="s">
        <v>82</v>
      </c>
      <c r="H119" s="10">
        <v>1.0</v>
      </c>
      <c r="I119" s="10"/>
      <c r="J119" s="11"/>
    </row>
    <row r="120">
      <c r="A120" s="11"/>
      <c r="B120" s="13"/>
      <c r="C120" s="13"/>
      <c r="D120" s="6"/>
      <c r="E120" s="6"/>
      <c r="F120" s="6"/>
      <c r="G120" s="7" t="s">
        <v>83</v>
      </c>
      <c r="H120" s="10">
        <v>1.0</v>
      </c>
      <c r="I120" s="10"/>
      <c r="J120" s="11"/>
    </row>
    <row r="121">
      <c r="A121" s="11"/>
      <c r="B121" s="13"/>
      <c r="C121" s="13"/>
      <c r="D121" s="6"/>
      <c r="E121" s="6"/>
      <c r="F121" s="6"/>
      <c r="G121" s="7" t="s">
        <v>98</v>
      </c>
      <c r="H121" s="10">
        <v>1.0</v>
      </c>
      <c r="I121" s="10"/>
      <c r="J121" s="11"/>
    </row>
    <row r="122">
      <c r="A122" s="11"/>
      <c r="B122" s="13"/>
      <c r="C122" s="13"/>
      <c r="D122" s="6"/>
      <c r="E122" s="6"/>
      <c r="F122" s="6"/>
      <c r="G122" s="7" t="s">
        <v>102</v>
      </c>
      <c r="H122" s="10">
        <v>1.0</v>
      </c>
      <c r="I122" s="10"/>
      <c r="J122" s="11"/>
    </row>
    <row r="123">
      <c r="A123" s="11"/>
      <c r="B123" s="13"/>
      <c r="C123" s="13"/>
      <c r="D123" s="6"/>
      <c r="E123" s="6"/>
      <c r="F123" s="6"/>
      <c r="G123" s="7" t="s">
        <v>84</v>
      </c>
      <c r="H123" s="10">
        <v>1.0</v>
      </c>
      <c r="I123" s="10"/>
      <c r="J123" s="11"/>
    </row>
    <row r="124">
      <c r="A124" s="11"/>
      <c r="B124" s="13"/>
      <c r="C124" s="13"/>
      <c r="D124" s="6"/>
      <c r="E124" s="6"/>
      <c r="F124" s="6"/>
      <c r="G124" s="7" t="s">
        <v>85</v>
      </c>
      <c r="H124" s="10">
        <v>1.0</v>
      </c>
      <c r="I124" s="10"/>
      <c r="J124" s="11"/>
    </row>
    <row r="125">
      <c r="A125" s="11"/>
      <c r="B125" s="13"/>
      <c r="C125" s="13"/>
      <c r="D125" s="6"/>
      <c r="E125" s="6"/>
      <c r="F125" s="6"/>
      <c r="G125" s="7" t="s">
        <v>86</v>
      </c>
      <c r="H125" s="10">
        <v>2.0</v>
      </c>
      <c r="I125" s="10"/>
      <c r="J125" s="11"/>
    </row>
    <row r="126">
      <c r="A126" s="11"/>
      <c r="B126" s="13"/>
      <c r="C126" s="13"/>
      <c r="D126" s="6"/>
      <c r="E126" s="6"/>
      <c r="F126" s="6"/>
      <c r="G126" s="7" t="s">
        <v>87</v>
      </c>
      <c r="H126" s="10">
        <v>3.0</v>
      </c>
      <c r="I126" s="10"/>
      <c r="J126" s="11"/>
    </row>
    <row r="127">
      <c r="A127" s="11"/>
      <c r="B127" s="13"/>
      <c r="C127" s="13"/>
      <c r="D127" s="6"/>
      <c r="E127" s="6"/>
      <c r="F127" s="6"/>
      <c r="G127" s="7" t="s">
        <v>88</v>
      </c>
      <c r="H127" s="10">
        <v>3.0</v>
      </c>
      <c r="I127" s="10"/>
      <c r="J127" s="11"/>
    </row>
    <row r="128">
      <c r="A128" s="11"/>
      <c r="B128" s="13"/>
      <c r="C128" s="13"/>
      <c r="D128" s="6"/>
      <c r="E128" s="6"/>
      <c r="F128" s="6"/>
      <c r="G128" s="7" t="s">
        <v>103</v>
      </c>
      <c r="H128" s="10">
        <v>1.0</v>
      </c>
      <c r="I128" s="10"/>
      <c r="J128" s="11"/>
    </row>
    <row r="129">
      <c r="A129" s="11"/>
      <c r="B129" s="13"/>
      <c r="C129" s="13"/>
      <c r="D129" s="6"/>
      <c r="E129" s="6"/>
      <c r="F129" s="6"/>
      <c r="G129" s="13"/>
      <c r="H129" s="10"/>
      <c r="I129" s="10"/>
      <c r="J129" s="11"/>
    </row>
    <row r="130">
      <c r="A130" s="11"/>
      <c r="B130" s="7" t="s">
        <v>104</v>
      </c>
      <c r="C130" s="7">
        <v>15.0</v>
      </c>
      <c r="D130" s="6">
        <v>300.0</v>
      </c>
      <c r="E130" s="6">
        <v>50.0</v>
      </c>
      <c r="F130" s="6">
        <v>0.0</v>
      </c>
      <c r="G130" s="7" t="s">
        <v>105</v>
      </c>
      <c r="H130" s="10">
        <v>1.0</v>
      </c>
      <c r="I130" s="10"/>
      <c r="J130" s="11"/>
    </row>
    <row r="131">
      <c r="A131" s="11"/>
      <c r="B131" s="13"/>
      <c r="C131" s="13"/>
      <c r="D131" s="6"/>
      <c r="E131" s="6"/>
      <c r="F131" s="6"/>
      <c r="G131" s="13"/>
      <c r="H131" s="10"/>
      <c r="I131" s="10"/>
      <c r="J131" s="11"/>
    </row>
    <row r="132">
      <c r="A132" s="11"/>
      <c r="B132" s="7" t="s">
        <v>106</v>
      </c>
      <c r="C132" s="7">
        <v>15.0</v>
      </c>
      <c r="D132" s="6">
        <v>300.0</v>
      </c>
      <c r="E132" s="6">
        <v>50.0</v>
      </c>
      <c r="F132" s="6">
        <v>0.0</v>
      </c>
      <c r="G132" s="7" t="s">
        <v>105</v>
      </c>
      <c r="H132" s="10">
        <v>1.0</v>
      </c>
      <c r="I132" s="10"/>
      <c r="J132" s="11"/>
    </row>
    <row r="133">
      <c r="A133" s="11"/>
      <c r="B133" s="13"/>
      <c r="C133" s="13"/>
      <c r="D133" s="6"/>
      <c r="E133" s="6"/>
      <c r="F133" s="6"/>
      <c r="G133" s="7" t="s">
        <v>107</v>
      </c>
      <c r="H133" s="10">
        <v>2.0</v>
      </c>
      <c r="I133" s="10"/>
      <c r="J133" s="11"/>
    </row>
    <row r="134">
      <c r="A134" s="11"/>
      <c r="B134" s="13"/>
      <c r="C134" s="13"/>
      <c r="D134" s="6"/>
      <c r="E134" s="6"/>
      <c r="F134" s="6"/>
      <c r="G134" s="7" t="s">
        <v>108</v>
      </c>
      <c r="H134" s="10">
        <v>1.0</v>
      </c>
      <c r="I134" s="10"/>
      <c r="J134" s="11"/>
    </row>
    <row r="135">
      <c r="A135" s="11"/>
      <c r="B135" s="13"/>
      <c r="C135" s="13"/>
      <c r="D135" s="6"/>
      <c r="E135" s="6"/>
      <c r="F135" s="6"/>
      <c r="G135" s="7" t="s">
        <v>110</v>
      </c>
      <c r="H135" s="10">
        <v>1.0</v>
      </c>
      <c r="I135" s="10"/>
      <c r="J135" s="11"/>
    </row>
    <row r="136">
      <c r="A136" s="11"/>
      <c r="B136" s="13"/>
      <c r="C136" s="13"/>
      <c r="D136" s="6"/>
      <c r="E136" s="6"/>
      <c r="F136" s="6"/>
      <c r="G136" s="7" t="s">
        <v>111</v>
      </c>
      <c r="H136" s="10">
        <v>1.0</v>
      </c>
      <c r="I136" s="10"/>
      <c r="J136" s="11"/>
    </row>
    <row r="137">
      <c r="A137" s="11"/>
      <c r="B137" s="7"/>
      <c r="C137" s="7"/>
      <c r="D137" s="6"/>
      <c r="E137" s="6"/>
      <c r="F137" s="6"/>
      <c r="G137" s="7" t="s">
        <v>112</v>
      </c>
      <c r="H137" s="10">
        <v>2.0</v>
      </c>
      <c r="I137" s="10"/>
      <c r="J137" s="11"/>
    </row>
    <row r="138">
      <c r="A138" s="11"/>
      <c r="B138" s="13"/>
      <c r="C138" s="13"/>
      <c r="D138" s="6"/>
      <c r="E138" s="6"/>
      <c r="F138" s="6"/>
      <c r="G138" s="7"/>
      <c r="H138" s="10"/>
      <c r="I138" s="10"/>
      <c r="J138" s="11"/>
    </row>
    <row r="139">
      <c r="A139" s="11"/>
      <c r="B139" s="7" t="s">
        <v>113</v>
      </c>
      <c r="C139" s="7">
        <v>15.0</v>
      </c>
      <c r="D139" s="6">
        <v>300.0</v>
      </c>
      <c r="E139" s="6">
        <v>50.0</v>
      </c>
      <c r="F139" s="6">
        <v>0.0</v>
      </c>
      <c r="G139" s="7" t="s">
        <v>105</v>
      </c>
      <c r="H139" s="10">
        <v>1.0</v>
      </c>
      <c r="I139" s="10"/>
      <c r="J139" s="11"/>
    </row>
    <row r="140">
      <c r="A140" s="11"/>
      <c r="B140" s="13"/>
      <c r="C140" s="13"/>
      <c r="D140" s="6"/>
      <c r="E140" s="6"/>
      <c r="F140" s="6"/>
      <c r="G140" s="7" t="s">
        <v>107</v>
      </c>
      <c r="H140" s="10">
        <v>2.0</v>
      </c>
      <c r="I140" s="10"/>
      <c r="J140" s="11"/>
    </row>
    <row r="141">
      <c r="A141" s="11"/>
      <c r="B141" s="13"/>
      <c r="C141" s="13"/>
      <c r="D141" s="6"/>
      <c r="E141" s="6"/>
      <c r="F141" s="6"/>
      <c r="G141" s="7" t="s">
        <v>108</v>
      </c>
      <c r="H141" s="10">
        <v>2.0</v>
      </c>
      <c r="I141" s="10"/>
      <c r="J141" s="11"/>
    </row>
    <row r="142">
      <c r="A142" s="11"/>
      <c r="B142" s="7"/>
      <c r="C142" s="7"/>
      <c r="D142" s="6"/>
      <c r="E142" s="6"/>
      <c r="F142" s="6"/>
      <c r="G142" s="7" t="s">
        <v>110</v>
      </c>
      <c r="H142" s="10">
        <v>3.0</v>
      </c>
      <c r="I142" s="10"/>
      <c r="J142" s="11"/>
    </row>
    <row r="143">
      <c r="A143" s="11"/>
      <c r="B143" s="13"/>
      <c r="C143" s="13"/>
      <c r="D143" s="6"/>
      <c r="E143" s="6"/>
      <c r="F143" s="6"/>
      <c r="G143" s="7" t="s">
        <v>111</v>
      </c>
      <c r="H143" s="10">
        <v>2.0</v>
      </c>
      <c r="I143" s="10"/>
      <c r="J143" s="11"/>
    </row>
    <row r="144">
      <c r="A144" s="11"/>
      <c r="B144" s="13"/>
      <c r="C144" s="13"/>
      <c r="D144" s="6"/>
      <c r="E144" s="6"/>
      <c r="F144" s="6"/>
      <c r="G144" s="7" t="s">
        <v>112</v>
      </c>
      <c r="H144" s="10">
        <v>1.0</v>
      </c>
      <c r="I144" s="10"/>
      <c r="J144" s="11"/>
    </row>
    <row r="145">
      <c r="A145" s="11"/>
      <c r="B145" s="13"/>
      <c r="C145" s="13"/>
      <c r="D145" s="6"/>
      <c r="E145" s="6"/>
      <c r="F145" s="6"/>
      <c r="G145" s="7" t="s">
        <v>116</v>
      </c>
      <c r="H145" s="10">
        <v>1.0</v>
      </c>
      <c r="I145" s="10"/>
      <c r="J145" s="11"/>
    </row>
    <row r="146">
      <c r="A146" s="11"/>
      <c r="B146" s="7"/>
      <c r="C146" s="7"/>
      <c r="D146" s="6"/>
      <c r="E146" s="6"/>
      <c r="F146" s="6"/>
      <c r="G146" s="7"/>
      <c r="H146" s="10"/>
      <c r="I146" s="10"/>
      <c r="J146" s="11"/>
    </row>
    <row r="147">
      <c r="A147" s="11"/>
      <c r="B147" s="7" t="s">
        <v>117</v>
      </c>
      <c r="C147" s="7">
        <v>15.0</v>
      </c>
      <c r="D147" s="6">
        <v>300.0</v>
      </c>
      <c r="E147" s="6">
        <v>50.0</v>
      </c>
      <c r="F147" s="6">
        <v>0.0</v>
      </c>
      <c r="G147" s="7" t="s">
        <v>105</v>
      </c>
      <c r="H147" s="10">
        <v>2.0</v>
      </c>
      <c r="I147" s="10"/>
      <c r="J147" s="11"/>
    </row>
    <row r="148">
      <c r="A148" s="11"/>
      <c r="B148" s="13"/>
      <c r="C148" s="13"/>
      <c r="D148" s="6"/>
      <c r="E148" s="6"/>
      <c r="F148" s="6"/>
      <c r="G148" s="7" t="s">
        <v>107</v>
      </c>
      <c r="H148" s="10">
        <v>3.0</v>
      </c>
      <c r="I148" s="10"/>
      <c r="J148" s="11"/>
    </row>
    <row r="149">
      <c r="A149" s="11"/>
      <c r="B149" s="13"/>
      <c r="C149" s="13"/>
      <c r="D149" s="6"/>
      <c r="E149" s="6"/>
      <c r="F149" s="6"/>
      <c r="G149" s="7" t="s">
        <v>108</v>
      </c>
      <c r="H149" s="10">
        <v>2.0</v>
      </c>
      <c r="I149" s="10"/>
      <c r="J149" s="11"/>
    </row>
    <row r="150">
      <c r="A150" s="11"/>
      <c r="B150" s="13"/>
      <c r="C150" s="13"/>
      <c r="D150" s="6"/>
      <c r="E150" s="6"/>
      <c r="F150" s="6"/>
      <c r="G150" s="7" t="s">
        <v>110</v>
      </c>
      <c r="H150" s="10">
        <v>1.0</v>
      </c>
      <c r="I150" s="10"/>
      <c r="J150" s="11"/>
    </row>
    <row r="151">
      <c r="A151" s="11"/>
      <c r="B151" s="13"/>
      <c r="C151" s="13"/>
      <c r="D151" s="6"/>
      <c r="E151" s="6"/>
      <c r="F151" s="6"/>
      <c r="G151" s="7" t="s">
        <v>111</v>
      </c>
      <c r="H151" s="10">
        <v>2.0</v>
      </c>
      <c r="I151" s="10"/>
      <c r="J151" s="11"/>
    </row>
    <row r="152">
      <c r="A152" s="11"/>
      <c r="B152" s="7"/>
      <c r="C152" s="7"/>
      <c r="D152" s="6"/>
      <c r="E152" s="6"/>
      <c r="F152" s="6"/>
      <c r="G152" s="7" t="s">
        <v>112</v>
      </c>
      <c r="H152" s="10">
        <v>3.0</v>
      </c>
      <c r="I152" s="10"/>
      <c r="J152" s="11"/>
    </row>
    <row r="153">
      <c r="A153" s="11"/>
      <c r="B153" s="13"/>
      <c r="C153" s="13"/>
      <c r="D153" s="6"/>
      <c r="E153" s="6"/>
      <c r="F153" s="6"/>
      <c r="G153" s="7" t="s">
        <v>116</v>
      </c>
      <c r="H153" s="10">
        <v>1.0</v>
      </c>
      <c r="I153" s="10"/>
      <c r="J153" s="11"/>
    </row>
    <row r="154">
      <c r="A154" s="11"/>
      <c r="B154" s="13"/>
      <c r="C154" s="13"/>
      <c r="D154" s="6"/>
      <c r="E154" s="6"/>
      <c r="F154" s="6"/>
      <c r="G154" s="7"/>
      <c r="H154" s="10"/>
      <c r="I154" s="10"/>
      <c r="J154" s="11"/>
    </row>
    <row r="155">
      <c r="A155" s="11"/>
      <c r="B155" s="7" t="s">
        <v>124</v>
      </c>
      <c r="C155" s="7">
        <v>15.0</v>
      </c>
      <c r="D155" s="6">
        <v>300.0</v>
      </c>
      <c r="E155" s="6">
        <v>50.0</v>
      </c>
      <c r="F155" s="6">
        <v>0.0</v>
      </c>
      <c r="G155" s="7" t="s">
        <v>105</v>
      </c>
      <c r="H155" s="10">
        <v>1.0</v>
      </c>
      <c r="I155" s="10"/>
      <c r="J155" s="11"/>
    </row>
    <row r="156">
      <c r="A156" s="11"/>
      <c r="B156" s="13"/>
      <c r="C156" s="13"/>
      <c r="D156" s="6"/>
      <c r="E156" s="6"/>
      <c r="F156" s="6"/>
      <c r="G156" s="7" t="s">
        <v>107</v>
      </c>
      <c r="H156" s="10">
        <v>1.0</v>
      </c>
      <c r="I156" s="10"/>
      <c r="J156" s="11"/>
    </row>
    <row r="157">
      <c r="A157" s="11"/>
      <c r="B157" s="7"/>
      <c r="C157" s="13"/>
      <c r="D157" s="6"/>
      <c r="E157" s="6"/>
      <c r="F157" s="6"/>
      <c r="G157" s="7" t="s">
        <v>108</v>
      </c>
      <c r="H157" s="10">
        <v>2.0</v>
      </c>
      <c r="I157" s="10"/>
      <c r="J157" s="11"/>
    </row>
    <row r="158">
      <c r="A158" s="11"/>
      <c r="B158" s="13"/>
      <c r="C158" s="13"/>
      <c r="D158" s="6"/>
      <c r="E158" s="6"/>
      <c r="F158" s="6"/>
      <c r="G158" s="7" t="s">
        <v>125</v>
      </c>
      <c r="H158" s="10">
        <v>1.0</v>
      </c>
      <c r="I158" s="10"/>
      <c r="J158" s="11"/>
    </row>
    <row r="159">
      <c r="A159" s="11"/>
      <c r="B159" s="13"/>
      <c r="C159" s="13"/>
      <c r="D159" s="6"/>
      <c r="E159" s="6"/>
      <c r="F159" s="6"/>
      <c r="G159" s="7" t="s">
        <v>110</v>
      </c>
      <c r="H159" s="10">
        <v>4.0</v>
      </c>
      <c r="I159" s="10"/>
      <c r="J159" s="11"/>
    </row>
    <row r="160">
      <c r="A160" s="11"/>
      <c r="B160" s="13"/>
      <c r="C160" s="13"/>
      <c r="D160" s="6"/>
      <c r="E160" s="6"/>
      <c r="F160" s="6"/>
      <c r="G160" s="7" t="s">
        <v>111</v>
      </c>
      <c r="H160" s="10">
        <v>2.0</v>
      </c>
      <c r="I160" s="10"/>
      <c r="J160" s="11"/>
    </row>
    <row r="161">
      <c r="A161" s="11"/>
      <c r="B161" s="13"/>
      <c r="C161" s="13"/>
      <c r="D161" s="6"/>
      <c r="E161" s="6"/>
      <c r="F161" s="6"/>
      <c r="G161" s="7" t="s">
        <v>112</v>
      </c>
      <c r="H161" s="10">
        <v>1.0</v>
      </c>
      <c r="I161" s="10"/>
      <c r="J161" s="11"/>
    </row>
    <row r="162">
      <c r="A162" s="11"/>
      <c r="B162" s="13"/>
      <c r="C162" s="13"/>
      <c r="D162" s="6"/>
      <c r="E162" s="6"/>
      <c r="F162" s="6"/>
      <c r="G162" s="7" t="s">
        <v>116</v>
      </c>
      <c r="H162" s="10">
        <v>2.0</v>
      </c>
      <c r="I162" s="10"/>
      <c r="J162" s="11"/>
    </row>
    <row r="163">
      <c r="A163" s="11"/>
      <c r="B163" s="13"/>
      <c r="C163" s="13"/>
      <c r="D163" s="6"/>
      <c r="E163" s="6"/>
      <c r="F163" s="6"/>
      <c r="G163" s="7"/>
      <c r="H163" s="10"/>
      <c r="I163" s="10"/>
      <c r="J163" s="11"/>
    </row>
    <row r="164">
      <c r="A164" s="11"/>
      <c r="B164" s="7" t="s">
        <v>128</v>
      </c>
      <c r="C164" s="7">
        <v>15.0</v>
      </c>
      <c r="D164" s="6">
        <v>300.0</v>
      </c>
      <c r="E164" s="6">
        <v>50.0</v>
      </c>
      <c r="F164" s="6">
        <v>0.0</v>
      </c>
      <c r="G164" s="7" t="s">
        <v>105</v>
      </c>
      <c r="H164" s="10">
        <v>4.0</v>
      </c>
      <c r="I164" s="10"/>
      <c r="J164" s="11"/>
    </row>
    <row r="165">
      <c r="A165" s="11"/>
      <c r="B165" s="13"/>
      <c r="C165" s="13"/>
      <c r="D165" s="6"/>
      <c r="E165" s="6"/>
      <c r="F165" s="6"/>
      <c r="G165" s="7" t="s">
        <v>107</v>
      </c>
      <c r="H165" s="10">
        <v>4.0</v>
      </c>
      <c r="I165" s="10"/>
      <c r="J165" s="11"/>
    </row>
    <row r="166">
      <c r="A166" s="11"/>
      <c r="B166" s="13"/>
      <c r="C166" s="13"/>
      <c r="D166" s="6"/>
      <c r="E166" s="6"/>
      <c r="F166" s="6"/>
      <c r="G166" s="7" t="s">
        <v>108</v>
      </c>
      <c r="H166" s="10">
        <v>1.0</v>
      </c>
      <c r="I166" s="10"/>
      <c r="J166" s="11"/>
    </row>
    <row r="167">
      <c r="A167" s="11"/>
      <c r="B167" s="13"/>
      <c r="C167" s="13"/>
      <c r="D167" s="6"/>
      <c r="E167" s="6"/>
      <c r="F167" s="6"/>
      <c r="G167" s="7" t="s">
        <v>125</v>
      </c>
      <c r="H167" s="10">
        <v>1.0</v>
      </c>
      <c r="I167" s="10"/>
      <c r="J167" s="11"/>
    </row>
    <row r="168">
      <c r="A168" s="11"/>
      <c r="B168" s="13"/>
      <c r="C168" s="13"/>
      <c r="D168" s="6"/>
      <c r="E168" s="6"/>
      <c r="F168" s="6"/>
      <c r="G168" s="7" t="s">
        <v>110</v>
      </c>
      <c r="H168" s="10">
        <v>1.0</v>
      </c>
      <c r="I168" s="10"/>
      <c r="J168" s="11"/>
    </row>
    <row r="169">
      <c r="A169" s="11"/>
      <c r="B169" s="13"/>
      <c r="C169" s="13"/>
      <c r="D169" s="6"/>
      <c r="E169" s="6"/>
      <c r="F169" s="6"/>
      <c r="G169" s="7" t="s">
        <v>111</v>
      </c>
      <c r="H169" s="10">
        <v>1.0</v>
      </c>
      <c r="I169" s="10"/>
      <c r="J169" s="11"/>
    </row>
    <row r="170">
      <c r="A170" s="11"/>
      <c r="B170" s="13"/>
      <c r="C170" s="13"/>
      <c r="D170" s="6"/>
      <c r="E170" s="6"/>
      <c r="F170" s="6"/>
      <c r="G170" s="7" t="s">
        <v>112</v>
      </c>
      <c r="H170" s="10">
        <v>1.0</v>
      </c>
      <c r="I170" s="10"/>
      <c r="J170" s="11"/>
    </row>
    <row r="171">
      <c r="A171" s="11"/>
      <c r="B171" s="13"/>
      <c r="C171" s="13"/>
      <c r="D171" s="6"/>
      <c r="E171" s="6"/>
      <c r="F171" s="6"/>
      <c r="G171" s="7" t="s">
        <v>116</v>
      </c>
      <c r="H171" s="10">
        <v>2.0</v>
      </c>
      <c r="I171" s="10"/>
      <c r="J171" s="11"/>
    </row>
    <row r="172">
      <c r="A172" s="11"/>
      <c r="B172" s="13"/>
      <c r="C172" s="13"/>
      <c r="D172" s="6"/>
      <c r="E172" s="6"/>
      <c r="F172" s="6"/>
      <c r="G172" s="7" t="s">
        <v>132</v>
      </c>
      <c r="H172" s="10">
        <v>1.0</v>
      </c>
      <c r="I172" s="10"/>
      <c r="J172" s="11"/>
    </row>
    <row r="173">
      <c r="A173" s="11"/>
      <c r="B173" s="13"/>
      <c r="C173" s="13"/>
      <c r="D173" s="6"/>
      <c r="E173" s="6"/>
      <c r="F173" s="6"/>
      <c r="G173" s="7"/>
      <c r="H173" s="10"/>
      <c r="I173" s="10"/>
      <c r="J173" s="11"/>
    </row>
    <row r="174">
      <c r="A174" s="11"/>
      <c r="B174" s="7" t="s">
        <v>134</v>
      </c>
      <c r="C174" s="7">
        <v>15.0</v>
      </c>
      <c r="D174" s="6">
        <v>300.0</v>
      </c>
      <c r="E174" s="6">
        <v>50.0</v>
      </c>
      <c r="F174" s="6">
        <v>0.0</v>
      </c>
      <c r="G174" s="7" t="s">
        <v>135</v>
      </c>
      <c r="H174" s="10">
        <v>1.0</v>
      </c>
      <c r="I174" s="10"/>
      <c r="J174" s="11"/>
    </row>
    <row r="175">
      <c r="A175" s="11"/>
      <c r="B175" s="13"/>
      <c r="C175" s="13"/>
      <c r="D175" s="6"/>
      <c r="E175" s="6"/>
      <c r="F175" s="6"/>
      <c r="G175" s="7"/>
      <c r="H175" s="10"/>
      <c r="I175" s="10"/>
      <c r="J175" s="11"/>
    </row>
    <row r="176">
      <c r="A176" s="11"/>
      <c r="B176" s="7" t="s">
        <v>136</v>
      </c>
      <c r="C176" s="7">
        <v>15.0</v>
      </c>
      <c r="D176" s="6">
        <v>300.0</v>
      </c>
      <c r="E176" s="6">
        <v>50.0</v>
      </c>
      <c r="F176" s="6">
        <v>0.0</v>
      </c>
      <c r="G176" s="7" t="s">
        <v>135</v>
      </c>
      <c r="H176" s="10">
        <v>5.0</v>
      </c>
      <c r="I176" s="10"/>
      <c r="J176" s="11"/>
    </row>
    <row r="177">
      <c r="A177" s="11"/>
      <c r="B177" s="13"/>
      <c r="C177" s="13"/>
      <c r="D177" s="6"/>
      <c r="E177" s="6"/>
      <c r="F177" s="6"/>
      <c r="G177" s="7" t="s">
        <v>138</v>
      </c>
      <c r="H177" s="10">
        <v>3.0</v>
      </c>
      <c r="I177" s="10"/>
      <c r="J177" s="11"/>
    </row>
    <row r="178">
      <c r="A178" s="11"/>
      <c r="B178" s="13"/>
      <c r="C178" s="13"/>
      <c r="D178" s="6"/>
      <c r="E178" s="6"/>
      <c r="F178" s="6"/>
      <c r="G178" s="7" t="s">
        <v>139</v>
      </c>
      <c r="H178" s="10">
        <v>3.0</v>
      </c>
      <c r="I178" s="10"/>
      <c r="J178" s="11"/>
    </row>
    <row r="179">
      <c r="A179" s="11"/>
      <c r="B179" s="13"/>
      <c r="C179" s="13"/>
      <c r="D179" s="6"/>
      <c r="E179" s="6"/>
      <c r="F179" s="6"/>
      <c r="G179" s="7"/>
      <c r="H179" s="10"/>
      <c r="I179" s="10"/>
      <c r="J179" s="11"/>
    </row>
    <row r="180">
      <c r="A180" s="11"/>
      <c r="B180" s="7" t="s">
        <v>140</v>
      </c>
      <c r="C180" s="7">
        <v>15.0</v>
      </c>
      <c r="D180" s="6">
        <v>300.0</v>
      </c>
      <c r="E180" s="6">
        <v>50.0</v>
      </c>
      <c r="F180" s="6">
        <v>0.0</v>
      </c>
      <c r="G180" s="7" t="s">
        <v>135</v>
      </c>
      <c r="H180" s="10">
        <v>5.0</v>
      </c>
      <c r="I180" s="10"/>
      <c r="J180" s="11"/>
    </row>
    <row r="181">
      <c r="A181" s="11"/>
      <c r="B181" s="13"/>
      <c r="C181" s="13"/>
      <c r="D181" s="6"/>
      <c r="E181" s="6"/>
      <c r="F181" s="6"/>
      <c r="G181" s="7" t="s">
        <v>138</v>
      </c>
      <c r="H181" s="10">
        <v>5.0</v>
      </c>
      <c r="I181" s="10"/>
      <c r="J181" s="11"/>
    </row>
    <row r="182">
      <c r="A182" s="11"/>
      <c r="B182" s="13"/>
      <c r="C182" s="13"/>
      <c r="D182" s="6"/>
      <c r="E182" s="6"/>
      <c r="F182" s="6"/>
      <c r="G182" s="7" t="s">
        <v>139</v>
      </c>
      <c r="H182" s="10">
        <v>4.0</v>
      </c>
      <c r="I182" s="10"/>
      <c r="J182" s="11"/>
    </row>
    <row r="183">
      <c r="A183" s="11"/>
      <c r="B183" s="13"/>
      <c r="C183" s="13"/>
      <c r="D183" s="6"/>
      <c r="E183" s="6"/>
      <c r="F183" s="6"/>
      <c r="G183" s="7"/>
      <c r="H183" s="10"/>
      <c r="I183" s="10"/>
      <c r="J183" s="11"/>
    </row>
    <row r="184">
      <c r="A184" s="11"/>
      <c r="B184" s="7" t="s">
        <v>143</v>
      </c>
      <c r="C184" s="7">
        <v>15.0</v>
      </c>
      <c r="D184" s="6">
        <v>300.0</v>
      </c>
      <c r="E184" s="6">
        <v>50.0</v>
      </c>
      <c r="F184" s="6">
        <v>0.0</v>
      </c>
      <c r="G184" s="7" t="s">
        <v>135</v>
      </c>
      <c r="H184" s="10">
        <v>3.0</v>
      </c>
      <c r="I184" s="10"/>
      <c r="J184" s="11"/>
    </row>
    <row r="185">
      <c r="A185" s="11"/>
      <c r="B185" s="13"/>
      <c r="C185" s="13"/>
      <c r="D185" s="6"/>
      <c r="E185" s="6"/>
      <c r="F185" s="6"/>
      <c r="G185" s="7" t="s">
        <v>138</v>
      </c>
      <c r="H185" s="10">
        <v>8.0</v>
      </c>
      <c r="I185" s="10"/>
      <c r="J185" s="11"/>
    </row>
    <row r="186">
      <c r="A186" s="11"/>
      <c r="B186" s="13"/>
      <c r="C186" s="13"/>
      <c r="D186" s="6"/>
      <c r="E186" s="6"/>
      <c r="F186" s="6"/>
      <c r="G186" s="7" t="s">
        <v>139</v>
      </c>
      <c r="H186" s="10">
        <v>3.0</v>
      </c>
      <c r="I186" s="10"/>
      <c r="J186" s="11"/>
    </row>
    <row r="187">
      <c r="A187" s="11"/>
      <c r="B187" s="13"/>
      <c r="C187" s="13"/>
      <c r="D187" s="6"/>
      <c r="E187" s="6"/>
      <c r="F187" s="6"/>
      <c r="G187" s="7" t="s">
        <v>147</v>
      </c>
      <c r="H187" s="10">
        <v>1.0</v>
      </c>
      <c r="I187" s="10"/>
      <c r="J187" s="11"/>
    </row>
    <row r="188">
      <c r="A188" s="11"/>
      <c r="B188" s="13"/>
      <c r="C188" s="13"/>
      <c r="D188" s="6"/>
      <c r="E188" s="6"/>
      <c r="F188" s="6"/>
      <c r="G188" s="7"/>
      <c r="H188" s="10"/>
      <c r="I188" s="10"/>
      <c r="J188" s="11"/>
    </row>
    <row r="189">
      <c r="A189" s="11"/>
      <c r="B189" s="7" t="s">
        <v>148</v>
      </c>
      <c r="C189" s="7">
        <v>15.0</v>
      </c>
      <c r="D189" s="6">
        <v>300.0</v>
      </c>
      <c r="E189" s="6">
        <v>50.0</v>
      </c>
      <c r="F189" s="6">
        <v>0.0</v>
      </c>
      <c r="G189" s="7" t="s">
        <v>135</v>
      </c>
      <c r="H189" s="10">
        <v>2.0</v>
      </c>
      <c r="I189" s="10"/>
      <c r="J189" s="11"/>
    </row>
    <row r="190">
      <c r="A190" s="11"/>
      <c r="B190" s="13"/>
      <c r="C190" s="13"/>
      <c r="D190" s="6"/>
      <c r="E190" s="6"/>
      <c r="F190" s="6"/>
      <c r="G190" s="7" t="s">
        <v>138</v>
      </c>
      <c r="H190" s="10">
        <v>8.0</v>
      </c>
      <c r="I190" s="10"/>
      <c r="J190" s="11"/>
    </row>
    <row r="191">
      <c r="A191" s="11"/>
      <c r="B191" s="13"/>
      <c r="C191" s="13"/>
      <c r="D191" s="6"/>
      <c r="E191" s="6"/>
      <c r="F191" s="6"/>
      <c r="G191" s="7" t="s">
        <v>150</v>
      </c>
      <c r="H191" s="10">
        <v>1.0</v>
      </c>
      <c r="I191" s="10"/>
      <c r="J191" s="11"/>
    </row>
    <row r="192">
      <c r="A192" s="11"/>
      <c r="B192" s="13"/>
      <c r="C192" s="13"/>
      <c r="D192" s="6"/>
      <c r="E192" s="6"/>
      <c r="F192" s="6"/>
      <c r="G192" s="7" t="s">
        <v>139</v>
      </c>
      <c r="H192" s="10">
        <v>4.0</v>
      </c>
      <c r="I192" s="10"/>
      <c r="J192" s="11"/>
    </row>
    <row r="193">
      <c r="A193" s="11"/>
      <c r="B193" s="13"/>
      <c r="C193" s="13"/>
      <c r="D193" s="6"/>
      <c r="E193" s="6"/>
      <c r="F193" s="6"/>
      <c r="G193" s="7" t="s">
        <v>147</v>
      </c>
      <c r="H193" s="10">
        <v>1.0</v>
      </c>
      <c r="I193" s="10"/>
      <c r="J193" s="11"/>
    </row>
    <row r="194">
      <c r="A194" s="11"/>
      <c r="B194" s="13"/>
      <c r="C194" s="13"/>
      <c r="D194" s="6"/>
      <c r="E194" s="6"/>
      <c r="F194" s="6"/>
      <c r="G194" s="7"/>
      <c r="H194" s="10"/>
      <c r="I194" s="10"/>
      <c r="J194" s="11"/>
    </row>
    <row r="195">
      <c r="A195" s="11"/>
      <c r="B195" s="7" t="s">
        <v>152</v>
      </c>
      <c r="C195" s="7">
        <v>15.0</v>
      </c>
      <c r="D195" s="6">
        <v>300.0</v>
      </c>
      <c r="E195" s="6">
        <v>50.0</v>
      </c>
      <c r="F195" s="6">
        <v>0.0</v>
      </c>
      <c r="G195" s="7" t="s">
        <v>135</v>
      </c>
      <c r="H195" s="10">
        <v>4.0</v>
      </c>
      <c r="I195" s="10"/>
      <c r="J195" s="11"/>
    </row>
    <row r="196">
      <c r="A196" s="11"/>
      <c r="B196" s="13"/>
      <c r="C196" s="13"/>
      <c r="D196" s="6"/>
      <c r="E196" s="6"/>
      <c r="F196" s="6"/>
      <c r="G196" s="7" t="s">
        <v>138</v>
      </c>
      <c r="H196" s="10">
        <v>8.0</v>
      </c>
      <c r="I196" s="10"/>
      <c r="J196" s="11"/>
    </row>
    <row r="197">
      <c r="A197" s="11"/>
      <c r="B197" s="13"/>
      <c r="C197" s="13"/>
      <c r="D197" s="6"/>
      <c r="E197" s="6"/>
      <c r="F197" s="6"/>
      <c r="G197" s="7" t="s">
        <v>150</v>
      </c>
      <c r="H197" s="10">
        <v>1.0</v>
      </c>
      <c r="I197" s="10"/>
      <c r="J197" s="11"/>
    </row>
    <row r="198">
      <c r="A198" s="11"/>
      <c r="B198" s="13"/>
      <c r="C198" s="13"/>
      <c r="D198" s="6"/>
      <c r="E198" s="6"/>
      <c r="F198" s="6"/>
      <c r="G198" s="7" t="s">
        <v>139</v>
      </c>
      <c r="H198" s="10">
        <v>1.0</v>
      </c>
      <c r="I198" s="10"/>
      <c r="J198" s="11"/>
    </row>
    <row r="199">
      <c r="A199" s="11"/>
      <c r="B199" s="13"/>
      <c r="C199" s="13"/>
      <c r="D199" s="6"/>
      <c r="E199" s="6"/>
      <c r="F199" s="6"/>
      <c r="G199" s="7" t="s">
        <v>147</v>
      </c>
      <c r="H199" s="10">
        <v>1.0</v>
      </c>
      <c r="I199" s="10"/>
      <c r="J199" s="11"/>
    </row>
    <row r="200">
      <c r="A200" s="11"/>
      <c r="B200" s="13"/>
      <c r="C200" s="13"/>
      <c r="D200" s="6"/>
      <c r="E200" s="6"/>
      <c r="F200" s="6"/>
      <c r="G200" s="7" t="s">
        <v>156</v>
      </c>
      <c r="H200" s="10">
        <v>1.0</v>
      </c>
      <c r="I200" s="10"/>
      <c r="J200" s="11"/>
    </row>
    <row r="201">
      <c r="A201" s="11"/>
      <c r="B201" s="13"/>
      <c r="C201" s="13"/>
      <c r="D201" s="6"/>
      <c r="E201" s="6"/>
      <c r="F201" s="6"/>
      <c r="G201" s="7"/>
      <c r="H201" s="10"/>
      <c r="I201" s="10"/>
      <c r="J201" s="11"/>
    </row>
    <row r="202">
      <c r="A202" s="11"/>
      <c r="B202" s="7" t="s">
        <v>157</v>
      </c>
      <c r="C202" s="7">
        <v>0.0</v>
      </c>
      <c r="D202" s="6">
        <v>0.0</v>
      </c>
      <c r="E202" s="6">
        <v>0.0</v>
      </c>
      <c r="F202" s="6"/>
      <c r="G202" s="7" t="s">
        <v>159</v>
      </c>
      <c r="H202" s="10">
        <v>2.0</v>
      </c>
      <c r="I202" s="10">
        <v>1.0</v>
      </c>
      <c r="J202" s="11"/>
    </row>
    <row r="203">
      <c r="A203" s="11"/>
      <c r="B203" s="13"/>
      <c r="C203" s="13"/>
      <c r="D203" s="6"/>
      <c r="E203" s="6"/>
      <c r="F203" s="6"/>
      <c r="G203" s="7" t="s">
        <v>162</v>
      </c>
      <c r="H203" s="10">
        <v>2.0</v>
      </c>
      <c r="I203" s="10"/>
      <c r="J203" s="11"/>
    </row>
    <row r="204">
      <c r="A204" s="11"/>
      <c r="B204" s="13"/>
      <c r="C204" s="13"/>
      <c r="D204" s="6"/>
      <c r="E204" s="6"/>
      <c r="F204" s="6"/>
      <c r="G204" s="7" t="s">
        <v>164</v>
      </c>
      <c r="H204" s="10">
        <v>2.0</v>
      </c>
      <c r="I204" s="10"/>
      <c r="J204" s="11"/>
    </row>
    <row r="205">
      <c r="A205" s="11"/>
      <c r="B205" s="13"/>
      <c r="C205" s="13"/>
      <c r="D205" s="6"/>
      <c r="E205" s="6"/>
      <c r="F205" s="6"/>
      <c r="G205" s="7" t="s">
        <v>166</v>
      </c>
      <c r="H205" s="10">
        <v>2.0</v>
      </c>
      <c r="I205" s="10"/>
      <c r="J205" s="11"/>
    </row>
  </sheetData>
  <conditionalFormatting sqref="A2 A4 A61">
    <cfRule type="expression" dxfId="0" priority="1">
      <formula> #REF! = "interactable"</formula>
    </cfRule>
  </conditionalFormatting>
  <conditionalFormatting sqref="A2:A205 D2:F205 H2:J205">
    <cfRule type="expression" dxfId="1" priority="2">
      <formula> CONCATENATE($B2, $G2, #REF!, "") &lt;&gt; ""</formula>
    </cfRule>
  </conditionalFormatting>
  <conditionalFormatting sqref="A1 J1">
    <cfRule type="expression" dxfId="2" priority="3">
      <formula> OR(ISBLANK(A1), ISERROR(A1), COUNTIF($A1:J1, A1) &gt; 1)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13"/>
    <col customWidth="1" min="2" max="2" width="24.63"/>
    <col customWidth="1" min="3" max="3" width="13.13"/>
    <col customWidth="1" min="4" max="4" width="15.88"/>
    <col customWidth="1" min="5" max="5" width="13.13"/>
  </cols>
  <sheetData>
    <row r="1">
      <c r="A1" s="12" t="s">
        <v>24</v>
      </c>
      <c r="B1" s="12" t="str">
        <f t="array" ref="B1:B197"> DataIDs</f>
        <v>object_id</v>
      </c>
      <c r="C1" s="12" t="s">
        <v>61</v>
      </c>
      <c r="D1" s="15" t="s">
        <v>63</v>
      </c>
      <c r="E1" s="15" t="s">
        <v>64</v>
      </c>
    </row>
    <row r="2">
      <c r="A2" s="13" t="str">
        <f t="shared" ref="A2:A144" si="1"> IFS(
ISBLANK(B2),,
ISBLANK(B1), LEFT(B2, LEN(B2) - 3),
LEFT(B2, LEN(B2)-1) = LEFT(B1, LEN(B1)-1),,
TRUE, LEFT(B2, LEN(B2) - 3)
)</f>
        <v>generator_OR</v>
      </c>
      <c r="B2" s="13" t="s">
        <v>17</v>
      </c>
      <c r="C2" s="13">
        <f t="shared" ref="C2:C95" si="2"> IFS(
ISBLANK(B2),,
NOT(ISBLANK(A2)), 1,
TRUE, C1 + 1
)</f>
        <v>1</v>
      </c>
      <c r="D2" s="13"/>
      <c r="E2" s="13"/>
    </row>
    <row r="3">
      <c r="A3" s="13" t="str">
        <f t="shared" si="1"/>
        <v/>
      </c>
      <c r="B3" s="13" t="s">
        <v>26</v>
      </c>
      <c r="C3" s="13">
        <f t="shared" si="2"/>
        <v>2</v>
      </c>
      <c r="D3" s="13"/>
      <c r="E3" s="13"/>
    </row>
    <row r="4">
      <c r="A4" s="13" t="str">
        <f t="shared" si="1"/>
        <v/>
      </c>
      <c r="B4" s="13" t="s">
        <v>37</v>
      </c>
      <c r="C4" s="13">
        <f t="shared" si="2"/>
        <v>3</v>
      </c>
      <c r="D4" s="13"/>
      <c r="E4" s="13"/>
    </row>
    <row r="5">
      <c r="A5" s="13" t="str">
        <f t="shared" si="1"/>
        <v/>
      </c>
      <c r="B5" s="13" t="s">
        <v>47</v>
      </c>
      <c r="C5" s="13">
        <f t="shared" si="2"/>
        <v>4</v>
      </c>
      <c r="D5" s="13"/>
      <c r="E5" s="13"/>
    </row>
    <row r="6">
      <c r="A6" s="13" t="str">
        <f t="shared" si="1"/>
        <v/>
      </c>
      <c r="B6" s="13" t="s">
        <v>49</v>
      </c>
      <c r="C6" s="13">
        <f t="shared" si="2"/>
        <v>5</v>
      </c>
      <c r="D6" s="13"/>
      <c r="E6" s="13"/>
    </row>
    <row r="7">
      <c r="A7" s="13" t="str">
        <f t="shared" si="1"/>
        <v/>
      </c>
      <c r="B7" s="13" t="s">
        <v>51</v>
      </c>
      <c r="C7" s="13">
        <f t="shared" si="2"/>
        <v>6</v>
      </c>
      <c r="D7" s="13"/>
      <c r="E7" s="13"/>
    </row>
    <row r="8">
      <c r="A8" s="13" t="str">
        <f t="shared" si="1"/>
        <v/>
      </c>
      <c r="B8" s="13"/>
      <c r="C8" s="13" t="str">
        <f t="shared" si="2"/>
        <v/>
      </c>
      <c r="D8" s="13"/>
      <c r="E8" s="13"/>
    </row>
    <row r="9">
      <c r="A9" s="13" t="str">
        <f t="shared" si="1"/>
        <v>chain_A</v>
      </c>
      <c r="B9" s="13" t="s">
        <v>23</v>
      </c>
      <c r="C9" s="13">
        <f t="shared" si="2"/>
        <v>1</v>
      </c>
      <c r="D9" s="13"/>
      <c r="E9" s="13"/>
    </row>
    <row r="10">
      <c r="A10" s="13" t="str">
        <f t="shared" si="1"/>
        <v/>
      </c>
      <c r="B10" s="22" t="s">
        <v>27</v>
      </c>
      <c r="C10" s="13">
        <f t="shared" si="2"/>
        <v>2</v>
      </c>
      <c r="D10" s="13"/>
      <c r="E10" s="13"/>
    </row>
    <row r="11">
      <c r="A11" s="13" t="str">
        <f t="shared" si="1"/>
        <v/>
      </c>
      <c r="B11" s="22" t="s">
        <v>90</v>
      </c>
      <c r="C11" s="13">
        <f t="shared" si="2"/>
        <v>3</v>
      </c>
      <c r="D11" s="13"/>
      <c r="E11" s="13"/>
    </row>
    <row r="12">
      <c r="A12" s="13" t="str">
        <f t="shared" si="1"/>
        <v/>
      </c>
      <c r="B12" s="22"/>
      <c r="C12" s="13" t="str">
        <f t="shared" si="2"/>
        <v/>
      </c>
      <c r="D12" s="13"/>
      <c r="E12" s="13"/>
    </row>
    <row r="13">
      <c r="A13" s="13" t="str">
        <f t="shared" si="1"/>
        <v>chain_B</v>
      </c>
      <c r="B13" s="13" t="s">
        <v>29</v>
      </c>
      <c r="C13" s="13">
        <f t="shared" si="2"/>
        <v>1</v>
      </c>
      <c r="D13" s="13"/>
      <c r="E13" s="13"/>
    </row>
    <row r="14">
      <c r="A14" s="13" t="str">
        <f t="shared" si="1"/>
        <v/>
      </c>
      <c r="B14" s="13" t="s">
        <v>32</v>
      </c>
      <c r="C14" s="13">
        <f t="shared" si="2"/>
        <v>2</v>
      </c>
      <c r="D14" s="13"/>
      <c r="E14" s="13"/>
    </row>
    <row r="15">
      <c r="A15" s="13" t="str">
        <f t="shared" si="1"/>
        <v/>
      </c>
      <c r="B15" s="13" t="s">
        <v>34</v>
      </c>
      <c r="C15" s="13">
        <f t="shared" si="2"/>
        <v>3</v>
      </c>
      <c r="D15" s="13"/>
      <c r="E15" s="13"/>
    </row>
    <row r="16">
      <c r="A16" s="13" t="str">
        <f t="shared" si="1"/>
        <v/>
      </c>
      <c r="B16" s="13" t="s">
        <v>96</v>
      </c>
      <c r="C16" s="13">
        <f t="shared" si="2"/>
        <v>4</v>
      </c>
      <c r="D16" s="13"/>
      <c r="E16" s="13"/>
    </row>
    <row r="17">
      <c r="A17" s="13" t="str">
        <f t="shared" si="1"/>
        <v/>
      </c>
      <c r="B17" s="13"/>
      <c r="C17" s="13" t="str">
        <f t="shared" si="2"/>
        <v/>
      </c>
      <c r="D17" s="13"/>
      <c r="E17" s="13"/>
    </row>
    <row r="18">
      <c r="A18" s="13" t="str">
        <f t="shared" si="1"/>
        <v>generator_RD</v>
      </c>
      <c r="B18" s="13" t="s">
        <v>52</v>
      </c>
      <c r="C18" s="13">
        <f t="shared" si="2"/>
        <v>1</v>
      </c>
      <c r="D18" s="13"/>
      <c r="E18" s="13"/>
    </row>
    <row r="19">
      <c r="A19" s="13" t="str">
        <f t="shared" si="1"/>
        <v/>
      </c>
      <c r="B19" s="13" t="s">
        <v>54</v>
      </c>
      <c r="C19" s="13">
        <f t="shared" si="2"/>
        <v>2</v>
      </c>
      <c r="D19" s="13"/>
      <c r="E19" s="13"/>
    </row>
    <row r="20">
      <c r="A20" s="13" t="str">
        <f t="shared" si="1"/>
        <v/>
      </c>
      <c r="B20" s="22" t="s">
        <v>60</v>
      </c>
      <c r="C20" s="13">
        <f t="shared" si="2"/>
        <v>3</v>
      </c>
      <c r="D20" s="13"/>
      <c r="E20" s="13"/>
    </row>
    <row r="21">
      <c r="A21" s="13" t="str">
        <f t="shared" si="1"/>
        <v/>
      </c>
      <c r="B21" s="22" t="s">
        <v>69</v>
      </c>
      <c r="C21" s="13">
        <f t="shared" si="2"/>
        <v>4</v>
      </c>
      <c r="D21" s="13"/>
      <c r="E21" s="13"/>
    </row>
    <row r="22">
      <c r="A22" s="13" t="str">
        <f t="shared" si="1"/>
        <v/>
      </c>
      <c r="B22" s="13" t="s">
        <v>71</v>
      </c>
      <c r="C22" s="13">
        <f t="shared" si="2"/>
        <v>5</v>
      </c>
      <c r="D22" s="13"/>
      <c r="E22" s="13"/>
    </row>
    <row r="23">
      <c r="A23" s="13" t="str">
        <f t="shared" si="1"/>
        <v/>
      </c>
      <c r="B23" s="22" t="s">
        <v>75</v>
      </c>
      <c r="C23" s="13">
        <f t="shared" si="2"/>
        <v>6</v>
      </c>
      <c r="D23" s="13"/>
      <c r="E23" s="13"/>
    </row>
    <row r="24">
      <c r="A24" s="13" t="str">
        <f t="shared" si="1"/>
        <v/>
      </c>
      <c r="B24" s="22"/>
      <c r="C24" s="13" t="str">
        <f t="shared" si="2"/>
        <v/>
      </c>
      <c r="D24" s="13"/>
      <c r="E24" s="13"/>
    </row>
    <row r="25">
      <c r="A25" s="13" t="str">
        <f t="shared" si="1"/>
        <v>chain_C</v>
      </c>
      <c r="B25" s="13" t="s">
        <v>53</v>
      </c>
      <c r="C25" s="13">
        <f t="shared" si="2"/>
        <v>1</v>
      </c>
      <c r="D25" s="13"/>
      <c r="E25" s="13"/>
    </row>
    <row r="26">
      <c r="A26" s="13" t="str">
        <f t="shared" si="1"/>
        <v/>
      </c>
      <c r="B26" s="13" t="s">
        <v>55</v>
      </c>
      <c r="C26" s="13">
        <f t="shared" si="2"/>
        <v>2</v>
      </c>
      <c r="D26" s="13"/>
      <c r="E26" s="13"/>
    </row>
    <row r="27">
      <c r="A27" s="13" t="str">
        <f t="shared" si="1"/>
        <v/>
      </c>
      <c r="B27" s="13" t="s">
        <v>56</v>
      </c>
      <c r="C27" s="13">
        <f t="shared" si="2"/>
        <v>3</v>
      </c>
      <c r="D27" s="13"/>
      <c r="E27" s="13"/>
    </row>
    <row r="28">
      <c r="A28" s="13" t="str">
        <f t="shared" si="1"/>
        <v/>
      </c>
      <c r="B28" s="13" t="s">
        <v>62</v>
      </c>
      <c r="C28" s="13">
        <f t="shared" si="2"/>
        <v>4</v>
      </c>
      <c r="D28" s="13"/>
      <c r="E28" s="13"/>
    </row>
    <row r="29">
      <c r="A29" s="13" t="str">
        <f t="shared" si="1"/>
        <v/>
      </c>
      <c r="B29" s="13" t="s">
        <v>114</v>
      </c>
      <c r="C29" s="13">
        <f t="shared" si="2"/>
        <v>5</v>
      </c>
      <c r="D29" s="13"/>
      <c r="E29" s="13"/>
    </row>
    <row r="30">
      <c r="A30" s="13" t="str">
        <f t="shared" si="1"/>
        <v/>
      </c>
      <c r="B30" s="22"/>
      <c r="C30" s="13" t="str">
        <f t="shared" si="2"/>
        <v/>
      </c>
      <c r="D30" s="13"/>
      <c r="E30" s="13"/>
    </row>
    <row r="31">
      <c r="A31" s="13" t="str">
        <f t="shared" si="1"/>
        <v>chain_D</v>
      </c>
      <c r="B31" s="22" t="s">
        <v>57</v>
      </c>
      <c r="C31" s="13">
        <f t="shared" si="2"/>
        <v>1</v>
      </c>
      <c r="D31" s="13"/>
      <c r="E31" s="13"/>
    </row>
    <row r="32">
      <c r="A32" s="13" t="str">
        <f t="shared" si="1"/>
        <v/>
      </c>
      <c r="B32" s="22" t="s">
        <v>58</v>
      </c>
      <c r="C32" s="13">
        <f t="shared" si="2"/>
        <v>2</v>
      </c>
      <c r="D32" s="13"/>
      <c r="E32" s="13"/>
    </row>
    <row r="33">
      <c r="A33" s="13" t="str">
        <f t="shared" si="1"/>
        <v/>
      </c>
      <c r="B33" s="22" t="s">
        <v>59</v>
      </c>
      <c r="C33" s="13">
        <f t="shared" si="2"/>
        <v>3</v>
      </c>
      <c r="D33" s="13"/>
      <c r="E33" s="13"/>
    </row>
    <row r="34">
      <c r="A34" s="13" t="str">
        <f t="shared" si="1"/>
        <v/>
      </c>
      <c r="B34" s="22" t="s">
        <v>73</v>
      </c>
      <c r="C34" s="13">
        <f t="shared" si="2"/>
        <v>4</v>
      </c>
      <c r="D34" s="13"/>
      <c r="E34" s="13"/>
    </row>
    <row r="35">
      <c r="A35" s="13" t="str">
        <f t="shared" si="1"/>
        <v/>
      </c>
      <c r="B35" s="22" t="s">
        <v>74</v>
      </c>
      <c r="C35" s="13">
        <f t="shared" si="2"/>
        <v>5</v>
      </c>
      <c r="D35" s="13"/>
      <c r="E35" s="13"/>
    </row>
    <row r="36">
      <c r="A36" s="13" t="str">
        <f t="shared" si="1"/>
        <v/>
      </c>
      <c r="B36" s="22" t="s">
        <v>126</v>
      </c>
      <c r="C36" s="13">
        <f t="shared" si="2"/>
        <v>6</v>
      </c>
      <c r="D36" s="13"/>
      <c r="E36" s="13"/>
    </row>
    <row r="37">
      <c r="A37" s="13" t="str">
        <f t="shared" si="1"/>
        <v/>
      </c>
      <c r="B37" s="22"/>
      <c r="C37" s="13" t="str">
        <f t="shared" si="2"/>
        <v/>
      </c>
      <c r="D37" s="13"/>
      <c r="E37" s="13"/>
    </row>
    <row r="38">
      <c r="A38" s="13" t="str">
        <f t="shared" si="1"/>
        <v>generator_BL</v>
      </c>
      <c r="B38" s="22" t="s">
        <v>79</v>
      </c>
      <c r="C38" s="13">
        <f t="shared" si="2"/>
        <v>1</v>
      </c>
      <c r="D38" s="13"/>
      <c r="E38" s="13"/>
    </row>
    <row r="39">
      <c r="A39" s="13" t="str">
        <f t="shared" si="1"/>
        <v/>
      </c>
      <c r="B39" s="22" t="s">
        <v>81</v>
      </c>
      <c r="C39" s="13">
        <f t="shared" si="2"/>
        <v>2</v>
      </c>
      <c r="D39" s="13"/>
      <c r="E39" s="13"/>
    </row>
    <row r="40">
      <c r="A40" s="13" t="str">
        <f t="shared" si="1"/>
        <v/>
      </c>
      <c r="B40" s="13" t="s">
        <v>89</v>
      </c>
      <c r="C40" s="13">
        <f t="shared" si="2"/>
        <v>3</v>
      </c>
      <c r="D40" s="13"/>
      <c r="E40" s="13"/>
    </row>
    <row r="41">
      <c r="A41" s="13" t="str">
        <f t="shared" si="1"/>
        <v/>
      </c>
      <c r="B41" s="22" t="s">
        <v>95</v>
      </c>
      <c r="C41" s="13">
        <f t="shared" si="2"/>
        <v>4</v>
      </c>
      <c r="D41" s="13"/>
      <c r="E41" s="13"/>
    </row>
    <row r="42">
      <c r="A42" s="13" t="str">
        <f t="shared" si="1"/>
        <v/>
      </c>
      <c r="B42" s="22" t="s">
        <v>97</v>
      </c>
      <c r="C42" s="13">
        <f t="shared" si="2"/>
        <v>5</v>
      </c>
      <c r="D42" s="13"/>
      <c r="E42" s="13"/>
    </row>
    <row r="43">
      <c r="A43" s="13" t="str">
        <f t="shared" si="1"/>
        <v/>
      </c>
      <c r="B43" s="22" t="s">
        <v>101</v>
      </c>
      <c r="C43" s="13">
        <f t="shared" si="2"/>
        <v>6</v>
      </c>
      <c r="D43" s="13"/>
      <c r="E43" s="13"/>
    </row>
    <row r="44">
      <c r="A44" s="13" t="str">
        <f t="shared" si="1"/>
        <v/>
      </c>
      <c r="B44" s="22"/>
      <c r="C44" s="13" t="str">
        <f t="shared" si="2"/>
        <v/>
      </c>
      <c r="D44" s="13"/>
      <c r="E44" s="13"/>
    </row>
    <row r="45">
      <c r="A45" s="13" t="str">
        <f t="shared" si="1"/>
        <v>chain_E</v>
      </c>
      <c r="B45" s="22" t="s">
        <v>80</v>
      </c>
      <c r="C45" s="13">
        <f t="shared" si="2"/>
        <v>1</v>
      </c>
      <c r="D45" s="13"/>
      <c r="E45" s="13"/>
    </row>
    <row r="46">
      <c r="A46" s="13" t="str">
        <f t="shared" si="1"/>
        <v/>
      </c>
      <c r="B46" s="22" t="s">
        <v>82</v>
      </c>
      <c r="C46" s="13">
        <f t="shared" si="2"/>
        <v>2</v>
      </c>
      <c r="D46" s="13"/>
      <c r="E46" s="13"/>
    </row>
    <row r="47">
      <c r="A47" s="13" t="str">
        <f t="shared" si="1"/>
        <v/>
      </c>
      <c r="B47" s="22" t="s">
        <v>83</v>
      </c>
      <c r="C47" s="13">
        <f t="shared" si="2"/>
        <v>3</v>
      </c>
      <c r="D47" s="13"/>
      <c r="E47" s="13"/>
    </row>
    <row r="48">
      <c r="A48" s="13" t="str">
        <f t="shared" si="1"/>
        <v/>
      </c>
      <c r="B48" s="22" t="s">
        <v>98</v>
      </c>
      <c r="C48" s="13">
        <f t="shared" si="2"/>
        <v>4</v>
      </c>
      <c r="D48" s="13"/>
      <c r="E48" s="13"/>
    </row>
    <row r="49">
      <c r="A49" s="13" t="str">
        <f t="shared" si="1"/>
        <v/>
      </c>
      <c r="B49" s="22" t="s">
        <v>102</v>
      </c>
      <c r="C49" s="13">
        <f t="shared" si="2"/>
        <v>5</v>
      </c>
      <c r="D49" s="13"/>
      <c r="E49" s="13"/>
    </row>
    <row r="50">
      <c r="A50" s="13" t="str">
        <f t="shared" si="1"/>
        <v/>
      </c>
      <c r="B50" s="22" t="s">
        <v>145</v>
      </c>
      <c r="C50" s="13">
        <f t="shared" si="2"/>
        <v>6</v>
      </c>
      <c r="D50" s="13"/>
      <c r="E50" s="13"/>
    </row>
    <row r="51">
      <c r="A51" s="13" t="str">
        <f t="shared" si="1"/>
        <v/>
      </c>
      <c r="B51" s="22"/>
      <c r="C51" s="13" t="str">
        <f t="shared" si="2"/>
        <v/>
      </c>
      <c r="D51" s="13"/>
      <c r="E51" s="13"/>
    </row>
    <row r="52">
      <c r="A52" s="13" t="str">
        <f t="shared" si="1"/>
        <v>chain_F</v>
      </c>
      <c r="B52" s="22" t="s">
        <v>84</v>
      </c>
      <c r="C52" s="13">
        <f t="shared" si="2"/>
        <v>1</v>
      </c>
      <c r="D52" s="13"/>
      <c r="E52" s="13"/>
    </row>
    <row r="53">
      <c r="A53" s="13" t="str">
        <f t="shared" si="1"/>
        <v/>
      </c>
      <c r="B53" s="22" t="s">
        <v>85</v>
      </c>
      <c r="C53" s="13">
        <f t="shared" si="2"/>
        <v>2</v>
      </c>
      <c r="D53" s="13"/>
      <c r="E53" s="13"/>
    </row>
    <row r="54">
      <c r="A54" s="13" t="str">
        <f t="shared" si="1"/>
        <v/>
      </c>
      <c r="B54" s="22" t="s">
        <v>86</v>
      </c>
      <c r="C54" s="13">
        <f t="shared" si="2"/>
        <v>3</v>
      </c>
      <c r="D54" s="13"/>
      <c r="E54" s="13"/>
    </row>
    <row r="55">
      <c r="A55" s="13" t="str">
        <f t="shared" si="1"/>
        <v/>
      </c>
      <c r="B55" s="22" t="s">
        <v>87</v>
      </c>
      <c r="C55" s="13">
        <f t="shared" si="2"/>
        <v>4</v>
      </c>
      <c r="D55" s="13"/>
      <c r="E55" s="13"/>
    </row>
    <row r="56">
      <c r="A56" s="13" t="str">
        <f t="shared" si="1"/>
        <v/>
      </c>
      <c r="B56" s="22" t="s">
        <v>88</v>
      </c>
      <c r="C56" s="13">
        <f t="shared" si="2"/>
        <v>5</v>
      </c>
      <c r="D56" s="13"/>
      <c r="E56" s="13"/>
    </row>
    <row r="57">
      <c r="A57" s="13" t="str">
        <f t="shared" si="1"/>
        <v/>
      </c>
      <c r="B57" s="22" t="s">
        <v>103</v>
      </c>
      <c r="C57" s="13">
        <f t="shared" si="2"/>
        <v>6</v>
      </c>
      <c r="D57" s="13"/>
      <c r="E57" s="13"/>
    </row>
    <row r="58">
      <c r="A58" s="13" t="str">
        <f t="shared" si="1"/>
        <v/>
      </c>
      <c r="B58" s="22" t="s">
        <v>160</v>
      </c>
      <c r="C58" s="13">
        <f t="shared" si="2"/>
        <v>7</v>
      </c>
      <c r="D58" s="13"/>
      <c r="E58" s="13"/>
    </row>
    <row r="59">
      <c r="A59" s="13" t="str">
        <f t="shared" si="1"/>
        <v/>
      </c>
      <c r="B59" s="22" t="s">
        <v>163</v>
      </c>
      <c r="C59" s="13">
        <f t="shared" si="2"/>
        <v>8</v>
      </c>
      <c r="D59" s="13"/>
      <c r="E59" s="13"/>
    </row>
    <row r="60">
      <c r="A60" s="13" t="str">
        <f t="shared" si="1"/>
        <v/>
      </c>
      <c r="B60" s="22"/>
      <c r="C60" s="13" t="str">
        <f t="shared" si="2"/>
        <v/>
      </c>
      <c r="D60" s="13"/>
      <c r="E60" s="13"/>
    </row>
    <row r="61">
      <c r="A61" s="13" t="str">
        <f t="shared" si="1"/>
        <v>generator_GL_M</v>
      </c>
      <c r="B61" s="22" t="s">
        <v>104</v>
      </c>
      <c r="C61" s="13">
        <f t="shared" si="2"/>
        <v>1</v>
      </c>
      <c r="D61" s="13"/>
      <c r="E61" s="13"/>
    </row>
    <row r="62">
      <c r="A62" s="13" t="str">
        <f t="shared" si="1"/>
        <v/>
      </c>
      <c r="B62" s="22" t="s">
        <v>106</v>
      </c>
      <c r="C62" s="13">
        <f t="shared" si="2"/>
        <v>2</v>
      </c>
      <c r="D62" s="13"/>
      <c r="E62" s="13"/>
    </row>
    <row r="63">
      <c r="A63" s="13" t="str">
        <f t="shared" si="1"/>
        <v/>
      </c>
      <c r="B63" s="22" t="s">
        <v>113</v>
      </c>
      <c r="C63" s="13">
        <f t="shared" si="2"/>
        <v>3</v>
      </c>
      <c r="D63" s="13"/>
      <c r="E63" s="13"/>
    </row>
    <row r="64">
      <c r="A64" s="13" t="str">
        <f t="shared" si="1"/>
        <v/>
      </c>
      <c r="B64" s="22" t="s">
        <v>117</v>
      </c>
      <c r="C64" s="13">
        <f t="shared" si="2"/>
        <v>4</v>
      </c>
      <c r="D64" s="13"/>
      <c r="E64" s="13"/>
    </row>
    <row r="65">
      <c r="A65" s="13" t="str">
        <f t="shared" si="1"/>
        <v/>
      </c>
      <c r="B65" s="22" t="s">
        <v>124</v>
      </c>
      <c r="C65" s="13">
        <f t="shared" si="2"/>
        <v>5</v>
      </c>
      <c r="D65" s="13"/>
      <c r="E65" s="13"/>
    </row>
    <row r="66">
      <c r="A66" s="13" t="str">
        <f t="shared" si="1"/>
        <v/>
      </c>
      <c r="B66" s="22" t="s">
        <v>128</v>
      </c>
      <c r="C66" s="13">
        <f t="shared" si="2"/>
        <v>6</v>
      </c>
      <c r="D66" s="13"/>
      <c r="E66" s="13"/>
    </row>
    <row r="67">
      <c r="A67" s="13" t="str">
        <f t="shared" si="1"/>
        <v/>
      </c>
      <c r="B67" s="22"/>
      <c r="C67" s="13" t="str">
        <f t="shared" si="2"/>
        <v/>
      </c>
      <c r="D67" s="13"/>
      <c r="E67" s="13"/>
    </row>
    <row r="68">
      <c r="A68" s="13" t="str">
        <f t="shared" si="1"/>
        <v>chain_G</v>
      </c>
      <c r="B68" s="22" t="s">
        <v>105</v>
      </c>
      <c r="C68" s="13">
        <f t="shared" si="2"/>
        <v>1</v>
      </c>
      <c r="D68" s="13"/>
      <c r="E68" s="13"/>
    </row>
    <row r="69">
      <c r="A69" s="13" t="str">
        <f t="shared" si="1"/>
        <v/>
      </c>
      <c r="B69" s="22" t="s">
        <v>107</v>
      </c>
      <c r="C69" s="13">
        <f t="shared" si="2"/>
        <v>2</v>
      </c>
      <c r="D69" s="13"/>
      <c r="E69" s="13"/>
    </row>
    <row r="70">
      <c r="A70" s="13" t="str">
        <f t="shared" si="1"/>
        <v/>
      </c>
      <c r="B70" s="22" t="s">
        <v>108</v>
      </c>
      <c r="C70" s="13">
        <f t="shared" si="2"/>
        <v>3</v>
      </c>
      <c r="D70" s="13"/>
      <c r="E70" s="13"/>
    </row>
    <row r="71">
      <c r="A71" s="13" t="str">
        <f t="shared" si="1"/>
        <v/>
      </c>
      <c r="B71" s="22" t="s">
        <v>125</v>
      </c>
      <c r="C71" s="13">
        <f t="shared" si="2"/>
        <v>4</v>
      </c>
      <c r="D71" s="13"/>
      <c r="E71" s="13"/>
    </row>
    <row r="72">
      <c r="A72" s="13" t="str">
        <f t="shared" si="1"/>
        <v/>
      </c>
      <c r="B72" s="22" t="s">
        <v>186</v>
      </c>
      <c r="C72" s="13">
        <f t="shared" si="2"/>
        <v>5</v>
      </c>
      <c r="D72" s="13"/>
      <c r="E72" s="13"/>
    </row>
    <row r="73">
      <c r="A73" s="13" t="str">
        <f t="shared" si="1"/>
        <v/>
      </c>
      <c r="B73" s="22" t="s">
        <v>188</v>
      </c>
      <c r="C73" s="13">
        <f t="shared" si="2"/>
        <v>6</v>
      </c>
      <c r="D73" s="13"/>
      <c r="E73" s="13"/>
    </row>
    <row r="74">
      <c r="A74" s="13" t="str">
        <f t="shared" si="1"/>
        <v/>
      </c>
      <c r="B74" s="22" t="s">
        <v>190</v>
      </c>
      <c r="C74" s="13">
        <f t="shared" si="2"/>
        <v>7</v>
      </c>
      <c r="D74" s="13"/>
      <c r="E74" s="13"/>
    </row>
    <row r="75">
      <c r="A75" s="13" t="str">
        <f t="shared" si="1"/>
        <v/>
      </c>
      <c r="B75" s="22"/>
      <c r="C75" s="13" t="str">
        <f t="shared" si="2"/>
        <v/>
      </c>
      <c r="D75" s="13"/>
      <c r="E75" s="13"/>
    </row>
    <row r="76">
      <c r="A76" s="13" t="str">
        <f t="shared" si="1"/>
        <v>chain_I</v>
      </c>
      <c r="B76" s="22" t="s">
        <v>110</v>
      </c>
      <c r="C76" s="13">
        <f t="shared" si="2"/>
        <v>1</v>
      </c>
      <c r="D76" s="13"/>
      <c r="E76" s="13"/>
    </row>
    <row r="77">
      <c r="A77" s="13" t="str">
        <f t="shared" si="1"/>
        <v/>
      </c>
      <c r="B77" s="22" t="s">
        <v>111</v>
      </c>
      <c r="C77" s="13">
        <f t="shared" si="2"/>
        <v>2</v>
      </c>
      <c r="D77" s="13"/>
      <c r="E77" s="13"/>
    </row>
    <row r="78">
      <c r="A78" s="13" t="str">
        <f t="shared" si="1"/>
        <v/>
      </c>
      <c r="B78" s="22" t="s">
        <v>112</v>
      </c>
      <c r="C78" s="13">
        <f t="shared" si="2"/>
        <v>3</v>
      </c>
      <c r="D78" s="13"/>
      <c r="E78" s="13"/>
    </row>
    <row r="79">
      <c r="A79" s="13" t="str">
        <f t="shared" si="1"/>
        <v/>
      </c>
      <c r="B79" s="22" t="s">
        <v>116</v>
      </c>
      <c r="C79" s="13">
        <f t="shared" si="2"/>
        <v>4</v>
      </c>
      <c r="D79" s="13"/>
      <c r="E79" s="13"/>
    </row>
    <row r="80">
      <c r="A80" s="13" t="str">
        <f t="shared" si="1"/>
        <v/>
      </c>
      <c r="B80" s="22" t="s">
        <v>132</v>
      </c>
      <c r="C80" s="13">
        <f t="shared" si="2"/>
        <v>5</v>
      </c>
      <c r="D80" s="13"/>
      <c r="E80" s="13"/>
    </row>
    <row r="81">
      <c r="A81" s="13" t="str">
        <f t="shared" si="1"/>
        <v/>
      </c>
      <c r="B81" s="22" t="s">
        <v>197</v>
      </c>
      <c r="C81" s="13">
        <f t="shared" si="2"/>
        <v>6</v>
      </c>
      <c r="D81" s="13"/>
      <c r="E81" s="13"/>
    </row>
    <row r="82">
      <c r="A82" s="13" t="str">
        <f t="shared" si="1"/>
        <v/>
      </c>
      <c r="B82" s="22" t="s">
        <v>199</v>
      </c>
      <c r="C82" s="13">
        <f t="shared" si="2"/>
        <v>7</v>
      </c>
      <c r="D82" s="13"/>
      <c r="E82" s="13"/>
    </row>
    <row r="83">
      <c r="A83" s="13" t="str">
        <f t="shared" si="1"/>
        <v/>
      </c>
      <c r="B83" s="22" t="s">
        <v>201</v>
      </c>
      <c r="C83" s="13">
        <f t="shared" si="2"/>
        <v>8</v>
      </c>
      <c r="D83" s="13"/>
      <c r="E83" s="13"/>
    </row>
    <row r="84">
      <c r="A84" s="13" t="str">
        <f t="shared" si="1"/>
        <v/>
      </c>
      <c r="B84" s="22"/>
      <c r="C84" s="13" t="str">
        <f t="shared" si="2"/>
        <v/>
      </c>
      <c r="D84" s="13"/>
      <c r="E84" s="13"/>
    </row>
    <row r="85">
      <c r="A85" s="13" t="str">
        <f t="shared" si="1"/>
        <v>generator_GL_H</v>
      </c>
      <c r="B85" s="22" t="s">
        <v>134</v>
      </c>
      <c r="C85" s="13">
        <f t="shared" si="2"/>
        <v>1</v>
      </c>
      <c r="D85" s="13"/>
      <c r="E85" s="13"/>
    </row>
    <row r="86">
      <c r="A86" s="13" t="str">
        <f t="shared" si="1"/>
        <v/>
      </c>
      <c r="B86" s="22" t="s">
        <v>136</v>
      </c>
      <c r="C86" s="13">
        <f t="shared" si="2"/>
        <v>2</v>
      </c>
      <c r="D86" s="13"/>
      <c r="E86" s="13"/>
    </row>
    <row r="87" ht="15.0" customHeight="1">
      <c r="A87" s="13" t="str">
        <f t="shared" si="1"/>
        <v/>
      </c>
      <c r="B87" s="22" t="s">
        <v>140</v>
      </c>
      <c r="C87" s="13">
        <f t="shared" si="2"/>
        <v>3</v>
      </c>
      <c r="D87" s="13"/>
      <c r="E87" s="13"/>
    </row>
    <row r="88" ht="15.0" customHeight="1">
      <c r="A88" s="13" t="str">
        <f t="shared" si="1"/>
        <v/>
      </c>
      <c r="B88" s="22" t="s">
        <v>143</v>
      </c>
      <c r="C88" s="13">
        <f t="shared" si="2"/>
        <v>4</v>
      </c>
      <c r="D88" s="13"/>
      <c r="E88" s="13"/>
    </row>
    <row r="89" ht="15.0" customHeight="1">
      <c r="A89" s="13" t="str">
        <f t="shared" si="1"/>
        <v/>
      </c>
      <c r="B89" s="22" t="s">
        <v>148</v>
      </c>
      <c r="C89" s="13">
        <f t="shared" si="2"/>
        <v>5</v>
      </c>
      <c r="D89" s="13"/>
      <c r="E89" s="13"/>
    </row>
    <row r="90" ht="15.0" customHeight="1">
      <c r="A90" s="13" t="str">
        <f t="shared" si="1"/>
        <v/>
      </c>
      <c r="B90" s="22" t="s">
        <v>152</v>
      </c>
      <c r="C90" s="13">
        <f t="shared" si="2"/>
        <v>6</v>
      </c>
      <c r="D90" s="13"/>
      <c r="E90" s="13"/>
    </row>
    <row r="91" ht="15.0" customHeight="1">
      <c r="A91" s="13" t="str">
        <f t="shared" si="1"/>
        <v/>
      </c>
      <c r="B91" s="22"/>
      <c r="C91" s="13" t="str">
        <f t="shared" si="2"/>
        <v/>
      </c>
      <c r="D91" s="13"/>
      <c r="E91" s="13"/>
    </row>
    <row r="92" ht="15.0" customHeight="1">
      <c r="A92" s="13" t="str">
        <f t="shared" si="1"/>
        <v>chain_J</v>
      </c>
      <c r="B92" s="22" t="s">
        <v>135</v>
      </c>
      <c r="C92" s="13">
        <f t="shared" si="2"/>
        <v>1</v>
      </c>
      <c r="D92" s="13"/>
      <c r="E92" s="13"/>
    </row>
    <row r="93" ht="15.0" customHeight="1">
      <c r="A93" s="13" t="str">
        <f t="shared" si="1"/>
        <v/>
      </c>
      <c r="B93" s="22" t="s">
        <v>138</v>
      </c>
      <c r="C93" s="13">
        <f t="shared" si="2"/>
        <v>2</v>
      </c>
      <c r="D93" s="13"/>
      <c r="E93" s="13"/>
    </row>
    <row r="94" ht="15.0" customHeight="1">
      <c r="A94" s="13" t="str">
        <f t="shared" si="1"/>
        <v/>
      </c>
      <c r="B94" s="22" t="s">
        <v>150</v>
      </c>
      <c r="C94" s="13">
        <f t="shared" si="2"/>
        <v>3</v>
      </c>
      <c r="D94" s="13"/>
      <c r="E94" s="13"/>
    </row>
    <row r="95" ht="15.0" customHeight="1">
      <c r="A95" s="13" t="str">
        <f t="shared" si="1"/>
        <v/>
      </c>
      <c r="B95" s="22" t="s">
        <v>233</v>
      </c>
      <c r="C95" s="13">
        <f t="shared" si="2"/>
        <v>4</v>
      </c>
      <c r="D95" s="13"/>
      <c r="E95" s="13"/>
    </row>
    <row r="96" ht="15.0" customHeight="1">
      <c r="A96" s="13" t="str">
        <f t="shared" si="1"/>
        <v>chain_J_05_Conver</v>
      </c>
      <c r="B96" s="22" t="s">
        <v>235</v>
      </c>
      <c r="C96" s="7">
        <v>5.0</v>
      </c>
      <c r="D96" s="13"/>
      <c r="E96" s="13"/>
    </row>
    <row r="97" ht="15.0" customHeight="1">
      <c r="A97" s="13" t="str">
        <f t="shared" si="1"/>
        <v/>
      </c>
      <c r="B97" s="22"/>
      <c r="C97" s="13" t="str">
        <f t="shared" ref="C97:C104" si="3"> IFS(
ISBLANK(B97),,
NOT(ISBLANK(A97)), 1,
TRUE, C96 + 1
)</f>
        <v/>
      </c>
      <c r="D97" s="13"/>
      <c r="E97" s="13"/>
    </row>
    <row r="98" ht="15.0" customHeight="1">
      <c r="A98" s="13" t="str">
        <f t="shared" si="1"/>
        <v>chain_K</v>
      </c>
      <c r="B98" s="22" t="s">
        <v>159</v>
      </c>
      <c r="C98" s="13">
        <f t="shared" si="3"/>
        <v>1</v>
      </c>
      <c r="D98" s="13"/>
      <c r="E98" s="13"/>
    </row>
    <row r="99" ht="15.0" customHeight="1">
      <c r="A99" s="13" t="str">
        <f t="shared" si="1"/>
        <v/>
      </c>
      <c r="B99" s="22" t="s">
        <v>164</v>
      </c>
      <c r="C99" s="13">
        <f t="shared" si="3"/>
        <v>2</v>
      </c>
      <c r="D99" s="13"/>
      <c r="E99" s="13"/>
    </row>
    <row r="100" ht="15.0" customHeight="1">
      <c r="A100" s="13" t="str">
        <f t="shared" si="1"/>
        <v/>
      </c>
      <c r="B100" s="22" t="s">
        <v>248</v>
      </c>
      <c r="C100" s="13">
        <f t="shared" si="3"/>
        <v>3</v>
      </c>
      <c r="D100" s="13"/>
      <c r="E100" s="13"/>
    </row>
    <row r="101" ht="15.0" customHeight="1">
      <c r="A101" s="13" t="str">
        <f t="shared" si="1"/>
        <v/>
      </c>
      <c r="B101" s="22" t="s">
        <v>251</v>
      </c>
      <c r="C101" s="13">
        <f t="shared" si="3"/>
        <v>4</v>
      </c>
      <c r="D101" s="13"/>
      <c r="E101" s="13"/>
    </row>
    <row r="102" ht="15.0" customHeight="1">
      <c r="A102" s="13" t="str">
        <f t="shared" si="1"/>
        <v/>
      </c>
      <c r="B102" s="22" t="s">
        <v>256</v>
      </c>
      <c r="C102" s="13">
        <f t="shared" si="3"/>
        <v>5</v>
      </c>
      <c r="D102" s="13"/>
      <c r="E102" s="13"/>
    </row>
    <row r="103" ht="15.0" customHeight="1">
      <c r="A103" s="13" t="str">
        <f t="shared" si="1"/>
        <v/>
      </c>
      <c r="B103" s="22" t="s">
        <v>260</v>
      </c>
      <c r="C103" s="13">
        <f t="shared" si="3"/>
        <v>6</v>
      </c>
      <c r="D103" s="13"/>
      <c r="E103" s="13"/>
    </row>
    <row r="104" ht="15.0" customHeight="1">
      <c r="A104" s="13" t="str">
        <f t="shared" si="1"/>
        <v/>
      </c>
      <c r="B104" s="22"/>
      <c r="C104" s="13" t="str">
        <f t="shared" si="3"/>
        <v/>
      </c>
      <c r="D104" s="13"/>
      <c r="E104" s="13"/>
    </row>
    <row r="105" ht="15.0" customHeight="1">
      <c r="A105" s="13" t="str">
        <f t="shared" si="1"/>
        <v>chain_L</v>
      </c>
      <c r="B105" s="22" t="s">
        <v>162</v>
      </c>
      <c r="C105" s="7">
        <v>1.0</v>
      </c>
      <c r="D105" s="13"/>
      <c r="E105" s="13"/>
    </row>
    <row r="106" ht="15.0" customHeight="1">
      <c r="A106" s="13" t="str">
        <f t="shared" si="1"/>
        <v/>
      </c>
      <c r="B106" s="22" t="s">
        <v>166</v>
      </c>
      <c r="C106" s="7">
        <v>2.0</v>
      </c>
      <c r="D106" s="7"/>
      <c r="E106" s="7"/>
    </row>
    <row r="107" ht="15.0" customHeight="1">
      <c r="A107" s="13" t="str">
        <f t="shared" si="1"/>
        <v/>
      </c>
      <c r="B107" s="22" t="s">
        <v>266</v>
      </c>
      <c r="C107" s="7">
        <v>3.0</v>
      </c>
      <c r="D107" s="7"/>
      <c r="E107" s="7"/>
    </row>
    <row r="108" ht="15.0" customHeight="1">
      <c r="A108" s="13" t="str">
        <f t="shared" si="1"/>
        <v/>
      </c>
      <c r="B108" s="22" t="s">
        <v>267</v>
      </c>
      <c r="C108" s="7">
        <v>4.0</v>
      </c>
      <c r="D108" s="7"/>
      <c r="E108" s="7"/>
    </row>
    <row r="109" ht="15.0" customHeight="1">
      <c r="A109" s="13" t="str">
        <f t="shared" si="1"/>
        <v/>
      </c>
      <c r="B109" s="22" t="s">
        <v>269</v>
      </c>
      <c r="C109" s="7">
        <v>5.0</v>
      </c>
      <c r="D109" s="7"/>
      <c r="E109" s="7"/>
    </row>
    <row r="110" ht="15.0" customHeight="1">
      <c r="A110" s="13" t="str">
        <f t="shared" si="1"/>
        <v/>
      </c>
      <c r="B110" s="22" t="s">
        <v>271</v>
      </c>
      <c r="C110" s="7">
        <v>6.0</v>
      </c>
      <c r="D110" s="7"/>
      <c r="E110" s="7"/>
    </row>
    <row r="111" ht="15.0" customHeight="1">
      <c r="A111" s="13" t="str">
        <f t="shared" si="1"/>
        <v/>
      </c>
      <c r="B111" s="22"/>
      <c r="D111" s="7"/>
      <c r="E111" s="7"/>
    </row>
    <row r="112" ht="15.0" customHeight="1">
      <c r="A112" s="13" t="str">
        <f t="shared" si="1"/>
        <v>chain_M</v>
      </c>
      <c r="B112" s="22" t="s">
        <v>139</v>
      </c>
      <c r="C112" s="7">
        <v>1.0</v>
      </c>
      <c r="D112" s="13"/>
      <c r="E112" s="13"/>
    </row>
    <row r="113" ht="15.0" customHeight="1">
      <c r="A113" s="13" t="str">
        <f t="shared" si="1"/>
        <v/>
      </c>
      <c r="B113" s="22" t="s">
        <v>147</v>
      </c>
      <c r="C113" s="7">
        <v>2.0</v>
      </c>
      <c r="D113" s="7"/>
      <c r="E113" s="7"/>
    </row>
    <row r="114" ht="15.0" customHeight="1">
      <c r="A114" s="13" t="str">
        <f t="shared" si="1"/>
        <v/>
      </c>
      <c r="B114" s="22" t="s">
        <v>156</v>
      </c>
      <c r="C114" s="7">
        <v>3.0</v>
      </c>
      <c r="D114" s="7"/>
      <c r="E114" s="7"/>
    </row>
    <row r="115" ht="15.0" customHeight="1">
      <c r="A115" s="13" t="str">
        <f t="shared" si="1"/>
        <v/>
      </c>
      <c r="B115" s="22" t="s">
        <v>276</v>
      </c>
      <c r="C115" s="7">
        <v>4.0</v>
      </c>
      <c r="D115" s="7"/>
      <c r="E115" s="7"/>
    </row>
    <row r="116" ht="15.0" customHeight="1">
      <c r="A116" s="13" t="str">
        <f t="shared" si="1"/>
        <v/>
      </c>
      <c r="B116" s="22" t="s">
        <v>278</v>
      </c>
      <c r="C116" s="7">
        <v>5.0</v>
      </c>
      <c r="D116" s="7"/>
      <c r="E116" s="7"/>
    </row>
    <row r="117" ht="15.0" customHeight="1">
      <c r="A117" s="13" t="str">
        <f t="shared" si="1"/>
        <v/>
      </c>
      <c r="B117" s="22" t="s">
        <v>280</v>
      </c>
      <c r="C117" s="7">
        <v>6.0</v>
      </c>
      <c r="D117" s="7"/>
      <c r="E117" s="7"/>
    </row>
    <row r="118" ht="15.0" customHeight="1">
      <c r="A118" s="13" t="str">
        <f t="shared" si="1"/>
        <v/>
      </c>
      <c r="B118" s="22" t="s">
        <v>282</v>
      </c>
      <c r="C118" s="7">
        <v>7.0</v>
      </c>
      <c r="D118" s="7"/>
      <c r="E118" s="7"/>
    </row>
    <row r="119" ht="15.0" customHeight="1">
      <c r="A119" s="13" t="str">
        <f t="shared" si="1"/>
        <v/>
      </c>
      <c r="B119" s="22"/>
      <c r="D119" s="7"/>
      <c r="E119" s="7"/>
    </row>
    <row r="120" ht="15.0" customHeight="1">
      <c r="A120" s="13" t="str">
        <f t="shared" si="1"/>
        <v>chain_N</v>
      </c>
      <c r="B120" s="22" t="s">
        <v>206</v>
      </c>
      <c r="C120" s="7">
        <v>1.0</v>
      </c>
      <c r="D120" s="7"/>
    </row>
    <row r="121" ht="15.0" customHeight="1">
      <c r="A121" s="13" t="str">
        <f t="shared" si="1"/>
        <v/>
      </c>
      <c r="B121" s="22" t="s">
        <v>207</v>
      </c>
      <c r="C121" s="7">
        <v>2.0</v>
      </c>
      <c r="D121" s="7"/>
    </row>
    <row r="122" ht="15.0" customHeight="1">
      <c r="A122" s="13" t="str">
        <f t="shared" si="1"/>
        <v/>
      </c>
      <c r="B122" s="22" t="s">
        <v>209</v>
      </c>
      <c r="C122" s="7">
        <v>3.0</v>
      </c>
      <c r="D122" s="7"/>
    </row>
    <row r="123" ht="15.0" customHeight="1">
      <c r="A123" s="13" t="str">
        <f t="shared" si="1"/>
        <v/>
      </c>
      <c r="B123" s="22" t="s">
        <v>286</v>
      </c>
      <c r="C123" s="7">
        <v>4.0</v>
      </c>
      <c r="D123" s="7" t="s">
        <v>287</v>
      </c>
      <c r="E123" s="7">
        <v>1.0</v>
      </c>
    </row>
    <row r="124" ht="15.0" customHeight="1">
      <c r="A124" s="13" t="str">
        <f t="shared" si="1"/>
        <v/>
      </c>
      <c r="B124" s="22" t="s">
        <v>289</v>
      </c>
      <c r="C124" s="7">
        <v>5.0</v>
      </c>
      <c r="D124" s="7" t="s">
        <v>287</v>
      </c>
      <c r="E124" s="7">
        <v>2.0</v>
      </c>
    </row>
    <row r="125" ht="15.0" customHeight="1">
      <c r="A125" s="13" t="str">
        <f t="shared" si="1"/>
        <v/>
      </c>
      <c r="B125" s="22" t="s">
        <v>291</v>
      </c>
      <c r="C125" s="7">
        <v>6.0</v>
      </c>
      <c r="D125" s="7" t="s">
        <v>287</v>
      </c>
      <c r="E125" s="7">
        <v>3.0</v>
      </c>
    </row>
    <row r="126" ht="15.0" customHeight="1">
      <c r="A126" s="13" t="str">
        <f t="shared" si="1"/>
        <v/>
      </c>
      <c r="B126" s="22" t="s">
        <v>293</v>
      </c>
      <c r="C126" s="7">
        <v>7.0</v>
      </c>
      <c r="D126" s="7" t="s">
        <v>287</v>
      </c>
      <c r="E126" s="7">
        <v>4.0</v>
      </c>
    </row>
    <row r="127" ht="15.0" customHeight="1">
      <c r="A127" s="13" t="str">
        <f t="shared" si="1"/>
        <v/>
      </c>
      <c r="B127" s="22" t="s">
        <v>294</v>
      </c>
      <c r="C127" s="7">
        <v>8.0</v>
      </c>
      <c r="D127" s="7" t="s">
        <v>287</v>
      </c>
      <c r="E127" s="7">
        <v>5.0</v>
      </c>
    </row>
    <row r="128" ht="15.0" customHeight="1">
      <c r="A128" s="13" t="str">
        <f t="shared" si="1"/>
        <v/>
      </c>
      <c r="B128" s="22" t="s">
        <v>296</v>
      </c>
      <c r="C128" s="7">
        <v>9.0</v>
      </c>
      <c r="D128" s="7" t="s">
        <v>287</v>
      </c>
      <c r="E128" s="7">
        <v>10.0</v>
      </c>
    </row>
    <row r="129" ht="15.0" customHeight="1">
      <c r="A129" s="13" t="str">
        <f t="shared" si="1"/>
        <v/>
      </c>
      <c r="B129" s="22"/>
    </row>
    <row r="130" ht="15.0" customHeight="1">
      <c r="A130" s="13" t="str">
        <f t="shared" si="1"/>
        <v>chain_O</v>
      </c>
      <c r="B130" s="22" t="s">
        <v>210</v>
      </c>
      <c r="C130" s="7">
        <v>1.0</v>
      </c>
    </row>
    <row r="131" ht="15.0" customHeight="1">
      <c r="A131" s="13" t="str">
        <f t="shared" si="1"/>
        <v/>
      </c>
      <c r="B131" s="22" t="s">
        <v>212</v>
      </c>
      <c r="C131" s="7">
        <v>2.0</v>
      </c>
      <c r="D131" s="13"/>
      <c r="E131" s="13"/>
    </row>
    <row r="132" ht="15.0" customHeight="1">
      <c r="A132" s="13" t="str">
        <f t="shared" si="1"/>
        <v/>
      </c>
      <c r="B132" s="22" t="s">
        <v>213</v>
      </c>
      <c r="C132" s="7">
        <v>3.0</v>
      </c>
      <c r="D132" s="7"/>
      <c r="E132" s="7"/>
    </row>
    <row r="133" ht="15.0" customHeight="1">
      <c r="A133" s="13" t="str">
        <f t="shared" si="1"/>
        <v/>
      </c>
      <c r="B133" s="22" t="s">
        <v>301</v>
      </c>
      <c r="C133" s="7">
        <v>4.0</v>
      </c>
      <c r="D133" s="41" t="s">
        <v>255</v>
      </c>
      <c r="E133" s="7">
        <v>1.0</v>
      </c>
    </row>
    <row r="134" ht="15.0" customHeight="1">
      <c r="A134" s="13" t="str">
        <f t="shared" si="1"/>
        <v/>
      </c>
      <c r="B134" s="22" t="s">
        <v>303</v>
      </c>
      <c r="C134" s="7">
        <v>5.0</v>
      </c>
      <c r="D134" s="41" t="s">
        <v>255</v>
      </c>
      <c r="E134" s="7">
        <v>2.0</v>
      </c>
    </row>
    <row r="135" ht="15.0" customHeight="1">
      <c r="A135" s="13" t="str">
        <f t="shared" si="1"/>
        <v/>
      </c>
      <c r="B135" s="22" t="s">
        <v>305</v>
      </c>
      <c r="C135" s="7">
        <v>6.0</v>
      </c>
      <c r="D135" s="41" t="s">
        <v>255</v>
      </c>
      <c r="E135" s="7">
        <v>3.0</v>
      </c>
    </row>
    <row r="136" ht="15.0" customHeight="1">
      <c r="A136" s="13" t="str">
        <f t="shared" si="1"/>
        <v/>
      </c>
      <c r="B136" s="22" t="s">
        <v>307</v>
      </c>
      <c r="C136" s="7">
        <v>7.0</v>
      </c>
      <c r="D136" s="41" t="s">
        <v>255</v>
      </c>
      <c r="E136" s="7">
        <v>4.0</v>
      </c>
    </row>
    <row r="137" ht="15.0" customHeight="1">
      <c r="A137" s="13" t="str">
        <f t="shared" si="1"/>
        <v/>
      </c>
      <c r="B137" s="22" t="s">
        <v>309</v>
      </c>
      <c r="C137" s="7">
        <v>8.0</v>
      </c>
      <c r="D137" s="41" t="s">
        <v>255</v>
      </c>
      <c r="E137" s="7">
        <v>5.0</v>
      </c>
    </row>
    <row r="138" ht="15.0" customHeight="1">
      <c r="A138" s="13" t="str">
        <f t="shared" si="1"/>
        <v/>
      </c>
      <c r="B138" s="22" t="s">
        <v>310</v>
      </c>
      <c r="C138" s="7">
        <v>9.0</v>
      </c>
      <c r="D138" s="41" t="s">
        <v>255</v>
      </c>
      <c r="E138" s="7">
        <v>10.0</v>
      </c>
    </row>
    <row r="139" ht="15.0" customHeight="1">
      <c r="A139" s="13" t="str">
        <f t="shared" si="1"/>
        <v/>
      </c>
      <c r="B139" s="22"/>
      <c r="D139" s="7"/>
      <c r="E139" s="7"/>
    </row>
    <row r="140" ht="15.0" customHeight="1">
      <c r="A140" s="13" t="str">
        <f t="shared" si="1"/>
        <v>chain_T</v>
      </c>
      <c r="B140" s="22" t="s">
        <v>214</v>
      </c>
      <c r="C140" s="7">
        <v>1.0</v>
      </c>
      <c r="D140" s="7"/>
      <c r="E140" s="7"/>
    </row>
    <row r="141" ht="15.0" customHeight="1">
      <c r="A141" s="13" t="str">
        <f t="shared" si="1"/>
        <v/>
      </c>
      <c r="B141" s="22" t="s">
        <v>215</v>
      </c>
      <c r="C141" s="7">
        <v>2.0</v>
      </c>
      <c r="D141" s="13"/>
      <c r="E141" s="13"/>
    </row>
    <row r="142" ht="15.0" customHeight="1">
      <c r="A142" s="13" t="str">
        <f t="shared" si="1"/>
        <v/>
      </c>
      <c r="B142" s="22" t="s">
        <v>217</v>
      </c>
      <c r="C142" s="7">
        <v>3.0</v>
      </c>
      <c r="D142" s="7"/>
      <c r="E142" s="7"/>
    </row>
    <row r="143" ht="15.0" customHeight="1">
      <c r="A143" s="13" t="str">
        <f t="shared" si="1"/>
        <v/>
      </c>
      <c r="B143" s="22" t="s">
        <v>315</v>
      </c>
      <c r="C143" s="7">
        <v>4.0</v>
      </c>
      <c r="D143" s="7"/>
      <c r="E143" s="7"/>
    </row>
    <row r="144" ht="15.0" customHeight="1">
      <c r="A144" s="13" t="str">
        <f t="shared" si="1"/>
        <v/>
      </c>
      <c r="B144" s="22" t="s">
        <v>317</v>
      </c>
      <c r="C144" s="7">
        <v>5.0</v>
      </c>
      <c r="D144" s="7"/>
      <c r="E144" s="7"/>
    </row>
    <row r="145" ht="15.0" customHeight="1">
      <c r="A145" s="13"/>
      <c r="B145" s="22" t="s">
        <v>319</v>
      </c>
      <c r="C145" s="7">
        <v>6.0</v>
      </c>
      <c r="D145" s="7"/>
      <c r="E145" s="7"/>
    </row>
    <row r="146" ht="15.0" customHeight="1">
      <c r="A146" s="13"/>
      <c r="B146" s="22" t="s">
        <v>320</v>
      </c>
      <c r="C146" s="7">
        <v>7.0</v>
      </c>
      <c r="D146" s="7"/>
      <c r="E146" s="7"/>
    </row>
    <row r="147" ht="15.0" customHeight="1">
      <c r="A147" s="13"/>
      <c r="B147" s="22" t="s">
        <v>321</v>
      </c>
      <c r="C147" s="7">
        <v>8.0</v>
      </c>
      <c r="D147" s="7"/>
      <c r="E147" s="7"/>
    </row>
    <row r="148" ht="15.0" customHeight="1">
      <c r="A148" s="13"/>
      <c r="B148" s="22" t="s">
        <v>323</v>
      </c>
      <c r="C148" s="7">
        <v>9.0</v>
      </c>
      <c r="D148" s="41" t="s">
        <v>261</v>
      </c>
      <c r="E148" s="7">
        <v>1.0</v>
      </c>
    </row>
    <row r="149" ht="15.0" customHeight="1">
      <c r="A149" s="13"/>
      <c r="B149" s="22"/>
      <c r="D149" s="7"/>
      <c r="E149" s="7"/>
    </row>
    <row r="150" ht="15.0" customHeight="1">
      <c r="A150" s="13"/>
      <c r="B150" s="22"/>
      <c r="D150" s="7"/>
      <c r="E150" s="7"/>
    </row>
    <row r="151" ht="15.0" customHeight="1">
      <c r="A151" s="13"/>
      <c r="B151" s="22"/>
      <c r="C151" s="13"/>
      <c r="D151" s="13"/>
      <c r="E151" s="13"/>
    </row>
    <row r="152" ht="15.0" customHeight="1">
      <c r="A152" s="13"/>
      <c r="B152" s="22"/>
      <c r="C152" s="13"/>
      <c r="D152" s="13"/>
      <c r="E152" s="13"/>
    </row>
    <row r="153" ht="15.0" customHeight="1">
      <c r="A153" s="13"/>
      <c r="B153" s="22"/>
      <c r="C153" s="13"/>
      <c r="D153" s="13"/>
      <c r="E153" s="13"/>
    </row>
    <row r="154" ht="15.0" customHeight="1">
      <c r="A154" s="13"/>
      <c r="B154" s="22"/>
      <c r="C154" s="13"/>
      <c r="D154" s="13"/>
      <c r="E154" s="13"/>
    </row>
    <row r="155" ht="15.0" customHeight="1">
      <c r="A155" s="13"/>
      <c r="B155" s="22"/>
      <c r="C155" s="13"/>
      <c r="D155" s="13"/>
      <c r="E155" s="13"/>
    </row>
    <row r="156" ht="15.0" customHeight="1">
      <c r="A156" s="13"/>
      <c r="B156" s="22"/>
      <c r="C156" s="13"/>
      <c r="D156" s="13"/>
      <c r="E156" s="13"/>
    </row>
    <row r="157" ht="15.0" customHeight="1">
      <c r="A157" s="13"/>
      <c r="B157" s="22"/>
      <c r="C157" s="13"/>
      <c r="D157" s="13"/>
      <c r="E157" s="13"/>
    </row>
    <row r="158" ht="15.0" customHeight="1">
      <c r="A158" s="13"/>
      <c r="B158" s="22"/>
      <c r="C158" s="13"/>
      <c r="D158" s="13"/>
      <c r="E158" s="13"/>
    </row>
    <row r="159" ht="15.0" customHeight="1">
      <c r="A159" s="13"/>
      <c r="B159" s="22"/>
      <c r="C159" s="13"/>
      <c r="D159" s="13"/>
      <c r="E159" s="13"/>
    </row>
    <row r="160" ht="15.0" customHeight="1">
      <c r="A160" s="13"/>
      <c r="B160" s="22"/>
      <c r="C160" s="13"/>
      <c r="D160" s="13"/>
      <c r="E160" s="13"/>
    </row>
    <row r="161" ht="15.0" customHeight="1">
      <c r="A161" s="13"/>
      <c r="B161" s="22"/>
      <c r="C161" s="13"/>
      <c r="D161" s="13"/>
      <c r="E161" s="13"/>
    </row>
    <row r="162" ht="15.0" customHeight="1">
      <c r="A162" s="13"/>
      <c r="B162" s="22"/>
      <c r="C162" s="13"/>
      <c r="D162" s="13"/>
      <c r="E162" s="13"/>
    </row>
    <row r="163" ht="15.0" customHeight="1">
      <c r="A163" s="13"/>
      <c r="B163" s="22"/>
      <c r="C163" s="13"/>
      <c r="D163" s="13"/>
      <c r="E163" s="13"/>
    </row>
    <row r="164" ht="15.0" customHeight="1">
      <c r="A164" s="13"/>
      <c r="B164" s="22"/>
      <c r="C164" s="13"/>
      <c r="D164" s="13"/>
      <c r="E164" s="13"/>
    </row>
    <row r="165" ht="15.0" customHeight="1">
      <c r="A165" s="13"/>
      <c r="B165" s="22"/>
      <c r="C165" s="13"/>
      <c r="D165" s="13"/>
      <c r="E165" s="13"/>
    </row>
    <row r="166" ht="15.0" customHeight="1">
      <c r="A166" s="13"/>
      <c r="B166" s="22"/>
      <c r="C166" s="13"/>
      <c r="D166" s="13"/>
      <c r="E166" s="13"/>
    </row>
    <row r="167" ht="15.0" customHeight="1">
      <c r="A167" s="13"/>
      <c r="B167" s="22"/>
      <c r="C167" s="13"/>
      <c r="D167" s="13"/>
      <c r="E167" s="13"/>
    </row>
    <row r="168" ht="15.0" customHeight="1">
      <c r="A168" s="13"/>
      <c r="B168" s="22"/>
      <c r="C168" s="13"/>
      <c r="D168" s="13"/>
      <c r="E168" s="13"/>
    </row>
    <row r="169" ht="15.0" customHeight="1">
      <c r="A169" s="13"/>
      <c r="B169" s="22"/>
      <c r="C169" s="13"/>
      <c r="D169" s="13"/>
      <c r="E169" s="13"/>
    </row>
    <row r="170" ht="15.0" customHeight="1">
      <c r="A170" s="13"/>
      <c r="B170" s="22"/>
      <c r="C170" s="13"/>
      <c r="D170" s="13"/>
      <c r="E170" s="13"/>
    </row>
    <row r="171" ht="15.0" customHeight="1">
      <c r="A171" s="13"/>
      <c r="B171" s="22"/>
      <c r="C171" s="13"/>
      <c r="D171" s="13"/>
      <c r="E171" s="13"/>
    </row>
    <row r="172" ht="15.0" customHeight="1">
      <c r="A172" s="13"/>
      <c r="B172" s="22"/>
      <c r="C172" s="13"/>
      <c r="D172" s="13"/>
      <c r="E172" s="13"/>
    </row>
    <row r="173" ht="15.0" customHeight="1">
      <c r="A173" s="13"/>
      <c r="B173" s="22"/>
      <c r="C173" s="13"/>
      <c r="D173" s="13"/>
      <c r="E173" s="13"/>
    </row>
    <row r="174" ht="15.0" customHeight="1">
      <c r="A174" s="13"/>
      <c r="B174" s="22"/>
      <c r="C174" s="13"/>
      <c r="D174" s="13"/>
      <c r="E174" s="13"/>
    </row>
    <row r="175" ht="15.0" customHeight="1">
      <c r="A175" s="13"/>
      <c r="B175" s="22"/>
      <c r="C175" s="13"/>
      <c r="D175" s="13"/>
      <c r="E175" s="13"/>
    </row>
    <row r="176" ht="15.0" customHeight="1">
      <c r="A176" s="13"/>
      <c r="B176" s="22"/>
      <c r="C176" s="13"/>
      <c r="D176" s="13"/>
      <c r="E176" s="13"/>
    </row>
    <row r="177" ht="15.0" customHeight="1">
      <c r="A177" s="13"/>
      <c r="B177" s="22"/>
      <c r="C177" s="13"/>
      <c r="D177" s="13"/>
      <c r="E177" s="13"/>
    </row>
    <row r="178" ht="15.0" customHeight="1">
      <c r="A178" s="13"/>
      <c r="B178" s="22"/>
      <c r="C178" s="13"/>
      <c r="D178" s="13"/>
      <c r="E178" s="13"/>
    </row>
    <row r="179" ht="15.0" customHeight="1">
      <c r="A179" s="13"/>
      <c r="B179" s="22"/>
      <c r="C179" s="13"/>
      <c r="D179" s="13"/>
      <c r="E179" s="13"/>
    </row>
    <row r="180" ht="15.0" customHeight="1">
      <c r="A180" s="13"/>
      <c r="B180" s="22"/>
      <c r="C180" s="13"/>
      <c r="D180" s="13"/>
      <c r="E180" s="13"/>
    </row>
    <row r="181" ht="15.0" customHeight="1">
      <c r="A181" s="13"/>
      <c r="B181" s="22"/>
      <c r="C181" s="13"/>
      <c r="D181" s="13"/>
      <c r="E181" s="13"/>
    </row>
    <row r="182" ht="15.0" customHeight="1">
      <c r="A182" s="13"/>
      <c r="B182" s="22"/>
      <c r="C182" s="13"/>
      <c r="D182" s="13"/>
      <c r="E182" s="13"/>
    </row>
    <row r="183" ht="15.0" customHeight="1">
      <c r="A183" s="13"/>
      <c r="B183" s="22"/>
      <c r="C183" s="13"/>
      <c r="D183" s="13"/>
      <c r="E183" s="13"/>
    </row>
    <row r="184" ht="15.0" customHeight="1">
      <c r="A184" s="13"/>
      <c r="B184" s="22"/>
      <c r="C184" s="13"/>
      <c r="D184" s="13"/>
      <c r="E184" s="13"/>
    </row>
    <row r="185" ht="15.0" customHeight="1">
      <c r="A185" s="13"/>
      <c r="B185" s="22"/>
      <c r="C185" s="13"/>
      <c r="D185" s="13"/>
      <c r="E185" s="13"/>
    </row>
    <row r="186" ht="15.0" customHeight="1">
      <c r="A186" s="13"/>
      <c r="B186" s="22"/>
      <c r="C186" s="13"/>
      <c r="D186" s="13"/>
      <c r="E186" s="13"/>
    </row>
    <row r="187" ht="15.0" customHeight="1">
      <c r="A187" s="13"/>
      <c r="B187" s="22"/>
      <c r="C187" s="13"/>
      <c r="D187" s="13"/>
      <c r="E187" s="13"/>
    </row>
    <row r="188" ht="15.0" customHeight="1">
      <c r="A188" s="13"/>
      <c r="B188" s="22"/>
      <c r="C188" s="13"/>
      <c r="D188" s="13"/>
      <c r="E188" s="13"/>
    </row>
    <row r="189" ht="15.0" customHeight="1">
      <c r="A189" s="13"/>
      <c r="B189" s="22"/>
      <c r="C189" s="13"/>
      <c r="D189" s="13"/>
      <c r="E189" s="13"/>
    </row>
    <row r="190" ht="15.0" customHeight="1">
      <c r="A190" s="13"/>
      <c r="B190" s="22"/>
      <c r="C190" s="13"/>
      <c r="D190" s="13"/>
      <c r="E190" s="13"/>
    </row>
    <row r="191" ht="15.0" customHeight="1">
      <c r="A191" s="13"/>
      <c r="B191" s="22"/>
      <c r="C191" s="13"/>
      <c r="D191" s="13"/>
      <c r="E191" s="13"/>
    </row>
    <row r="192" ht="15.0" customHeight="1">
      <c r="A192" s="13"/>
      <c r="B192" s="22"/>
      <c r="C192" s="13"/>
      <c r="D192" s="13"/>
      <c r="E192" s="13"/>
    </row>
    <row r="193" ht="15.0" customHeight="1">
      <c r="A193" s="13"/>
      <c r="B193" s="22"/>
      <c r="C193" s="13"/>
      <c r="D193" s="13"/>
      <c r="E193" s="13"/>
    </row>
    <row r="194" ht="15.0" customHeight="1">
      <c r="A194" s="13"/>
      <c r="B194" s="22"/>
      <c r="C194" s="13"/>
      <c r="D194" s="13"/>
      <c r="E194" s="13"/>
    </row>
    <row r="195" ht="15.0" customHeight="1">
      <c r="A195" s="13"/>
      <c r="B195" s="22"/>
      <c r="C195" s="13"/>
      <c r="D195" s="13"/>
      <c r="E195" s="13"/>
    </row>
    <row r="196" ht="15.0" customHeight="1">
      <c r="A196" s="13"/>
      <c r="B196" s="22"/>
      <c r="C196" s="13"/>
      <c r="D196" s="13"/>
      <c r="E196" s="13"/>
    </row>
    <row r="197" ht="15.0" customHeight="1">
      <c r="A197" s="13"/>
      <c r="B197" s="22"/>
      <c r="C197" s="13"/>
      <c r="D197" s="13"/>
      <c r="E197" s="13"/>
    </row>
    <row r="198" ht="15.0" customHeight="1">
      <c r="A198" s="13"/>
      <c r="C198" s="13"/>
      <c r="D198" s="13"/>
      <c r="E198" s="13"/>
    </row>
    <row r="199" ht="15.0" customHeight="1">
      <c r="A199" s="13"/>
      <c r="C199" s="13"/>
      <c r="D199" s="13"/>
      <c r="E199" s="13"/>
    </row>
    <row r="200" ht="15.0" customHeight="1">
      <c r="A200" s="13"/>
      <c r="C200" s="13"/>
      <c r="D200" s="13"/>
      <c r="E200" s="13"/>
    </row>
    <row r="201" ht="15.0" customHeight="1">
      <c r="A201" s="13"/>
      <c r="C201" s="13"/>
      <c r="D201" s="13"/>
      <c r="E201" s="13"/>
    </row>
    <row r="202" ht="15.0" customHeight="1">
      <c r="A202" s="13"/>
      <c r="C202" s="13"/>
      <c r="D202" s="13"/>
      <c r="E202" s="13"/>
    </row>
    <row r="203" ht="15.0" customHeight="1">
      <c r="A203" s="13"/>
      <c r="C203" s="13"/>
      <c r="D203" s="13"/>
      <c r="E203" s="13"/>
    </row>
    <row r="204" ht="15.0" customHeight="1">
      <c r="A204" s="13"/>
      <c r="C204" s="13"/>
      <c r="D204" s="13"/>
      <c r="E204" s="13"/>
    </row>
    <row r="205" ht="15.0" customHeight="1">
      <c r="A205" s="13"/>
      <c r="C205" s="13"/>
      <c r="D205" s="13"/>
      <c r="E205" s="13"/>
    </row>
    <row r="206" ht="15.0" customHeight="1">
      <c r="A206" s="13"/>
      <c r="C206" s="13"/>
      <c r="D206" s="13"/>
      <c r="E206" s="13"/>
    </row>
    <row r="207" ht="15.0" customHeight="1">
      <c r="A207" s="13"/>
      <c r="C207" s="13"/>
      <c r="D207" s="13"/>
      <c r="E207" s="13"/>
    </row>
    <row r="208" ht="15.0" customHeight="1">
      <c r="A208" s="13"/>
      <c r="C208" s="13"/>
      <c r="D208" s="13"/>
      <c r="E208" s="13"/>
    </row>
    <row r="209" ht="15.0" customHeight="1">
      <c r="A209" s="13"/>
      <c r="C209" s="13"/>
      <c r="D209" s="13"/>
      <c r="E209" s="13"/>
    </row>
    <row r="210" ht="15.0" customHeight="1">
      <c r="A210" s="13"/>
      <c r="C210" s="13"/>
      <c r="D210" s="13"/>
      <c r="E210" s="13"/>
    </row>
    <row r="211" ht="15.0" customHeight="1">
      <c r="A211" s="13"/>
      <c r="C211" s="13"/>
      <c r="D211" s="13"/>
      <c r="E211" s="13"/>
    </row>
    <row r="212" ht="15.0" customHeight="1">
      <c r="A212" s="13"/>
      <c r="C212" s="13"/>
      <c r="D212" s="13"/>
      <c r="E212" s="13"/>
    </row>
    <row r="213" ht="15.0" customHeight="1">
      <c r="A213" s="13"/>
      <c r="C213" s="13"/>
      <c r="D213" s="13"/>
      <c r="E213" s="13"/>
    </row>
    <row r="214" ht="15.0" customHeight="1">
      <c r="A214" s="13"/>
      <c r="C214" s="13"/>
      <c r="D214" s="13"/>
      <c r="E214" s="13"/>
    </row>
    <row r="215" ht="15.0" customHeight="1">
      <c r="A215" s="13"/>
      <c r="C215" s="13"/>
      <c r="D215" s="13"/>
      <c r="E215" s="13"/>
    </row>
    <row r="216" ht="15.0" customHeight="1">
      <c r="A216" s="13"/>
      <c r="C216" s="13"/>
      <c r="D216" s="13"/>
      <c r="E216" s="13"/>
    </row>
    <row r="217" ht="15.0" customHeight="1">
      <c r="A217" s="13"/>
      <c r="C217" s="13"/>
      <c r="D217" s="13"/>
      <c r="E217" s="13"/>
    </row>
    <row r="218" ht="15.0" customHeight="1">
      <c r="A218" s="13"/>
      <c r="C218" s="13"/>
      <c r="D218" s="13"/>
      <c r="E218" s="13"/>
    </row>
    <row r="219" ht="15.0" customHeight="1">
      <c r="A219" s="13"/>
      <c r="C219" s="13"/>
      <c r="D219" s="13"/>
      <c r="E219" s="13"/>
    </row>
    <row r="220" ht="15.0" customHeight="1">
      <c r="A220" s="13"/>
      <c r="C220" s="13"/>
      <c r="D220" s="13"/>
      <c r="E220" s="13"/>
    </row>
    <row r="221" ht="15.0" customHeight="1">
      <c r="A221" s="13"/>
      <c r="C221" s="13"/>
      <c r="D221" s="13"/>
      <c r="E221" s="13"/>
    </row>
    <row r="222" ht="15.0" customHeight="1">
      <c r="A222" s="13"/>
      <c r="C222" s="13"/>
      <c r="D222" s="13"/>
      <c r="E222" s="13"/>
    </row>
    <row r="223" ht="15.0" customHeight="1">
      <c r="A223" s="13"/>
      <c r="C223" s="13"/>
      <c r="D223" s="13"/>
      <c r="E223" s="13"/>
    </row>
    <row r="224" ht="15.0" customHeight="1">
      <c r="A224" s="13"/>
      <c r="C224" s="13"/>
      <c r="D224" s="13"/>
      <c r="E224" s="13"/>
    </row>
    <row r="225" ht="15.0" customHeight="1">
      <c r="A225" s="13"/>
      <c r="C225" s="13"/>
      <c r="D225" s="13"/>
      <c r="E225" s="13"/>
    </row>
    <row r="226" ht="15.0" customHeight="1">
      <c r="A226" s="13"/>
      <c r="C226" s="13"/>
      <c r="D226" s="13"/>
      <c r="E226" s="13"/>
    </row>
    <row r="227" ht="15.0" customHeight="1">
      <c r="A227" s="13"/>
      <c r="C227" s="13"/>
      <c r="D227" s="13"/>
      <c r="E227" s="13"/>
    </row>
    <row r="228" ht="15.0" customHeight="1">
      <c r="A228" s="13"/>
      <c r="C228" s="13"/>
      <c r="D228" s="13"/>
      <c r="E228" s="13"/>
    </row>
    <row r="229" ht="15.0" customHeight="1">
      <c r="A229" s="13"/>
      <c r="C229" s="13"/>
      <c r="D229" s="13"/>
      <c r="E229" s="13"/>
    </row>
    <row r="230" ht="15.0" customHeight="1">
      <c r="A230" s="13"/>
      <c r="C230" s="13"/>
      <c r="D230" s="13"/>
      <c r="E230" s="13"/>
    </row>
    <row r="231" ht="15.0" customHeight="1">
      <c r="A231" s="13"/>
      <c r="C231" s="13"/>
      <c r="D231" s="13"/>
      <c r="E231" s="13"/>
    </row>
    <row r="232" ht="15.0" customHeight="1">
      <c r="A232" s="13"/>
      <c r="C232" s="13"/>
      <c r="D232" s="13"/>
      <c r="E232" s="13"/>
    </row>
    <row r="233" ht="15.0" customHeight="1">
      <c r="A233" s="13"/>
      <c r="C233" s="13"/>
      <c r="D233" s="13"/>
      <c r="E233" s="13"/>
    </row>
    <row r="234" ht="15.0" customHeight="1">
      <c r="A234" s="13"/>
      <c r="C234" s="13"/>
      <c r="D234" s="13"/>
      <c r="E234" s="13"/>
    </row>
    <row r="235" ht="15.0" customHeight="1">
      <c r="A235" s="13"/>
      <c r="C235" s="13"/>
      <c r="D235" s="13"/>
      <c r="E235" s="13"/>
    </row>
    <row r="236" ht="15.0" customHeight="1">
      <c r="A236" s="13"/>
      <c r="C236" s="13"/>
      <c r="D236" s="13"/>
      <c r="E236" s="13"/>
    </row>
    <row r="237" ht="15.0" customHeight="1">
      <c r="A237" s="13"/>
      <c r="C237" s="13"/>
      <c r="D237" s="13"/>
      <c r="E237" s="13"/>
    </row>
    <row r="238" ht="15.0" customHeight="1">
      <c r="A238" s="13"/>
      <c r="C238" s="13"/>
      <c r="D238" s="13"/>
      <c r="E238" s="13"/>
    </row>
    <row r="239" ht="15.0" customHeight="1">
      <c r="A239" s="13"/>
      <c r="C239" s="13"/>
      <c r="D239" s="13"/>
      <c r="E239" s="13"/>
    </row>
    <row r="240" ht="15.0" customHeight="1">
      <c r="A240" s="13"/>
      <c r="C240" s="13"/>
      <c r="D240" s="13"/>
      <c r="E240" s="13"/>
    </row>
    <row r="241" ht="15.0" customHeight="1">
      <c r="A241" s="13"/>
      <c r="C241" s="13"/>
      <c r="D241" s="13"/>
      <c r="E241" s="13"/>
    </row>
    <row r="242" ht="15.0" customHeight="1">
      <c r="A242" s="13"/>
      <c r="C242" s="13"/>
      <c r="D242" s="13"/>
      <c r="E242" s="13"/>
    </row>
    <row r="243" ht="15.0" customHeight="1">
      <c r="A243" s="13"/>
      <c r="C243" s="13"/>
      <c r="D243" s="13"/>
      <c r="E243" s="13"/>
    </row>
    <row r="244" ht="15.0" customHeight="1">
      <c r="A244" s="13"/>
      <c r="C244" s="13"/>
      <c r="D244" s="13"/>
      <c r="E244" s="13"/>
    </row>
    <row r="245" ht="15.0" customHeight="1">
      <c r="A245" s="13"/>
      <c r="C245" s="13"/>
      <c r="D245" s="13"/>
      <c r="E245" s="13"/>
    </row>
    <row r="246" ht="15.0" customHeight="1">
      <c r="A246" s="13"/>
      <c r="C246" s="13"/>
      <c r="D246" s="13"/>
      <c r="E246" s="13"/>
    </row>
    <row r="247" ht="15.0" customHeight="1">
      <c r="A247" s="13"/>
      <c r="C247" s="13"/>
      <c r="D247" s="13"/>
      <c r="E247" s="13"/>
    </row>
    <row r="248" ht="15.0" customHeight="1">
      <c r="A248" s="13"/>
      <c r="C248" s="13"/>
      <c r="D248" s="13"/>
      <c r="E248" s="13"/>
    </row>
    <row r="249" ht="15.0" customHeight="1">
      <c r="A249" s="13"/>
      <c r="C249" s="13"/>
      <c r="D249" s="13"/>
      <c r="E249" s="13"/>
    </row>
    <row r="250" ht="15.0" customHeight="1">
      <c r="A250" s="13"/>
      <c r="C250" s="13"/>
      <c r="D250" s="13"/>
      <c r="E250" s="13"/>
    </row>
    <row r="251" ht="15.0" customHeight="1">
      <c r="A251" s="13"/>
      <c r="C251" s="13"/>
      <c r="D251" s="13"/>
      <c r="E251" s="13"/>
    </row>
    <row r="252" ht="15.0" customHeight="1">
      <c r="A252" s="13"/>
      <c r="C252" s="13"/>
      <c r="D252" s="13"/>
      <c r="E252" s="13"/>
    </row>
    <row r="253" ht="15.0" customHeight="1">
      <c r="A253" s="13"/>
      <c r="C253" s="13"/>
      <c r="D253" s="13"/>
      <c r="E253" s="13"/>
    </row>
    <row r="254" ht="15.0" customHeight="1">
      <c r="A254" s="13"/>
      <c r="C254" s="13"/>
      <c r="D254" s="13"/>
      <c r="E254" s="13"/>
    </row>
    <row r="255" ht="15.0" customHeight="1">
      <c r="A255" s="13"/>
      <c r="C255" s="13"/>
      <c r="D255" s="13"/>
      <c r="E255" s="13"/>
    </row>
    <row r="256" ht="15.0" customHeight="1">
      <c r="A256" s="13"/>
      <c r="C256" s="13"/>
      <c r="D256" s="13"/>
      <c r="E256" s="13"/>
    </row>
    <row r="257" ht="15.0" customHeight="1">
      <c r="A257" s="13"/>
      <c r="C257" s="13"/>
      <c r="D257" s="13"/>
      <c r="E257" s="13"/>
    </row>
    <row r="258" ht="15.0" customHeight="1">
      <c r="A258" s="13"/>
      <c r="C258" s="13"/>
      <c r="D258" s="13"/>
      <c r="E258" s="13"/>
    </row>
    <row r="259" ht="15.0" customHeight="1">
      <c r="A259" s="13"/>
      <c r="C259" s="13"/>
      <c r="D259" s="13"/>
      <c r="E259" s="13"/>
    </row>
    <row r="260" ht="15.0" customHeight="1">
      <c r="A260" s="13"/>
      <c r="C260" s="13"/>
      <c r="D260" s="13"/>
      <c r="E260" s="13"/>
    </row>
    <row r="261" ht="15.0" customHeight="1">
      <c r="A261" s="13"/>
      <c r="C261" s="13"/>
      <c r="D261" s="13"/>
      <c r="E261" s="13"/>
    </row>
    <row r="262" ht="15.0" customHeight="1">
      <c r="A262" s="13"/>
      <c r="C262" s="13"/>
      <c r="D262" s="13"/>
      <c r="E262" s="13"/>
    </row>
    <row r="263" ht="15.0" customHeight="1">
      <c r="A263" s="13"/>
      <c r="C263" s="13"/>
      <c r="D263" s="13"/>
      <c r="E263" s="13"/>
    </row>
    <row r="264" ht="15.0" customHeight="1">
      <c r="A264" s="13"/>
      <c r="C264" s="13"/>
      <c r="D264" s="13"/>
      <c r="E264" s="13"/>
    </row>
    <row r="265" ht="15.0" customHeight="1">
      <c r="A265" s="13"/>
      <c r="C265" s="13"/>
      <c r="D265" s="13"/>
      <c r="E265" s="13"/>
    </row>
    <row r="266" ht="15.0" customHeight="1">
      <c r="A266" s="13"/>
      <c r="C266" s="13"/>
      <c r="D266" s="13"/>
      <c r="E266" s="13"/>
    </row>
    <row r="267" ht="15.0" customHeight="1">
      <c r="A267" s="13"/>
      <c r="C267" s="13"/>
      <c r="D267" s="13"/>
      <c r="E267" s="13"/>
    </row>
    <row r="268" ht="15.0" customHeight="1">
      <c r="A268" s="13"/>
      <c r="C268" s="13"/>
      <c r="D268" s="13"/>
      <c r="E268" s="13"/>
    </row>
    <row r="269" ht="15.0" customHeight="1">
      <c r="A269" s="13"/>
      <c r="C269" s="13"/>
      <c r="D269" s="13"/>
      <c r="E269" s="13"/>
    </row>
    <row r="270" ht="15.0" customHeight="1">
      <c r="A270" s="13"/>
      <c r="C270" s="13"/>
      <c r="D270" s="13"/>
      <c r="E270" s="13"/>
    </row>
    <row r="271" ht="15.0" customHeight="1">
      <c r="A271" s="13"/>
      <c r="C271" s="13"/>
      <c r="D271" s="13"/>
      <c r="E271" s="13"/>
    </row>
    <row r="272" ht="15.0" customHeight="1">
      <c r="A272" s="13"/>
      <c r="C272" s="13"/>
      <c r="D272" s="13"/>
      <c r="E272" s="13"/>
    </row>
    <row r="273" ht="15.0" customHeight="1">
      <c r="A273" s="13"/>
      <c r="C273" s="13"/>
      <c r="D273" s="13"/>
      <c r="E273" s="13"/>
    </row>
    <row r="274" ht="15.0" customHeight="1">
      <c r="A274" s="13"/>
      <c r="C274" s="13"/>
      <c r="D274" s="13"/>
      <c r="E274" s="13"/>
    </row>
    <row r="275" ht="15.0" customHeight="1">
      <c r="A275" s="13"/>
      <c r="C275" s="13"/>
      <c r="D275" s="13"/>
      <c r="E275" s="13"/>
    </row>
    <row r="276" ht="15.0" customHeight="1">
      <c r="A276" s="13"/>
      <c r="C276" s="13"/>
      <c r="D276" s="13"/>
      <c r="E276" s="13"/>
    </row>
    <row r="277" ht="15.0" customHeight="1">
      <c r="A277" s="13"/>
      <c r="C277" s="13"/>
      <c r="D277" s="13"/>
      <c r="E277" s="13"/>
    </row>
    <row r="278" ht="15.0" customHeight="1">
      <c r="A278" s="13"/>
      <c r="C278" s="13"/>
      <c r="D278" s="13"/>
      <c r="E278" s="13"/>
    </row>
    <row r="279" ht="15.0" customHeight="1">
      <c r="A279" s="13"/>
      <c r="C279" s="13"/>
      <c r="D279" s="13"/>
      <c r="E279" s="13"/>
    </row>
    <row r="280" ht="15.0" customHeight="1">
      <c r="A280" s="13"/>
      <c r="C280" s="13"/>
      <c r="D280" s="13"/>
      <c r="E280" s="13"/>
    </row>
    <row r="281" ht="15.0" customHeight="1">
      <c r="A281" s="13"/>
      <c r="C281" s="13"/>
      <c r="D281" s="13"/>
      <c r="E281" s="13"/>
    </row>
    <row r="282" ht="15.0" customHeight="1">
      <c r="A282" s="13"/>
      <c r="C282" s="13"/>
      <c r="D282" s="13"/>
      <c r="E282" s="13"/>
    </row>
    <row r="283" ht="15.0" customHeight="1">
      <c r="A283" s="13"/>
      <c r="C283" s="13"/>
      <c r="D283" s="13"/>
      <c r="E283" s="13"/>
    </row>
    <row r="284" ht="15.0" customHeight="1">
      <c r="A284" s="13"/>
      <c r="C284" s="13"/>
      <c r="D284" s="13"/>
      <c r="E284" s="13"/>
    </row>
    <row r="285" ht="15.0" customHeight="1">
      <c r="A285" s="13"/>
      <c r="C285" s="13"/>
      <c r="D285" s="13"/>
      <c r="E285" s="13"/>
    </row>
    <row r="286" ht="15.0" customHeight="1">
      <c r="A286" s="13"/>
      <c r="C286" s="13"/>
      <c r="D286" s="13"/>
      <c r="E286" s="13"/>
    </row>
    <row r="287" ht="15.0" customHeight="1">
      <c r="A287" s="13"/>
      <c r="C287" s="13"/>
      <c r="D287" s="13"/>
      <c r="E287" s="13"/>
    </row>
    <row r="288" ht="15.0" customHeight="1">
      <c r="A288" s="13"/>
      <c r="C288" s="13"/>
      <c r="D288" s="13"/>
      <c r="E288" s="13"/>
    </row>
    <row r="289" ht="15.0" customHeight="1">
      <c r="A289" s="13"/>
      <c r="C289" s="13"/>
      <c r="D289" s="13"/>
      <c r="E289" s="13"/>
    </row>
    <row r="290" ht="15.0" customHeight="1">
      <c r="A290" s="13"/>
      <c r="C290" s="13"/>
      <c r="D290" s="13"/>
      <c r="E290" s="13"/>
    </row>
    <row r="291" ht="15.0" customHeight="1">
      <c r="A291" s="13"/>
      <c r="C291" s="13"/>
      <c r="D291" s="13"/>
      <c r="E291" s="13"/>
    </row>
    <row r="292" ht="15.0" customHeight="1">
      <c r="A292" s="13"/>
      <c r="C292" s="13"/>
      <c r="D292" s="13"/>
      <c r="E292" s="13"/>
    </row>
    <row r="293" ht="15.0" customHeight="1">
      <c r="A293" s="13"/>
      <c r="C293" s="13"/>
      <c r="D293" s="13"/>
      <c r="E293" s="13"/>
    </row>
    <row r="294" ht="15.0" customHeight="1">
      <c r="A294" s="13"/>
      <c r="C294" s="13"/>
      <c r="D294" s="13"/>
      <c r="E294" s="13"/>
    </row>
    <row r="295" ht="15.0" customHeight="1">
      <c r="A295" s="13"/>
      <c r="C295" s="13"/>
      <c r="D295" s="13"/>
      <c r="E295" s="13"/>
    </row>
    <row r="296" ht="15.0" customHeight="1">
      <c r="A296" s="13"/>
      <c r="C296" s="13"/>
      <c r="D296" s="13"/>
      <c r="E296" s="13"/>
    </row>
    <row r="297" ht="15.0" customHeight="1">
      <c r="A297" s="13"/>
      <c r="C297" s="13"/>
      <c r="D297" s="13"/>
      <c r="E297" s="13"/>
    </row>
    <row r="298" ht="15.0" customHeight="1">
      <c r="A298" s="13"/>
      <c r="C298" s="13"/>
      <c r="D298" s="13"/>
      <c r="E298" s="13"/>
    </row>
    <row r="299" ht="15.0" customHeight="1">
      <c r="A299" s="13"/>
      <c r="C299" s="13"/>
      <c r="D299" s="13"/>
      <c r="E299" s="13"/>
    </row>
    <row r="300" ht="15.0" customHeight="1">
      <c r="A300" s="13"/>
      <c r="C300" s="13"/>
      <c r="D300" s="13"/>
      <c r="E300" s="13"/>
    </row>
    <row r="301" ht="15.0" customHeight="1">
      <c r="A301" s="13"/>
      <c r="C301" s="13"/>
      <c r="D301" s="13"/>
      <c r="E301" s="13"/>
    </row>
    <row r="302" ht="15.0" customHeight="1">
      <c r="A302" s="13"/>
      <c r="C302" s="13"/>
      <c r="D302" s="13"/>
      <c r="E302" s="13"/>
    </row>
    <row r="303" ht="15.0" customHeight="1">
      <c r="A303" s="13"/>
      <c r="C303" s="13"/>
      <c r="D303" s="13"/>
      <c r="E303" s="13"/>
    </row>
    <row r="304" ht="15.0" customHeight="1">
      <c r="A304" s="13"/>
      <c r="C304" s="13"/>
      <c r="D304" s="13"/>
      <c r="E304" s="13"/>
    </row>
    <row r="305" ht="15.0" customHeight="1">
      <c r="A305" s="13"/>
      <c r="C305" s="13"/>
      <c r="D305" s="13"/>
      <c r="E305" s="13"/>
    </row>
    <row r="306" ht="15.0" customHeight="1">
      <c r="A306" s="13"/>
      <c r="C306" s="13"/>
      <c r="D306" s="13"/>
      <c r="E306" s="13"/>
    </row>
    <row r="307" ht="15.0" customHeight="1">
      <c r="A307" s="13"/>
      <c r="C307" s="13"/>
      <c r="D307" s="13"/>
      <c r="E307" s="13"/>
    </row>
    <row r="308" ht="15.0" customHeight="1">
      <c r="A308" s="13"/>
      <c r="C308" s="13"/>
      <c r="D308" s="13"/>
      <c r="E308" s="13"/>
    </row>
    <row r="309" ht="15.0" customHeight="1">
      <c r="A309" s="13"/>
      <c r="C309" s="13"/>
      <c r="D309" s="13"/>
      <c r="E309" s="13"/>
    </row>
    <row r="310" ht="15.0" customHeight="1">
      <c r="A310" s="13"/>
      <c r="C310" s="13"/>
      <c r="D310" s="13"/>
      <c r="E310" s="13"/>
    </row>
    <row r="311" ht="15.0" customHeight="1">
      <c r="A311" s="13"/>
      <c r="C311" s="13"/>
      <c r="D311" s="13"/>
      <c r="E311" s="13"/>
    </row>
    <row r="312" ht="15.0" customHeight="1">
      <c r="A312" s="13"/>
      <c r="C312" s="13"/>
      <c r="D312" s="13"/>
      <c r="E312" s="13"/>
    </row>
    <row r="313" ht="15.0" customHeight="1">
      <c r="A313" s="13"/>
      <c r="C313" s="13"/>
      <c r="D313" s="13"/>
      <c r="E313" s="13"/>
    </row>
    <row r="314" ht="15.0" customHeight="1">
      <c r="A314" s="13"/>
      <c r="C314" s="13"/>
      <c r="D314" s="13"/>
      <c r="E314" s="13"/>
    </row>
    <row r="315" ht="15.0" customHeight="1">
      <c r="A315" s="13"/>
      <c r="C315" s="13"/>
      <c r="D315" s="13"/>
      <c r="E315" s="13"/>
    </row>
    <row r="316" ht="15.0" customHeight="1">
      <c r="A316" s="13"/>
      <c r="C316" s="13"/>
      <c r="D316" s="13"/>
      <c r="E316" s="13"/>
    </row>
    <row r="317" ht="15.0" customHeight="1">
      <c r="A317" s="13"/>
      <c r="C317" s="13"/>
      <c r="D317" s="13"/>
      <c r="E317" s="13"/>
    </row>
    <row r="318" ht="15.0" customHeight="1">
      <c r="A318" s="13"/>
      <c r="C318" s="13"/>
      <c r="D318" s="13"/>
      <c r="E318" s="13"/>
    </row>
    <row r="319" ht="15.0" customHeight="1">
      <c r="A319" s="13"/>
      <c r="C319" s="13"/>
      <c r="D319" s="13"/>
      <c r="E319" s="13"/>
    </row>
    <row r="320" ht="15.0" customHeight="1">
      <c r="A320" s="13"/>
      <c r="C320" s="13"/>
      <c r="D320" s="13"/>
      <c r="E320" s="13"/>
    </row>
    <row r="321" ht="15.0" customHeight="1">
      <c r="A321" s="13"/>
      <c r="C321" s="13"/>
      <c r="D321" s="13"/>
      <c r="E321" s="13"/>
    </row>
    <row r="322" ht="15.0" customHeight="1">
      <c r="A322" s="13"/>
      <c r="C322" s="13"/>
      <c r="D322" s="13"/>
      <c r="E322" s="13"/>
    </row>
    <row r="323" ht="15.0" customHeight="1">
      <c r="A323" s="13"/>
      <c r="C323" s="13"/>
      <c r="D323" s="13"/>
      <c r="E323" s="13"/>
    </row>
    <row r="324" ht="15.0" customHeight="1">
      <c r="A324" s="13"/>
      <c r="C324" s="13"/>
      <c r="D324" s="13"/>
      <c r="E324" s="13"/>
    </row>
    <row r="325" ht="15.0" customHeight="1">
      <c r="A325" s="13"/>
      <c r="C325" s="13"/>
      <c r="D325" s="13"/>
      <c r="E325" s="13"/>
    </row>
    <row r="326" ht="15.0" customHeight="1">
      <c r="A326" s="13"/>
      <c r="C326" s="13"/>
      <c r="D326" s="13"/>
      <c r="E326" s="13"/>
    </row>
    <row r="327" ht="15.0" customHeight="1">
      <c r="A327" s="13"/>
      <c r="C327" s="13"/>
      <c r="D327" s="13"/>
      <c r="E327" s="13"/>
    </row>
    <row r="328" ht="15.0" customHeight="1">
      <c r="A328" s="13"/>
      <c r="C328" s="13"/>
      <c r="D328" s="13"/>
      <c r="E328" s="13"/>
    </row>
    <row r="329" ht="15.0" customHeight="1">
      <c r="A329" s="13"/>
      <c r="C329" s="13"/>
      <c r="D329" s="13"/>
      <c r="E329" s="13"/>
    </row>
    <row r="330" ht="15.0" customHeight="1">
      <c r="A330" s="13"/>
      <c r="C330" s="13"/>
      <c r="D330" s="13"/>
      <c r="E330" s="13"/>
    </row>
    <row r="331" ht="15.0" customHeight="1">
      <c r="A331" s="13"/>
      <c r="C331" s="13"/>
      <c r="D331" s="13"/>
      <c r="E331" s="13"/>
    </row>
    <row r="332" ht="15.0" customHeight="1">
      <c r="A332" s="13"/>
      <c r="C332" s="13"/>
      <c r="D332" s="13"/>
      <c r="E332" s="13"/>
    </row>
    <row r="333" ht="15.0" customHeight="1">
      <c r="A333" s="13"/>
      <c r="C333" s="13"/>
      <c r="D333" s="13"/>
      <c r="E333" s="13"/>
    </row>
    <row r="334" ht="15.0" customHeight="1">
      <c r="A334" s="13"/>
      <c r="C334" s="13"/>
      <c r="D334" s="13"/>
      <c r="E334" s="13"/>
    </row>
    <row r="335" ht="15.0" customHeight="1">
      <c r="A335" s="13"/>
      <c r="C335" s="13"/>
      <c r="D335" s="13"/>
      <c r="E335" s="13"/>
    </row>
    <row r="336" ht="15.0" customHeight="1">
      <c r="A336" s="13"/>
      <c r="C336" s="13"/>
      <c r="D336" s="13"/>
      <c r="E336" s="13"/>
    </row>
    <row r="337" ht="15.0" customHeight="1">
      <c r="A337" s="13"/>
      <c r="C337" s="13"/>
      <c r="D337" s="13"/>
      <c r="E337" s="13"/>
    </row>
    <row r="338" ht="15.0" customHeight="1">
      <c r="A338" s="13"/>
      <c r="C338" s="13"/>
      <c r="D338" s="13"/>
      <c r="E338" s="13"/>
    </row>
    <row r="339" ht="15.0" customHeight="1">
      <c r="A339" s="13"/>
      <c r="C339" s="13"/>
      <c r="D339" s="13"/>
      <c r="E339" s="13"/>
    </row>
    <row r="340" ht="15.0" customHeight="1">
      <c r="A340" s="13"/>
      <c r="C340" s="13"/>
      <c r="D340" s="13"/>
      <c r="E340" s="13"/>
    </row>
    <row r="341" ht="15.0" customHeight="1">
      <c r="A341" s="13"/>
      <c r="C341" s="13"/>
      <c r="D341" s="13"/>
      <c r="E341" s="13"/>
    </row>
    <row r="342" ht="15.0" customHeight="1">
      <c r="A342" s="13"/>
      <c r="C342" s="13"/>
      <c r="D342" s="13"/>
      <c r="E342" s="13"/>
    </row>
    <row r="343" ht="15.0" customHeight="1">
      <c r="A343" s="13"/>
      <c r="C343" s="13"/>
      <c r="D343" s="13"/>
      <c r="E343" s="13"/>
    </row>
    <row r="344" ht="15.0" customHeight="1">
      <c r="A344" s="13"/>
      <c r="C344" s="13"/>
      <c r="D344" s="13"/>
      <c r="E344" s="13"/>
    </row>
    <row r="345" ht="15.0" customHeight="1">
      <c r="A345" s="13"/>
      <c r="C345" s="13"/>
      <c r="D345" s="13"/>
      <c r="E345" s="13"/>
    </row>
    <row r="346" ht="15.0" customHeight="1">
      <c r="A346" s="13"/>
      <c r="C346" s="13"/>
      <c r="D346" s="13"/>
      <c r="E346" s="13"/>
    </row>
    <row r="347" ht="15.0" customHeight="1">
      <c r="A347" s="13"/>
      <c r="C347" s="13"/>
      <c r="D347" s="13"/>
      <c r="E347" s="13"/>
    </row>
    <row r="348" ht="15.0" customHeight="1">
      <c r="A348" s="13"/>
      <c r="C348" s="13"/>
      <c r="D348" s="13"/>
      <c r="E348" s="13"/>
    </row>
    <row r="349" ht="15.0" customHeight="1">
      <c r="A349" s="13"/>
      <c r="C349" s="13"/>
      <c r="D349" s="13"/>
      <c r="E349" s="13"/>
    </row>
    <row r="350" ht="15.0" customHeight="1">
      <c r="A350" s="13"/>
      <c r="C350" s="13"/>
      <c r="D350" s="13"/>
      <c r="E350" s="13"/>
    </row>
    <row r="351" ht="15.0" customHeight="1">
      <c r="A351" s="13"/>
      <c r="C351" s="13"/>
      <c r="D351" s="13"/>
      <c r="E351" s="13"/>
    </row>
    <row r="352" ht="15.0" customHeight="1">
      <c r="A352" s="13"/>
      <c r="C352" s="13"/>
      <c r="D352" s="13"/>
      <c r="E352" s="13"/>
    </row>
    <row r="353" ht="15.0" customHeight="1">
      <c r="A353" s="13"/>
      <c r="C353" s="13"/>
      <c r="D353" s="13"/>
      <c r="E353" s="13"/>
    </row>
    <row r="354" ht="15.0" customHeight="1">
      <c r="A354" s="13"/>
      <c r="C354" s="13"/>
      <c r="D354" s="13"/>
      <c r="E354" s="13"/>
    </row>
    <row r="355" ht="15.0" customHeight="1">
      <c r="A355" s="13"/>
      <c r="C355" s="13"/>
      <c r="D355" s="13"/>
      <c r="E355" s="13"/>
    </row>
    <row r="356" ht="15.0" customHeight="1">
      <c r="A356" s="13"/>
      <c r="C356" s="13"/>
      <c r="D356" s="13"/>
      <c r="E356" s="13"/>
    </row>
    <row r="357" ht="15.0" customHeight="1">
      <c r="A357" s="13"/>
      <c r="C357" s="13"/>
      <c r="D357" s="13"/>
      <c r="E357" s="13"/>
    </row>
    <row r="358" ht="15.0" customHeight="1">
      <c r="A358" s="13"/>
      <c r="C358" s="13"/>
      <c r="D358" s="13"/>
      <c r="E358" s="13"/>
    </row>
    <row r="359" ht="15.0" customHeight="1">
      <c r="A359" s="13"/>
      <c r="C359" s="13"/>
      <c r="D359" s="13"/>
      <c r="E359" s="13"/>
    </row>
    <row r="360" ht="15.0" customHeight="1">
      <c r="A360" s="13"/>
      <c r="C360" s="13"/>
      <c r="D360" s="13"/>
      <c r="E360" s="13"/>
    </row>
    <row r="361" ht="15.0" customHeight="1">
      <c r="A361" s="13"/>
      <c r="C361" s="13"/>
      <c r="D361" s="13"/>
      <c r="E361" s="13"/>
    </row>
    <row r="362" ht="15.0" customHeight="1">
      <c r="A362" s="13"/>
      <c r="C362" s="13"/>
      <c r="D362" s="13"/>
      <c r="E362" s="13"/>
    </row>
    <row r="363" ht="15.0" customHeight="1">
      <c r="A363" s="13"/>
      <c r="C363" s="13"/>
      <c r="D363" s="13"/>
      <c r="E363" s="13"/>
    </row>
    <row r="364" ht="15.0" customHeight="1">
      <c r="A364" s="13"/>
      <c r="C364" s="13"/>
      <c r="D364" s="13"/>
      <c r="E364" s="13"/>
    </row>
    <row r="365" ht="15.0" customHeight="1">
      <c r="A365" s="13"/>
      <c r="C365" s="13"/>
      <c r="D365" s="13"/>
      <c r="E365" s="13"/>
    </row>
    <row r="366" ht="15.0" customHeight="1">
      <c r="A366" s="13"/>
      <c r="C366" s="13"/>
      <c r="D366" s="13"/>
      <c r="E366" s="13"/>
    </row>
    <row r="367" ht="15.0" customHeight="1">
      <c r="A367" s="13"/>
      <c r="C367" s="13"/>
      <c r="D367" s="13"/>
      <c r="E367" s="13"/>
    </row>
    <row r="368" ht="15.0" customHeight="1">
      <c r="A368" s="13"/>
      <c r="C368" s="13"/>
      <c r="D368" s="13"/>
      <c r="E368" s="13"/>
    </row>
    <row r="369" ht="15.0" customHeight="1">
      <c r="A369" s="13"/>
      <c r="C369" s="13"/>
      <c r="D369" s="13"/>
      <c r="E369" s="13"/>
    </row>
    <row r="370" ht="15.0" customHeight="1">
      <c r="A370" s="13"/>
      <c r="C370" s="13"/>
      <c r="D370" s="13"/>
      <c r="E370" s="13"/>
    </row>
    <row r="371" ht="15.0" customHeight="1">
      <c r="A371" s="13"/>
      <c r="C371" s="13"/>
      <c r="D371" s="13"/>
      <c r="E371" s="13"/>
    </row>
    <row r="372" ht="15.0" customHeight="1">
      <c r="A372" s="13"/>
      <c r="C372" s="13"/>
      <c r="D372" s="13"/>
      <c r="E372" s="13"/>
    </row>
    <row r="373" ht="15.0" customHeight="1">
      <c r="A373" s="13"/>
      <c r="C373" s="13"/>
      <c r="D373" s="13"/>
      <c r="E373" s="13"/>
    </row>
    <row r="374" ht="15.0" customHeight="1">
      <c r="A374" s="13"/>
      <c r="C374" s="13"/>
      <c r="D374" s="13"/>
      <c r="E374" s="13"/>
    </row>
    <row r="375" ht="15.0" customHeight="1">
      <c r="A375" s="13"/>
      <c r="C375" s="13"/>
      <c r="D375" s="13"/>
      <c r="E375" s="13"/>
    </row>
    <row r="376" ht="15.0" customHeight="1">
      <c r="A376" s="13"/>
      <c r="C376" s="13"/>
      <c r="D376" s="13"/>
      <c r="E376" s="13"/>
    </row>
    <row r="377" ht="15.0" customHeight="1">
      <c r="A377" s="13"/>
      <c r="C377" s="13"/>
      <c r="D377" s="13"/>
      <c r="E377" s="13"/>
    </row>
    <row r="378" ht="15.0" customHeight="1">
      <c r="A378" s="13"/>
      <c r="C378" s="13"/>
      <c r="D378" s="13"/>
      <c r="E378" s="13"/>
    </row>
    <row r="379" ht="15.0" customHeight="1">
      <c r="A379" s="13"/>
      <c r="C379" s="13"/>
      <c r="D379" s="13"/>
      <c r="E379" s="13"/>
    </row>
    <row r="380" ht="15.0" customHeight="1">
      <c r="A380" s="13"/>
      <c r="C380" s="13"/>
      <c r="D380" s="13"/>
      <c r="E380" s="13"/>
    </row>
    <row r="381" ht="15.0" customHeight="1">
      <c r="A381" s="13"/>
      <c r="C381" s="13"/>
      <c r="D381" s="13"/>
      <c r="E381" s="13"/>
    </row>
    <row r="382" ht="15.0" customHeight="1">
      <c r="A382" s="13"/>
      <c r="C382" s="13"/>
      <c r="D382" s="13"/>
      <c r="E382" s="13"/>
    </row>
    <row r="383" ht="15.0" customHeight="1">
      <c r="A383" s="13"/>
      <c r="C383" s="13"/>
      <c r="D383" s="13"/>
      <c r="E383" s="13"/>
    </row>
    <row r="384" ht="15.0" customHeight="1">
      <c r="A384" s="13"/>
      <c r="C384" s="13"/>
      <c r="D384" s="13"/>
      <c r="E384" s="13"/>
    </row>
    <row r="385" ht="15.0" customHeight="1">
      <c r="A385" s="13"/>
      <c r="C385" s="13"/>
      <c r="D385" s="13"/>
      <c r="E385" s="13"/>
    </row>
    <row r="386" ht="15.0" customHeight="1">
      <c r="A386" s="13"/>
      <c r="C386" s="13"/>
      <c r="D386" s="13"/>
      <c r="E386" s="13"/>
    </row>
    <row r="387" ht="15.0" customHeight="1">
      <c r="A387" s="13"/>
      <c r="C387" s="13"/>
      <c r="D387" s="13"/>
      <c r="E387" s="13"/>
    </row>
    <row r="388" ht="15.0" customHeight="1">
      <c r="A388" s="13"/>
      <c r="C388" s="13"/>
      <c r="D388" s="13"/>
      <c r="E388" s="13"/>
    </row>
    <row r="389" ht="15.0" customHeight="1">
      <c r="A389" s="13"/>
      <c r="C389" s="13"/>
      <c r="D389" s="13"/>
      <c r="E389" s="13"/>
    </row>
    <row r="390" ht="15.0" customHeight="1">
      <c r="A390" s="13"/>
      <c r="C390" s="13"/>
      <c r="D390" s="13"/>
      <c r="E390" s="13"/>
    </row>
    <row r="391" ht="15.0" customHeight="1">
      <c r="A391" s="13"/>
      <c r="C391" s="13"/>
      <c r="D391" s="13"/>
      <c r="E391" s="13"/>
    </row>
    <row r="392" ht="15.0" customHeight="1">
      <c r="A392" s="13"/>
      <c r="C392" s="13"/>
      <c r="D392" s="13"/>
      <c r="E392" s="13"/>
    </row>
    <row r="393" ht="15.0" customHeight="1">
      <c r="A393" s="13"/>
      <c r="C393" s="13"/>
      <c r="D393" s="13"/>
      <c r="E393" s="13"/>
    </row>
    <row r="394" ht="15.0" customHeight="1">
      <c r="A394" s="13"/>
      <c r="C394" s="13"/>
      <c r="D394" s="13"/>
      <c r="E394" s="13"/>
    </row>
    <row r="395" ht="15.0" customHeight="1">
      <c r="A395" s="13"/>
      <c r="C395" s="13"/>
      <c r="D395" s="13"/>
      <c r="E395" s="13"/>
    </row>
    <row r="396" ht="15.0" customHeight="1">
      <c r="A396" s="13"/>
      <c r="C396" s="13"/>
      <c r="D396" s="13"/>
      <c r="E396" s="13"/>
    </row>
    <row r="397" ht="15.0" customHeight="1">
      <c r="A397" s="13"/>
      <c r="C397" s="13"/>
      <c r="D397" s="13"/>
      <c r="E397" s="13"/>
    </row>
    <row r="398" ht="15.0" customHeight="1">
      <c r="A398" s="13"/>
      <c r="C398" s="13"/>
      <c r="D398" s="13"/>
      <c r="E398" s="13"/>
    </row>
    <row r="399" ht="15.0" customHeight="1">
      <c r="A399" s="13"/>
      <c r="C399" s="13"/>
      <c r="D399" s="13"/>
      <c r="E399" s="13"/>
    </row>
    <row r="400" ht="15.0" customHeight="1">
      <c r="A400" s="13"/>
      <c r="C400" s="13"/>
      <c r="D400" s="13"/>
      <c r="E400" s="13"/>
    </row>
    <row r="401" ht="15.0" customHeight="1">
      <c r="A401" s="13"/>
      <c r="C401" s="13"/>
      <c r="D401" s="13"/>
      <c r="E401" s="13"/>
    </row>
    <row r="402" ht="15.0" customHeight="1">
      <c r="A402" s="13"/>
      <c r="C402" s="13"/>
      <c r="D402" s="13"/>
      <c r="E402" s="13"/>
    </row>
    <row r="403" ht="15.0" customHeight="1">
      <c r="A403" s="13"/>
      <c r="C403" s="13"/>
      <c r="D403" s="13"/>
      <c r="E403" s="13"/>
    </row>
    <row r="404" ht="15.0" customHeight="1">
      <c r="A404" s="13"/>
      <c r="C404" s="13"/>
      <c r="D404" s="13"/>
      <c r="E404" s="13"/>
    </row>
    <row r="405" ht="15.0" customHeight="1">
      <c r="A405" s="13"/>
      <c r="C405" s="13"/>
      <c r="D405" s="13"/>
      <c r="E405" s="13"/>
    </row>
    <row r="406" ht="15.0" customHeight="1">
      <c r="A406" s="13"/>
      <c r="C406" s="13"/>
      <c r="D406" s="13"/>
      <c r="E406" s="13"/>
    </row>
    <row r="407" ht="15.0" customHeight="1">
      <c r="A407" s="13"/>
      <c r="C407" s="13"/>
      <c r="D407" s="13"/>
      <c r="E407" s="13"/>
    </row>
    <row r="408" ht="15.0" customHeight="1">
      <c r="A408" s="13"/>
      <c r="C408" s="13"/>
      <c r="D408" s="13"/>
      <c r="E408" s="13"/>
    </row>
    <row r="409" ht="15.0" customHeight="1">
      <c r="A409" s="13"/>
      <c r="C409" s="13"/>
      <c r="D409" s="13"/>
      <c r="E409" s="13"/>
    </row>
    <row r="410" ht="15.0" customHeight="1">
      <c r="A410" s="13"/>
      <c r="C410" s="13"/>
      <c r="D410" s="13"/>
      <c r="E410" s="13"/>
    </row>
    <row r="411" ht="15.0" customHeight="1">
      <c r="A411" s="13"/>
      <c r="C411" s="13"/>
      <c r="D411" s="13"/>
      <c r="E411" s="13"/>
    </row>
    <row r="412" ht="15.0" customHeight="1">
      <c r="A412" s="13"/>
      <c r="C412" s="13"/>
      <c r="D412" s="13"/>
      <c r="E412" s="13"/>
    </row>
    <row r="413" ht="15.0" customHeight="1">
      <c r="A413" s="13"/>
      <c r="C413" s="13"/>
      <c r="D413" s="13"/>
      <c r="E413" s="13"/>
    </row>
    <row r="414" ht="15.0" customHeight="1">
      <c r="A414" s="13"/>
      <c r="C414" s="13"/>
      <c r="D414" s="13"/>
      <c r="E414" s="13"/>
    </row>
    <row r="415" ht="15.0" customHeight="1">
      <c r="A415" s="13"/>
      <c r="C415" s="13"/>
      <c r="D415" s="13"/>
      <c r="E415" s="13"/>
    </row>
    <row r="416" ht="15.0" customHeight="1">
      <c r="A416" s="13"/>
      <c r="C416" s="13"/>
      <c r="D416" s="13"/>
      <c r="E416" s="13"/>
    </row>
    <row r="417" ht="15.0" customHeight="1">
      <c r="A417" s="13"/>
      <c r="C417" s="13"/>
      <c r="D417" s="13"/>
      <c r="E417" s="13"/>
    </row>
    <row r="418" ht="15.0" customHeight="1">
      <c r="A418" s="13"/>
      <c r="C418" s="13"/>
      <c r="D418" s="13"/>
      <c r="E418" s="13"/>
    </row>
    <row r="419" ht="15.0" customHeight="1">
      <c r="A419" s="13"/>
      <c r="C419" s="13"/>
      <c r="D419" s="13"/>
      <c r="E419" s="13"/>
    </row>
    <row r="420" ht="15.0" customHeight="1">
      <c r="A420" s="13"/>
      <c r="C420" s="13"/>
      <c r="D420" s="13"/>
      <c r="E420" s="13"/>
    </row>
    <row r="421" ht="15.0" customHeight="1">
      <c r="A421" s="13"/>
      <c r="C421" s="13"/>
      <c r="D421" s="13"/>
      <c r="E421" s="13"/>
    </row>
    <row r="422" ht="15.0" customHeight="1">
      <c r="A422" s="13"/>
      <c r="C422" s="13"/>
      <c r="D422" s="13"/>
      <c r="E422" s="13"/>
    </row>
    <row r="423" ht="15.0" customHeight="1">
      <c r="A423" s="13"/>
      <c r="C423" s="13"/>
      <c r="D423" s="13"/>
      <c r="E423" s="13"/>
    </row>
    <row r="424" ht="15.0" customHeight="1">
      <c r="A424" s="13"/>
      <c r="C424" s="13"/>
      <c r="D424" s="13"/>
      <c r="E424" s="13"/>
    </row>
    <row r="425" ht="15.0" customHeight="1">
      <c r="A425" s="13"/>
      <c r="C425" s="13"/>
      <c r="D425" s="13"/>
      <c r="E425" s="13"/>
    </row>
    <row r="426" ht="15.0" customHeight="1">
      <c r="A426" s="13"/>
      <c r="C426" s="13"/>
      <c r="D426" s="13"/>
      <c r="E426" s="13"/>
    </row>
    <row r="427" ht="15.0" customHeight="1">
      <c r="A427" s="13"/>
      <c r="C427" s="13"/>
      <c r="D427" s="13"/>
      <c r="E427" s="13"/>
    </row>
    <row r="428" ht="15.0" customHeight="1">
      <c r="A428" s="13"/>
      <c r="C428" s="13"/>
      <c r="D428" s="13"/>
      <c r="E428" s="13"/>
    </row>
    <row r="429" ht="15.0" customHeight="1">
      <c r="A429" s="13"/>
      <c r="C429" s="13"/>
      <c r="D429" s="13"/>
      <c r="E429" s="13"/>
    </row>
    <row r="430" ht="15.0" customHeight="1">
      <c r="A430" s="13"/>
      <c r="C430" s="13"/>
      <c r="D430" s="13"/>
      <c r="E430" s="13"/>
    </row>
    <row r="431" ht="15.0" customHeight="1">
      <c r="A431" s="13"/>
      <c r="C431" s="13"/>
      <c r="D431" s="13"/>
      <c r="E431" s="13"/>
    </row>
    <row r="432" ht="15.0" customHeight="1">
      <c r="A432" s="13"/>
      <c r="C432" s="13"/>
      <c r="D432" s="13"/>
      <c r="E432" s="13"/>
    </row>
    <row r="433" ht="15.0" customHeight="1">
      <c r="A433" s="13"/>
      <c r="C433" s="13"/>
      <c r="D433" s="13"/>
      <c r="E433" s="13"/>
    </row>
    <row r="434" ht="15.0" customHeight="1">
      <c r="A434" s="13"/>
      <c r="C434" s="13"/>
      <c r="D434" s="13"/>
      <c r="E434" s="13"/>
    </row>
    <row r="435" ht="15.0" customHeight="1">
      <c r="A435" s="13"/>
      <c r="C435" s="13"/>
      <c r="D435" s="13"/>
      <c r="E435" s="13"/>
    </row>
    <row r="436" ht="15.0" customHeight="1">
      <c r="A436" s="13"/>
      <c r="C436" s="13"/>
      <c r="D436" s="13"/>
      <c r="E436" s="13"/>
    </row>
    <row r="437" ht="15.0" customHeight="1">
      <c r="A437" s="13"/>
      <c r="C437" s="13"/>
      <c r="D437" s="13"/>
      <c r="E437" s="13"/>
    </row>
    <row r="438" ht="15.0" customHeight="1">
      <c r="A438" s="13"/>
      <c r="C438" s="13"/>
      <c r="D438" s="13"/>
      <c r="E438" s="13"/>
    </row>
    <row r="439" ht="15.0" customHeight="1">
      <c r="A439" s="13"/>
      <c r="C439" s="13"/>
      <c r="D439" s="13"/>
      <c r="E439" s="13"/>
    </row>
    <row r="440" ht="15.0" customHeight="1">
      <c r="A440" s="13"/>
      <c r="C440" s="13"/>
      <c r="D440" s="13"/>
      <c r="E440" s="13"/>
    </row>
    <row r="441" ht="15.0" customHeight="1">
      <c r="A441" s="13"/>
      <c r="C441" s="13"/>
      <c r="D441" s="13"/>
      <c r="E441" s="13"/>
    </row>
    <row r="442" ht="15.0" customHeight="1">
      <c r="A442" s="13"/>
      <c r="C442" s="13"/>
      <c r="D442" s="13"/>
      <c r="E442" s="13"/>
    </row>
    <row r="443" ht="15.0" customHeight="1">
      <c r="A443" s="13"/>
      <c r="C443" s="13"/>
      <c r="D443" s="13"/>
      <c r="E443" s="13"/>
    </row>
    <row r="444" ht="15.0" customHeight="1">
      <c r="A444" s="13"/>
      <c r="C444" s="13"/>
      <c r="D444" s="13"/>
      <c r="E444" s="13"/>
    </row>
    <row r="445" ht="15.0" customHeight="1">
      <c r="A445" s="13"/>
      <c r="C445" s="13"/>
      <c r="D445" s="13"/>
      <c r="E445" s="13"/>
    </row>
    <row r="446" ht="15.0" customHeight="1">
      <c r="A446" s="13"/>
      <c r="C446" s="13"/>
      <c r="D446" s="13"/>
      <c r="E446" s="13"/>
    </row>
    <row r="447" ht="15.0" customHeight="1">
      <c r="A447" s="13"/>
      <c r="C447" s="13"/>
      <c r="D447" s="13"/>
      <c r="E447" s="13"/>
    </row>
    <row r="448" ht="15.0" customHeight="1">
      <c r="A448" s="13"/>
      <c r="C448" s="13"/>
      <c r="D448" s="13"/>
      <c r="E448" s="13"/>
    </row>
    <row r="449" ht="15.0" customHeight="1">
      <c r="A449" s="13"/>
      <c r="C449" s="13"/>
      <c r="D449" s="13"/>
      <c r="E449" s="13"/>
    </row>
    <row r="450" ht="15.0" customHeight="1">
      <c r="A450" s="13"/>
      <c r="C450" s="13"/>
      <c r="D450" s="13"/>
      <c r="E450" s="13"/>
    </row>
    <row r="451" ht="15.0" customHeight="1">
      <c r="A451" s="13"/>
      <c r="C451" s="13"/>
      <c r="D451" s="13"/>
      <c r="E451" s="13"/>
    </row>
    <row r="452" ht="15.0" customHeight="1">
      <c r="A452" s="13"/>
      <c r="C452" s="13"/>
      <c r="D452" s="13"/>
      <c r="E452" s="13"/>
    </row>
    <row r="453" ht="15.0" customHeight="1">
      <c r="A453" s="13"/>
      <c r="C453" s="13"/>
      <c r="D453" s="13"/>
      <c r="E453" s="13"/>
    </row>
    <row r="454" ht="15.0" customHeight="1">
      <c r="A454" s="13"/>
      <c r="C454" s="13"/>
      <c r="D454" s="13"/>
      <c r="E454" s="13"/>
    </row>
    <row r="455" ht="15.0" customHeight="1">
      <c r="A455" s="13"/>
      <c r="C455" s="13"/>
      <c r="D455" s="13"/>
      <c r="E455" s="13"/>
    </row>
    <row r="456" ht="15.0" customHeight="1">
      <c r="A456" s="13"/>
      <c r="C456" s="13"/>
      <c r="D456" s="13"/>
      <c r="E456" s="13"/>
    </row>
    <row r="457" ht="15.0" customHeight="1">
      <c r="A457" s="13"/>
      <c r="C457" s="13"/>
      <c r="D457" s="13"/>
      <c r="E457" s="13"/>
    </row>
    <row r="458" ht="15.0" customHeight="1">
      <c r="A458" s="13"/>
      <c r="C458" s="13"/>
      <c r="D458" s="13"/>
      <c r="E458" s="13"/>
    </row>
    <row r="459" ht="15.0" customHeight="1">
      <c r="A459" s="13"/>
      <c r="C459" s="13"/>
      <c r="D459" s="13"/>
      <c r="E459" s="13"/>
    </row>
    <row r="460" ht="15.0" customHeight="1">
      <c r="A460" s="13"/>
      <c r="C460" s="13"/>
      <c r="D460" s="13"/>
      <c r="E460" s="13"/>
    </row>
    <row r="461" ht="15.0" customHeight="1">
      <c r="A461" s="13"/>
      <c r="C461" s="13"/>
      <c r="D461" s="13"/>
      <c r="E461" s="13"/>
    </row>
    <row r="462" ht="15.0" customHeight="1">
      <c r="A462" s="13"/>
      <c r="C462" s="13"/>
      <c r="D462" s="13"/>
      <c r="E462" s="13"/>
    </row>
    <row r="463" ht="15.0" customHeight="1">
      <c r="A463" s="13"/>
      <c r="C463" s="13"/>
      <c r="D463" s="13"/>
      <c r="E463" s="13"/>
    </row>
    <row r="464" ht="15.0" customHeight="1">
      <c r="A464" s="13"/>
      <c r="C464" s="13"/>
      <c r="D464" s="13"/>
      <c r="E464" s="13"/>
    </row>
    <row r="465" ht="15.0" customHeight="1">
      <c r="A465" s="13"/>
      <c r="C465" s="13"/>
      <c r="D465" s="13"/>
      <c r="E465" s="13"/>
    </row>
    <row r="466" ht="15.0" customHeight="1">
      <c r="A466" s="13"/>
      <c r="C466" s="13"/>
      <c r="D466" s="13"/>
      <c r="E466" s="13"/>
    </row>
    <row r="467" ht="15.0" customHeight="1">
      <c r="A467" s="13"/>
      <c r="C467" s="13"/>
      <c r="D467" s="13"/>
      <c r="E467" s="13"/>
    </row>
    <row r="468" ht="15.0" customHeight="1">
      <c r="A468" s="13"/>
      <c r="C468" s="13"/>
      <c r="D468" s="13"/>
      <c r="E468" s="13"/>
    </row>
    <row r="469" ht="15.0" customHeight="1">
      <c r="A469" s="13"/>
      <c r="C469" s="13"/>
      <c r="D469" s="13"/>
      <c r="E469" s="13"/>
    </row>
    <row r="470" ht="15.0" customHeight="1">
      <c r="A470" s="13"/>
      <c r="C470" s="13"/>
      <c r="D470" s="13"/>
      <c r="E470" s="13"/>
    </row>
    <row r="471" ht="15.0" customHeight="1">
      <c r="A471" s="13"/>
      <c r="C471" s="13"/>
      <c r="D471" s="13"/>
      <c r="E471" s="13"/>
    </row>
    <row r="472" ht="15.0" customHeight="1">
      <c r="A472" s="13"/>
      <c r="C472" s="13"/>
      <c r="D472" s="13"/>
      <c r="E472" s="13"/>
    </row>
    <row r="473" ht="15.0" customHeight="1">
      <c r="A473" s="13"/>
      <c r="C473" s="13"/>
      <c r="D473" s="13"/>
      <c r="E473" s="13"/>
    </row>
    <row r="474" ht="15.0" customHeight="1">
      <c r="A474" s="13"/>
      <c r="C474" s="13"/>
      <c r="D474" s="13"/>
      <c r="E474" s="13"/>
    </row>
    <row r="475" ht="15.0" customHeight="1">
      <c r="A475" s="13"/>
      <c r="C475" s="13"/>
      <c r="D475" s="13"/>
      <c r="E475" s="13"/>
    </row>
    <row r="476" ht="15.0" customHeight="1">
      <c r="A476" s="13"/>
      <c r="C476" s="13"/>
      <c r="D476" s="13"/>
      <c r="E476" s="13"/>
    </row>
    <row r="477" ht="15.0" customHeight="1">
      <c r="A477" s="13"/>
      <c r="C477" s="13"/>
      <c r="D477" s="13"/>
      <c r="E477" s="13"/>
    </row>
    <row r="478" ht="15.0" customHeight="1">
      <c r="A478" s="13"/>
      <c r="C478" s="13"/>
      <c r="D478" s="13"/>
      <c r="E478" s="13"/>
    </row>
    <row r="479" ht="15.0" customHeight="1">
      <c r="A479" s="13"/>
      <c r="C479" s="13"/>
      <c r="D479" s="13"/>
      <c r="E479" s="13"/>
    </row>
    <row r="480" ht="15.0" customHeight="1">
      <c r="A480" s="13"/>
      <c r="C480" s="13"/>
      <c r="D480" s="13"/>
      <c r="E480" s="13"/>
    </row>
    <row r="481" ht="15.0" customHeight="1">
      <c r="A481" s="13"/>
      <c r="C481" s="13"/>
      <c r="D481" s="13"/>
      <c r="E481" s="13"/>
    </row>
    <row r="482" ht="15.0" customHeight="1">
      <c r="A482" s="13"/>
      <c r="C482" s="13"/>
      <c r="D482" s="13"/>
      <c r="E482" s="13"/>
    </row>
    <row r="483" ht="15.0" customHeight="1">
      <c r="A483" s="13"/>
      <c r="C483" s="13"/>
      <c r="D483" s="13"/>
      <c r="E483" s="13"/>
    </row>
    <row r="484" ht="15.0" customHeight="1">
      <c r="A484" s="13"/>
      <c r="C484" s="13"/>
      <c r="D484" s="13"/>
      <c r="E484" s="13"/>
    </row>
    <row r="485" ht="15.0" customHeight="1">
      <c r="A485" s="13"/>
      <c r="C485" s="13"/>
      <c r="D485" s="13"/>
      <c r="E485" s="13"/>
    </row>
    <row r="486" ht="15.0" customHeight="1">
      <c r="A486" s="13"/>
      <c r="C486" s="13"/>
      <c r="D486" s="13"/>
      <c r="E486" s="13"/>
    </row>
    <row r="487" ht="15.0" customHeight="1">
      <c r="A487" s="13"/>
      <c r="C487" s="13"/>
      <c r="D487" s="13"/>
      <c r="E487" s="13"/>
    </row>
    <row r="488" ht="15.0" customHeight="1">
      <c r="A488" s="13"/>
      <c r="C488" s="13"/>
      <c r="D488" s="13"/>
      <c r="E488" s="13"/>
    </row>
    <row r="489" ht="15.0" customHeight="1">
      <c r="A489" s="13"/>
      <c r="C489" s="13"/>
      <c r="D489" s="13"/>
      <c r="E489" s="13"/>
    </row>
    <row r="490" ht="15.0" customHeight="1">
      <c r="A490" s="13"/>
      <c r="C490" s="13"/>
      <c r="D490" s="13"/>
      <c r="E490" s="13"/>
    </row>
    <row r="491" ht="15.0" customHeight="1">
      <c r="A491" s="13"/>
      <c r="C491" s="13"/>
      <c r="D491" s="13"/>
      <c r="E491" s="13"/>
    </row>
    <row r="492" ht="15.0" customHeight="1">
      <c r="A492" s="13"/>
      <c r="C492" s="13"/>
      <c r="D492" s="13"/>
      <c r="E492" s="13"/>
    </row>
    <row r="493" ht="15.0" customHeight="1">
      <c r="A493" s="13"/>
      <c r="C493" s="13"/>
      <c r="D493" s="13"/>
      <c r="E493" s="13"/>
    </row>
    <row r="494" ht="15.0" customHeight="1">
      <c r="A494" s="13"/>
      <c r="C494" s="13"/>
      <c r="D494" s="13"/>
      <c r="E494" s="13"/>
    </row>
    <row r="495" ht="15.0" customHeight="1">
      <c r="A495" s="13"/>
      <c r="C495" s="13"/>
      <c r="D495" s="13"/>
      <c r="E495" s="13"/>
    </row>
    <row r="496" ht="15.0" customHeight="1">
      <c r="A496" s="13"/>
      <c r="C496" s="13"/>
      <c r="D496" s="13"/>
      <c r="E496" s="13"/>
    </row>
    <row r="497" ht="15.0" customHeight="1">
      <c r="A497" s="13"/>
      <c r="C497" s="13"/>
      <c r="D497" s="13"/>
      <c r="E497" s="13"/>
    </row>
    <row r="498" ht="15.0" customHeight="1">
      <c r="A498" s="13"/>
      <c r="C498" s="13"/>
      <c r="D498" s="13"/>
      <c r="E498" s="13"/>
    </row>
    <row r="499" ht="15.0" customHeight="1">
      <c r="A499" s="13"/>
      <c r="C499" s="13"/>
      <c r="D499" s="13"/>
      <c r="E499" s="13"/>
    </row>
    <row r="500" ht="15.0" customHeight="1">
      <c r="A500" s="13"/>
      <c r="C500" s="13"/>
      <c r="D500" s="13"/>
      <c r="E500" s="13"/>
    </row>
    <row r="501" ht="15.0" customHeight="1">
      <c r="A501" s="13"/>
      <c r="C501" s="13"/>
      <c r="D501" s="13"/>
      <c r="E501" s="13"/>
    </row>
    <row r="502" ht="15.0" customHeight="1">
      <c r="A502" s="13"/>
      <c r="C502" s="13"/>
      <c r="D502" s="13"/>
      <c r="E502" s="13"/>
    </row>
    <row r="503" ht="15.0" customHeight="1">
      <c r="A503" s="13"/>
      <c r="C503" s="13"/>
      <c r="D503" s="13"/>
      <c r="E503" s="13"/>
    </row>
    <row r="504" ht="15.0" customHeight="1">
      <c r="A504" s="13"/>
      <c r="C504" s="13"/>
      <c r="D504" s="13"/>
      <c r="E504" s="13"/>
    </row>
    <row r="505" ht="15.0" customHeight="1">
      <c r="A505" s="13"/>
      <c r="C505" s="13"/>
      <c r="D505" s="13"/>
      <c r="E505" s="13"/>
    </row>
    <row r="506" ht="15.0" customHeight="1">
      <c r="A506" s="13"/>
      <c r="C506" s="13"/>
      <c r="D506" s="13"/>
      <c r="E506" s="13"/>
    </row>
    <row r="507" ht="15.0" customHeight="1">
      <c r="A507" s="13"/>
      <c r="C507" s="13"/>
      <c r="D507" s="13"/>
      <c r="E507" s="13"/>
    </row>
    <row r="508" ht="15.0" customHeight="1">
      <c r="A508" s="13"/>
      <c r="C508" s="13"/>
      <c r="D508" s="13"/>
      <c r="E508" s="13"/>
    </row>
    <row r="509" ht="15.0" customHeight="1">
      <c r="A509" s="13"/>
      <c r="C509" s="13"/>
      <c r="D509" s="13"/>
      <c r="E509" s="13"/>
    </row>
    <row r="510" ht="15.0" customHeight="1">
      <c r="A510" s="13"/>
      <c r="C510" s="13"/>
      <c r="D510" s="13"/>
      <c r="E510" s="13"/>
    </row>
    <row r="511" ht="15.0" customHeight="1">
      <c r="A511" s="13"/>
      <c r="C511" s="13"/>
      <c r="D511" s="13"/>
      <c r="E511" s="13"/>
    </row>
    <row r="512" ht="15.0" customHeight="1">
      <c r="A512" s="13"/>
      <c r="C512" s="13"/>
      <c r="D512" s="13"/>
      <c r="E512" s="13"/>
    </row>
    <row r="513" ht="15.0" customHeight="1">
      <c r="A513" s="13"/>
      <c r="C513" s="13"/>
      <c r="D513" s="13"/>
      <c r="E513" s="13"/>
    </row>
    <row r="514" ht="15.0" customHeight="1">
      <c r="A514" s="13"/>
      <c r="C514" s="13"/>
      <c r="D514" s="13"/>
      <c r="E514" s="13"/>
    </row>
    <row r="515" ht="15.0" customHeight="1">
      <c r="A515" s="13"/>
      <c r="C515" s="13"/>
      <c r="D515" s="13"/>
      <c r="E515" s="13"/>
    </row>
    <row r="516" ht="15.0" customHeight="1">
      <c r="A516" s="13"/>
      <c r="C516" s="13"/>
      <c r="D516" s="13"/>
      <c r="E516" s="13"/>
    </row>
    <row r="517" ht="15.0" customHeight="1">
      <c r="A517" s="13"/>
      <c r="C517" s="13"/>
      <c r="D517" s="13"/>
      <c r="E517" s="13"/>
    </row>
    <row r="518" ht="15.0" customHeight="1">
      <c r="A518" s="13"/>
      <c r="C518" s="13"/>
      <c r="D518" s="13"/>
      <c r="E518" s="13"/>
    </row>
    <row r="519" ht="15.0" customHeight="1">
      <c r="A519" s="13"/>
      <c r="C519" s="13"/>
      <c r="D519" s="13"/>
      <c r="E519" s="13"/>
    </row>
    <row r="520" ht="15.0" customHeight="1">
      <c r="A520" s="13"/>
      <c r="C520" s="13"/>
      <c r="D520" s="13"/>
      <c r="E520" s="13"/>
    </row>
    <row r="521" ht="15.0" customHeight="1">
      <c r="A521" s="13"/>
      <c r="C521" s="13"/>
      <c r="D521" s="13"/>
      <c r="E521" s="13"/>
    </row>
    <row r="522" ht="15.0" customHeight="1">
      <c r="A522" s="13"/>
      <c r="C522" s="13"/>
      <c r="D522" s="13"/>
      <c r="E522" s="13"/>
    </row>
    <row r="523" ht="15.0" customHeight="1">
      <c r="A523" s="13"/>
      <c r="C523" s="13"/>
      <c r="D523" s="13"/>
      <c r="E523" s="13"/>
    </row>
    <row r="524" ht="15.0" customHeight="1">
      <c r="A524" s="13"/>
      <c r="C524" s="13"/>
      <c r="D524" s="13"/>
      <c r="E524" s="13"/>
    </row>
    <row r="525" ht="15.0" customHeight="1">
      <c r="A525" s="13"/>
      <c r="C525" s="13"/>
      <c r="D525" s="13"/>
      <c r="E525" s="13"/>
    </row>
    <row r="526" ht="15.0" customHeight="1">
      <c r="A526" s="13"/>
      <c r="C526" s="13"/>
      <c r="D526" s="13"/>
      <c r="E526" s="13"/>
    </row>
    <row r="527" ht="15.0" customHeight="1">
      <c r="A527" s="13"/>
      <c r="C527" s="13"/>
      <c r="D527" s="13"/>
      <c r="E527" s="13"/>
    </row>
    <row r="528" ht="15.0" customHeight="1">
      <c r="A528" s="13"/>
      <c r="C528" s="13"/>
      <c r="D528" s="13"/>
      <c r="E528" s="13"/>
    </row>
    <row r="529" ht="15.0" customHeight="1">
      <c r="A529" s="13"/>
      <c r="C529" s="13"/>
      <c r="D529" s="13"/>
      <c r="E529" s="13"/>
    </row>
    <row r="530" ht="15.0" customHeight="1">
      <c r="A530" s="13"/>
      <c r="C530" s="13"/>
      <c r="D530" s="13"/>
      <c r="E530" s="13"/>
    </row>
    <row r="531" ht="15.0" customHeight="1">
      <c r="A531" s="13"/>
      <c r="C531" s="13"/>
      <c r="D531" s="13"/>
      <c r="E531" s="13"/>
    </row>
    <row r="532" ht="15.0" customHeight="1">
      <c r="A532" s="13"/>
      <c r="C532" s="13"/>
      <c r="D532" s="13"/>
      <c r="E532" s="13"/>
    </row>
    <row r="533" ht="15.0" customHeight="1">
      <c r="A533" s="13"/>
      <c r="C533" s="13"/>
      <c r="D533" s="13"/>
      <c r="E533" s="13"/>
    </row>
    <row r="534" ht="15.0" customHeight="1">
      <c r="A534" s="13"/>
      <c r="C534" s="13"/>
      <c r="D534" s="13"/>
      <c r="E534" s="13"/>
    </row>
    <row r="535" ht="15.0" customHeight="1">
      <c r="A535" s="13"/>
      <c r="C535" s="13"/>
      <c r="D535" s="13"/>
      <c r="E535" s="13"/>
    </row>
    <row r="536" ht="15.0" customHeight="1">
      <c r="A536" s="13"/>
      <c r="C536" s="13"/>
      <c r="D536" s="13"/>
      <c r="E536" s="13"/>
    </row>
    <row r="537" ht="15.0" customHeight="1">
      <c r="A537" s="13"/>
      <c r="C537" s="13"/>
      <c r="D537" s="13"/>
      <c r="E537" s="13"/>
    </row>
    <row r="538" ht="15.0" customHeight="1">
      <c r="A538" s="13"/>
      <c r="C538" s="13"/>
      <c r="D538" s="13"/>
      <c r="E538" s="13"/>
    </row>
    <row r="539" ht="15.0" customHeight="1">
      <c r="A539" s="13"/>
      <c r="C539" s="13"/>
      <c r="D539" s="13"/>
      <c r="E539" s="13"/>
    </row>
    <row r="540" ht="15.0" customHeight="1">
      <c r="A540" s="13"/>
      <c r="C540" s="13"/>
      <c r="D540" s="13"/>
      <c r="E540" s="13"/>
    </row>
    <row r="541" ht="15.0" customHeight="1">
      <c r="A541" s="13"/>
      <c r="C541" s="13"/>
      <c r="D541" s="13"/>
      <c r="E541" s="13"/>
    </row>
    <row r="542" ht="15.0" customHeight="1">
      <c r="A542" s="13"/>
      <c r="C542" s="13"/>
      <c r="D542" s="13"/>
      <c r="E542" s="13"/>
    </row>
    <row r="543" ht="15.0" customHeight="1">
      <c r="A543" s="13"/>
      <c r="C543" s="13"/>
      <c r="D543" s="13"/>
      <c r="E543" s="13"/>
    </row>
    <row r="544" ht="15.0" customHeight="1">
      <c r="A544" s="13"/>
      <c r="C544" s="13"/>
      <c r="D544" s="13"/>
      <c r="E544" s="13"/>
    </row>
    <row r="545" ht="15.0" customHeight="1">
      <c r="A545" s="13"/>
      <c r="C545" s="13"/>
      <c r="D545" s="13"/>
      <c r="E545" s="13"/>
    </row>
    <row r="546" ht="15.0" customHeight="1">
      <c r="A546" s="13"/>
      <c r="C546" s="13"/>
      <c r="D546" s="13"/>
      <c r="E546" s="13"/>
    </row>
    <row r="547" ht="15.0" customHeight="1">
      <c r="A547" s="13"/>
      <c r="C547" s="13"/>
      <c r="D547" s="13"/>
      <c r="E547" s="13"/>
    </row>
    <row r="548" ht="15.0" customHeight="1">
      <c r="A548" s="13"/>
      <c r="C548" s="13"/>
      <c r="D548" s="13"/>
      <c r="E548" s="13"/>
    </row>
    <row r="549" ht="15.0" customHeight="1">
      <c r="A549" s="13"/>
      <c r="C549" s="13"/>
      <c r="D549" s="13"/>
      <c r="E549" s="13"/>
    </row>
    <row r="550" ht="15.0" customHeight="1">
      <c r="A550" s="13"/>
      <c r="C550" s="13"/>
      <c r="D550" s="13"/>
      <c r="E550" s="13"/>
    </row>
    <row r="551" ht="15.0" customHeight="1">
      <c r="A551" s="13"/>
      <c r="C551" s="13"/>
      <c r="D551" s="13"/>
      <c r="E551" s="13"/>
    </row>
    <row r="552" ht="15.0" customHeight="1">
      <c r="A552" s="13"/>
      <c r="C552" s="13"/>
      <c r="D552" s="13"/>
      <c r="E552" s="13"/>
    </row>
    <row r="553" ht="15.0" customHeight="1">
      <c r="A553" s="13"/>
      <c r="C553" s="13"/>
      <c r="D553" s="13"/>
      <c r="E553" s="13"/>
    </row>
    <row r="554" ht="15.0" customHeight="1">
      <c r="A554" s="13"/>
      <c r="C554" s="13"/>
      <c r="D554" s="13"/>
      <c r="E554" s="13"/>
    </row>
    <row r="555" ht="15.0" customHeight="1">
      <c r="A555" s="13"/>
      <c r="C555" s="13"/>
      <c r="D555" s="13"/>
      <c r="E555" s="13"/>
    </row>
    <row r="556" ht="15.0" customHeight="1">
      <c r="A556" s="13"/>
      <c r="C556" s="13"/>
      <c r="D556" s="13"/>
      <c r="E556" s="13"/>
    </row>
    <row r="557" ht="15.0" customHeight="1">
      <c r="A557" s="13"/>
      <c r="C557" s="13"/>
      <c r="D557" s="13"/>
      <c r="E557" s="13"/>
    </row>
    <row r="558" ht="15.0" customHeight="1">
      <c r="A558" s="13"/>
      <c r="C558" s="13"/>
      <c r="D558" s="13"/>
      <c r="E558" s="13"/>
    </row>
    <row r="559" ht="15.0" customHeight="1">
      <c r="A559" s="13"/>
      <c r="C559" s="13"/>
      <c r="D559" s="13"/>
      <c r="E559" s="13"/>
    </row>
    <row r="560" ht="15.0" customHeight="1">
      <c r="A560" s="13"/>
      <c r="C560" s="13"/>
      <c r="D560" s="13"/>
      <c r="E560" s="13"/>
    </row>
    <row r="561" ht="15.0" customHeight="1">
      <c r="A561" s="13"/>
      <c r="C561" s="13"/>
      <c r="D561" s="13"/>
      <c r="E561" s="13"/>
    </row>
    <row r="562" ht="15.0" customHeight="1">
      <c r="A562" s="13"/>
      <c r="C562" s="13"/>
      <c r="D562" s="13"/>
      <c r="E562" s="13"/>
    </row>
    <row r="563" ht="15.0" customHeight="1">
      <c r="A563" s="13"/>
      <c r="C563" s="13"/>
      <c r="D563" s="13"/>
      <c r="E563" s="13"/>
    </row>
    <row r="564" ht="15.0" customHeight="1">
      <c r="A564" s="13"/>
      <c r="C564" s="13"/>
      <c r="D564" s="13"/>
      <c r="E564" s="13"/>
    </row>
    <row r="565" ht="15.0" customHeight="1">
      <c r="A565" s="13"/>
      <c r="C565" s="13"/>
      <c r="D565" s="13"/>
      <c r="E565" s="13"/>
    </row>
    <row r="566" ht="15.0" customHeight="1">
      <c r="A566" s="13"/>
      <c r="C566" s="13"/>
      <c r="D566" s="13"/>
      <c r="E566" s="13"/>
    </row>
    <row r="567" ht="15.0" customHeight="1">
      <c r="A567" s="13"/>
      <c r="C567" s="13"/>
      <c r="D567" s="13"/>
      <c r="E567" s="13"/>
    </row>
    <row r="568" ht="15.0" customHeight="1">
      <c r="A568" s="13"/>
      <c r="C568" s="13"/>
      <c r="D568" s="13"/>
      <c r="E568" s="13"/>
    </row>
    <row r="569" ht="15.0" customHeight="1">
      <c r="A569" s="13"/>
      <c r="C569" s="13"/>
      <c r="D569" s="13"/>
      <c r="E569" s="13"/>
    </row>
    <row r="570" ht="15.0" customHeight="1">
      <c r="A570" s="13"/>
      <c r="C570" s="13"/>
      <c r="D570" s="13"/>
      <c r="E570" s="13"/>
    </row>
    <row r="571" ht="15.0" customHeight="1">
      <c r="A571" s="13"/>
      <c r="C571" s="13"/>
      <c r="D571" s="13"/>
      <c r="E571" s="13"/>
    </row>
    <row r="572" ht="15.0" customHeight="1">
      <c r="A572" s="13"/>
      <c r="C572" s="13"/>
      <c r="D572" s="13"/>
      <c r="E572" s="13"/>
    </row>
    <row r="573" ht="15.0" customHeight="1">
      <c r="A573" s="13"/>
      <c r="C573" s="13"/>
      <c r="D573" s="13"/>
      <c r="E573" s="13"/>
    </row>
    <row r="574" ht="15.0" customHeight="1">
      <c r="A574" s="13"/>
      <c r="C574" s="13"/>
      <c r="D574" s="13"/>
      <c r="E574" s="13"/>
    </row>
    <row r="575" ht="15.0" customHeight="1">
      <c r="A575" s="13"/>
      <c r="C575" s="13"/>
      <c r="D575" s="13"/>
      <c r="E575" s="13"/>
    </row>
    <row r="576" ht="15.0" customHeight="1">
      <c r="A576" s="13"/>
      <c r="C576" s="13"/>
      <c r="D576" s="13"/>
      <c r="E576" s="13"/>
    </row>
    <row r="577" ht="15.0" customHeight="1">
      <c r="A577" s="13"/>
      <c r="C577" s="13"/>
      <c r="D577" s="13"/>
      <c r="E577" s="13"/>
    </row>
    <row r="578" ht="15.0" customHeight="1">
      <c r="A578" s="13"/>
      <c r="C578" s="13"/>
      <c r="D578" s="13"/>
      <c r="E578" s="13"/>
    </row>
    <row r="579" ht="15.0" customHeight="1">
      <c r="A579" s="13"/>
      <c r="C579" s="13"/>
      <c r="D579" s="13"/>
      <c r="E579" s="13"/>
    </row>
    <row r="580" ht="15.0" customHeight="1">
      <c r="A580" s="13"/>
      <c r="C580" s="13"/>
      <c r="D580" s="13"/>
      <c r="E580" s="13"/>
    </row>
    <row r="581" ht="15.0" customHeight="1">
      <c r="A581" s="13"/>
      <c r="C581" s="13"/>
      <c r="D581" s="13"/>
      <c r="E581" s="13"/>
    </row>
    <row r="582" ht="15.0" customHeight="1">
      <c r="A582" s="13"/>
      <c r="C582" s="13"/>
      <c r="D582" s="13"/>
      <c r="E582" s="13"/>
    </row>
    <row r="583" ht="15.0" customHeight="1">
      <c r="A583" s="13"/>
      <c r="C583" s="13"/>
      <c r="D583" s="13"/>
      <c r="E583" s="13"/>
    </row>
    <row r="584" ht="15.0" customHeight="1">
      <c r="A584" s="13"/>
      <c r="C584" s="13"/>
      <c r="D584" s="13"/>
      <c r="E584" s="13"/>
    </row>
    <row r="585" ht="15.0" customHeight="1">
      <c r="A585" s="13"/>
      <c r="C585" s="13"/>
      <c r="D585" s="13"/>
      <c r="E585" s="13"/>
    </row>
    <row r="586" ht="15.0" customHeight="1">
      <c r="A586" s="13"/>
      <c r="C586" s="13"/>
      <c r="D586" s="13"/>
      <c r="E586" s="13"/>
    </row>
    <row r="587" ht="15.0" customHeight="1">
      <c r="A587" s="13"/>
      <c r="C587" s="13"/>
      <c r="D587" s="13"/>
      <c r="E587" s="13"/>
    </row>
    <row r="588" ht="15.0" customHeight="1">
      <c r="A588" s="13"/>
      <c r="C588" s="13"/>
      <c r="D588" s="13"/>
      <c r="E588" s="13"/>
    </row>
    <row r="589" ht="15.0" customHeight="1">
      <c r="A589" s="13"/>
      <c r="C589" s="13"/>
      <c r="D589" s="13"/>
      <c r="E589" s="13"/>
    </row>
    <row r="590" ht="15.0" customHeight="1">
      <c r="A590" s="13"/>
      <c r="C590" s="13"/>
      <c r="D590" s="13"/>
      <c r="E590" s="13"/>
    </row>
    <row r="591" ht="15.0" customHeight="1">
      <c r="A591" s="13"/>
      <c r="C591" s="13"/>
      <c r="D591" s="13"/>
      <c r="E591" s="13"/>
    </row>
    <row r="592" ht="15.0" customHeight="1">
      <c r="A592" s="13"/>
      <c r="C592" s="13"/>
      <c r="D592" s="13"/>
      <c r="E592" s="13"/>
    </row>
    <row r="593" ht="15.0" customHeight="1">
      <c r="A593" s="13"/>
      <c r="C593" s="13"/>
      <c r="D593" s="13"/>
      <c r="E593" s="13"/>
    </row>
    <row r="594" ht="15.0" customHeight="1">
      <c r="A594" s="13"/>
      <c r="C594" s="13"/>
      <c r="D594" s="13"/>
      <c r="E594" s="13"/>
    </row>
    <row r="595" ht="15.0" customHeight="1">
      <c r="A595" s="13"/>
      <c r="C595" s="13"/>
      <c r="D595" s="13"/>
      <c r="E595" s="13"/>
    </row>
    <row r="596" ht="15.0" customHeight="1">
      <c r="A596" s="13"/>
      <c r="C596" s="13"/>
      <c r="D596" s="13"/>
      <c r="E596" s="13"/>
    </row>
    <row r="597" ht="15.0" customHeight="1">
      <c r="A597" s="13"/>
      <c r="C597" s="13"/>
      <c r="D597" s="13"/>
      <c r="E597" s="13"/>
    </row>
    <row r="598" ht="15.0" customHeight="1">
      <c r="A598" s="13"/>
      <c r="C598" s="13"/>
      <c r="D598" s="13"/>
      <c r="E598" s="13"/>
    </row>
    <row r="599" ht="15.0" customHeight="1">
      <c r="A599" s="13"/>
      <c r="C599" s="13"/>
      <c r="D599" s="13"/>
      <c r="E599" s="13"/>
    </row>
    <row r="600" ht="15.0" customHeight="1">
      <c r="A600" s="13"/>
      <c r="C600" s="13"/>
      <c r="D600" s="13"/>
      <c r="E600" s="13"/>
    </row>
    <row r="601" ht="15.0" customHeight="1">
      <c r="A601" s="13"/>
      <c r="C601" s="13"/>
      <c r="D601" s="13"/>
      <c r="E601" s="13"/>
    </row>
    <row r="602" ht="15.0" customHeight="1">
      <c r="A602" s="13"/>
      <c r="C602" s="13"/>
      <c r="D602" s="13"/>
      <c r="E602" s="13"/>
    </row>
    <row r="603" ht="15.0" customHeight="1">
      <c r="A603" s="13"/>
      <c r="C603" s="13"/>
      <c r="D603" s="13"/>
      <c r="E603" s="13"/>
    </row>
    <row r="604" ht="15.0" customHeight="1">
      <c r="A604" s="13"/>
      <c r="C604" s="13"/>
      <c r="D604" s="13"/>
      <c r="E604" s="13"/>
    </row>
    <row r="605" ht="15.0" customHeight="1">
      <c r="A605" s="13"/>
      <c r="C605" s="13"/>
      <c r="D605" s="13"/>
      <c r="E605" s="13"/>
    </row>
    <row r="606" ht="15.0" customHeight="1">
      <c r="A606" s="13"/>
      <c r="C606" s="13"/>
      <c r="D606" s="13"/>
      <c r="E606" s="1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38"/>
    <col customWidth="1" min="2" max="2" width="12.88"/>
    <col customWidth="1" min="3" max="3" width="11.88"/>
  </cols>
  <sheetData>
    <row r="1">
      <c r="A1" s="15" t="s">
        <v>28</v>
      </c>
      <c r="B1" s="15" t="s">
        <v>30</v>
      </c>
      <c r="C1" s="15" t="s">
        <v>31</v>
      </c>
    </row>
    <row r="2">
      <c r="A2" s="16" t="s">
        <v>33</v>
      </c>
      <c r="B2" s="7">
        <v>1.0</v>
      </c>
      <c r="C2" s="7">
        <v>4.0</v>
      </c>
    </row>
    <row r="3">
      <c r="A3" s="16" t="s">
        <v>35</v>
      </c>
      <c r="B3" s="7">
        <v>2.0</v>
      </c>
      <c r="C3" s="7">
        <v>8.0</v>
      </c>
    </row>
    <row r="4">
      <c r="A4" s="17" t="s">
        <v>36</v>
      </c>
      <c r="B4" s="7">
        <v>3.0</v>
      </c>
      <c r="C4" s="7">
        <v>12.0</v>
      </c>
    </row>
    <row r="5">
      <c r="A5" s="17" t="s">
        <v>38</v>
      </c>
      <c r="B5" s="7">
        <v>4.0</v>
      </c>
      <c r="C5" s="7">
        <v>19.0</v>
      </c>
    </row>
    <row r="6">
      <c r="A6" s="18" t="s">
        <v>39</v>
      </c>
      <c r="B6" s="7">
        <v>5.0</v>
      </c>
      <c r="C6" s="7">
        <v>25.0</v>
      </c>
    </row>
    <row r="7">
      <c r="A7" s="18" t="s">
        <v>40</v>
      </c>
      <c r="B7" s="7">
        <v>8.0</v>
      </c>
      <c r="C7" s="7">
        <v>35.0</v>
      </c>
    </row>
    <row r="8">
      <c r="A8" s="19" t="s">
        <v>41</v>
      </c>
      <c r="B8" s="7">
        <v>10.0</v>
      </c>
      <c r="C8" s="7">
        <v>52.0</v>
      </c>
    </row>
    <row r="9">
      <c r="A9" s="19" t="s">
        <v>43</v>
      </c>
      <c r="B9" s="7">
        <v>12.0</v>
      </c>
      <c r="C9" s="7">
        <v>78.0</v>
      </c>
    </row>
    <row r="10">
      <c r="A10" s="19" t="s">
        <v>44</v>
      </c>
      <c r="B10" s="7">
        <v>15.0</v>
      </c>
      <c r="C10" s="7">
        <v>113.0</v>
      </c>
    </row>
    <row r="11">
      <c r="A11" s="19" t="s">
        <v>45</v>
      </c>
      <c r="B11" s="7">
        <v>18.0</v>
      </c>
      <c r="C11" s="7">
        <v>125.0</v>
      </c>
    </row>
    <row r="12">
      <c r="A12" s="20" t="s">
        <v>46</v>
      </c>
      <c r="B12" s="7">
        <v>20.0</v>
      </c>
      <c r="C12" s="7">
        <v>198.0</v>
      </c>
    </row>
    <row r="88" ht="15.0" customHeight="1"/>
    <row r="89" ht="15.0" customHeight="1"/>
    <row r="90" ht="15.0" customHeight="1"/>
    <row r="91" ht="15.0" customHeight="1"/>
    <row r="92" ht="15.0" customHeight="1"/>
    <row r="93" ht="15.0" customHeight="1"/>
    <row r="94" ht="15.0" customHeight="1"/>
    <row r="95" ht="15.0" customHeight="1"/>
    <row r="96" ht="15.0" customHeight="1"/>
    <row r="97" ht="15.0" customHeight="1"/>
    <row r="98" ht="15.0" customHeight="1"/>
    <row r="99" ht="15.0" customHeight="1"/>
    <row r="100" ht="15.0" customHeight="1"/>
    <row r="101" ht="15.0" customHeight="1"/>
    <row r="102" ht="15.0" customHeight="1"/>
    <row r="103" ht="15.0" customHeight="1"/>
    <row r="104" ht="15.0" customHeight="1"/>
    <row r="105" ht="15.0" customHeight="1"/>
    <row r="106" ht="15.0" customHeight="1"/>
    <row r="107" ht="15.0" customHeight="1"/>
    <row r="108" ht="15.0" customHeight="1"/>
    <row r="109" ht="15.0" customHeight="1"/>
    <row r="110" ht="15.0" customHeight="1"/>
    <row r="111" ht="15.0" customHeight="1"/>
    <row r="112" ht="15.0" customHeight="1"/>
    <row r="113" ht="15.0" customHeight="1"/>
    <row r="114" ht="15.0" customHeight="1"/>
    <row r="115" ht="15.0" customHeight="1"/>
    <row r="116" ht="15.0" customHeight="1"/>
    <row r="117" ht="15.0" customHeight="1"/>
    <row r="118" ht="15.0" customHeight="1"/>
    <row r="119" ht="15.0" customHeight="1"/>
    <row r="120" ht="15.0" customHeight="1"/>
    <row r="121" ht="15.0" customHeight="1"/>
    <row r="122" ht="15.0" customHeight="1"/>
    <row r="123" ht="15.0" customHeight="1"/>
    <row r="124" ht="15.0" customHeight="1"/>
    <row r="125" ht="15.0" customHeight="1"/>
    <row r="126" ht="15.0" customHeight="1"/>
    <row r="127" ht="15.0" customHeight="1"/>
    <row r="128" ht="15.0" customHeight="1"/>
    <row r="129" ht="15.0" customHeight="1"/>
    <row r="130" ht="15.0" customHeight="1"/>
    <row r="131" ht="15.0" customHeight="1"/>
    <row r="132" ht="15.0" customHeight="1"/>
    <row r="133" ht="15.0" customHeight="1"/>
    <row r="134" ht="15.0" customHeight="1"/>
    <row r="135" ht="15.0" customHeight="1"/>
    <row r="136" ht="15.0" customHeight="1"/>
    <row r="137" ht="15.0" customHeight="1"/>
    <row r="138" ht="15.0" customHeight="1"/>
    <row r="139" ht="15.0" customHeight="1"/>
    <row r="140" ht="15.0" customHeight="1"/>
    <row r="141" ht="15.0" customHeight="1"/>
    <row r="142" ht="15.0" customHeight="1"/>
    <row r="143" ht="15.0" customHeight="1"/>
    <row r="144" ht="15.0" customHeight="1"/>
    <row r="145" ht="15.0" customHeight="1"/>
    <row r="146" ht="15.0" customHeight="1"/>
    <row r="147" ht="15.0" customHeight="1"/>
    <row r="148" ht="15.0" customHeight="1"/>
    <row r="149" ht="15.0" customHeight="1"/>
    <row r="150" ht="15.0" customHeight="1"/>
    <row r="151" ht="15.0" customHeight="1"/>
    <row r="152" ht="15.0" customHeight="1"/>
    <row r="153" ht="15.0" customHeight="1"/>
    <row r="154" ht="15.0" customHeight="1"/>
    <row r="155" ht="15.0" customHeight="1"/>
    <row r="156" ht="15.0" customHeight="1"/>
    <row r="157" ht="15.0" customHeight="1"/>
    <row r="158" ht="15.0" customHeight="1"/>
    <row r="159" ht="15.0" customHeight="1"/>
    <row r="160" ht="15.0" customHeight="1"/>
    <row r="161" ht="15.0" customHeight="1"/>
    <row r="162" ht="15.0" customHeight="1"/>
    <row r="163" ht="15.0" customHeight="1"/>
    <row r="164" ht="15.0" customHeight="1"/>
    <row r="165" ht="15.0" customHeight="1"/>
    <row r="166" ht="15.0" customHeight="1"/>
    <row r="167" ht="15.0" customHeight="1"/>
    <row r="168" ht="15.0" customHeight="1"/>
    <row r="169" ht="15.0" customHeight="1"/>
    <row r="170" ht="15.0" customHeight="1"/>
    <row r="171" ht="15.0" customHeight="1"/>
    <row r="172" ht="15.0" customHeight="1"/>
    <row r="173" ht="15.0" customHeight="1"/>
    <row r="174" ht="15.0" customHeight="1"/>
    <row r="175" ht="15.0" customHeight="1"/>
    <row r="176" ht="15.0" customHeight="1"/>
    <row r="177" ht="15.0" customHeight="1"/>
    <row r="178" ht="15.0" customHeight="1"/>
    <row r="179" ht="15.0" customHeight="1"/>
    <row r="180" ht="15.0" customHeight="1"/>
    <row r="181" ht="15.0" customHeight="1"/>
    <row r="182" ht="15.0" customHeight="1"/>
    <row r="183" ht="15.0" customHeight="1"/>
    <row r="184" ht="15.0" customHeight="1"/>
    <row r="185" ht="15.0" customHeight="1"/>
    <row r="186" ht="15.0" customHeight="1"/>
    <row r="187" ht="15.0" customHeight="1"/>
    <row r="188" ht="15.0" customHeight="1"/>
    <row r="189" ht="15.0" customHeight="1"/>
    <row r="190" ht="15.0" customHeight="1"/>
    <row r="191" ht="15.0" customHeight="1"/>
    <row r="192" ht="15.0" customHeight="1"/>
    <row r="193" ht="15.0" customHeight="1"/>
    <row r="194" ht="15.0" customHeight="1"/>
    <row r="195" ht="15.0" customHeight="1"/>
    <row r="196" ht="15.0" customHeight="1"/>
    <row r="197" ht="15.0" customHeight="1"/>
    <row r="198" ht="15.0" customHeight="1"/>
    <row r="199" ht="15.0" customHeight="1"/>
    <row r="200" ht="15.0" customHeight="1"/>
    <row r="201" ht="15.0" customHeight="1"/>
    <row r="202" ht="15.0" customHeight="1"/>
    <row r="203" ht="15.0" customHeight="1"/>
    <row r="204" ht="15.0" customHeight="1"/>
    <row r="205" ht="15.0" customHeight="1"/>
    <row r="206" ht="15.0" customHeight="1"/>
    <row r="207" ht="15.0" customHeight="1"/>
    <row r="208" ht="15.0" customHeight="1"/>
    <row r="209" ht="15.0" customHeight="1"/>
    <row r="210" ht="15.0" customHeight="1"/>
    <row r="211" ht="15.0" customHeight="1"/>
    <row r="212" ht="15.0" customHeight="1"/>
    <row r="213" ht="15.0" customHeight="1"/>
    <row r="214" ht="15.0" customHeight="1"/>
    <row r="215" ht="15.0" customHeight="1"/>
    <row r="216" ht="15.0" customHeight="1"/>
    <row r="217" ht="15.0" customHeight="1"/>
    <row r="218" ht="15.0" customHeight="1"/>
    <row r="219" ht="15.0" customHeight="1"/>
    <row r="220" ht="15.0" customHeight="1"/>
    <row r="221" ht="15.0" customHeight="1"/>
    <row r="222" ht="15.0" customHeight="1"/>
    <row r="223" ht="15.0" customHeight="1"/>
    <row r="224" ht="15.0" customHeight="1"/>
    <row r="225" ht="15.0" customHeight="1"/>
    <row r="226" ht="15.0" customHeight="1"/>
    <row r="227" ht="15.0" customHeight="1"/>
    <row r="228" ht="15.0" customHeight="1"/>
    <row r="229" ht="15.0" customHeight="1"/>
    <row r="230" ht="15.0" customHeight="1"/>
    <row r="231" ht="15.0" customHeight="1"/>
    <row r="232" ht="15.0" customHeight="1"/>
    <row r="233" ht="15.0" customHeight="1"/>
    <row r="234" ht="15.0" customHeight="1"/>
    <row r="235" ht="15.0" customHeight="1"/>
    <row r="236" ht="15.0" customHeight="1"/>
    <row r="237" ht="15.0" customHeight="1"/>
    <row r="238" ht="15.0" customHeight="1"/>
    <row r="239" ht="15.0" customHeight="1"/>
    <row r="240" ht="15.0" customHeight="1"/>
    <row r="241" ht="15.0" customHeight="1"/>
    <row r="242" ht="15.0" customHeight="1"/>
    <row r="243" ht="15.0" customHeight="1"/>
    <row r="244" ht="15.0" customHeight="1"/>
    <row r="245" ht="15.0" customHeight="1"/>
    <row r="246" ht="15.0" customHeight="1"/>
    <row r="247" ht="15.0" customHeight="1"/>
    <row r="248" ht="15.0" customHeight="1"/>
    <row r="249" ht="15.0" customHeight="1"/>
    <row r="250" ht="15.0" customHeight="1"/>
    <row r="251" ht="15.0" customHeight="1"/>
    <row r="252" ht="15.0" customHeight="1"/>
    <row r="253" ht="15.0" customHeight="1"/>
    <row r="254" ht="15.0" customHeight="1"/>
    <row r="255" ht="15.0" customHeight="1"/>
    <row r="256" ht="15.0" customHeight="1"/>
    <row r="257" ht="15.0" customHeight="1"/>
    <row r="258" ht="15.0" customHeight="1"/>
    <row r="259" ht="15.0" customHeight="1"/>
    <row r="260" ht="15.0" customHeight="1"/>
    <row r="261" ht="15.0" customHeight="1"/>
    <row r="262" ht="15.0" customHeight="1"/>
    <row r="263" ht="15.0" customHeight="1"/>
    <row r="264" ht="15.0" customHeight="1"/>
    <row r="265" ht="15.0" customHeight="1"/>
    <row r="266" ht="15.0" customHeight="1"/>
    <row r="267" ht="15.0" customHeight="1"/>
    <row r="268" ht="15.0" customHeight="1"/>
    <row r="269" ht="15.0" customHeight="1"/>
    <row r="270" ht="15.0" customHeight="1"/>
    <row r="271" ht="15.0" customHeight="1"/>
    <row r="272" ht="15.0" customHeight="1"/>
    <row r="273" ht="15.0" customHeight="1"/>
    <row r="274" ht="15.0" customHeight="1"/>
    <row r="275" ht="15.0" customHeight="1"/>
    <row r="276" ht="15.0" customHeight="1"/>
    <row r="277" ht="15.0" customHeight="1"/>
    <row r="278" ht="15.0" customHeight="1"/>
    <row r="279" ht="15.0" customHeight="1"/>
    <row r="280" ht="15.0" customHeight="1"/>
    <row r="281" ht="15.0" customHeight="1"/>
    <row r="282" ht="15.0" customHeight="1"/>
    <row r="283" ht="15.0" customHeight="1"/>
    <row r="284" ht="15.0" customHeight="1"/>
    <row r="285" ht="15.0" customHeight="1"/>
    <row r="286" ht="15.0" customHeight="1"/>
    <row r="287" ht="15.0" customHeight="1"/>
    <row r="288" ht="15.0" customHeight="1"/>
    <row r="289" ht="15.0" customHeight="1"/>
    <row r="290" ht="15.0" customHeight="1"/>
    <row r="291" ht="15.0" customHeight="1"/>
    <row r="292" ht="15.0" customHeight="1"/>
    <row r="293" ht="15.0" customHeight="1"/>
    <row r="294" ht="15.0" customHeight="1"/>
    <row r="295" ht="15.0" customHeight="1"/>
    <row r="296" ht="15.0" customHeight="1"/>
    <row r="297" ht="15.0" customHeight="1"/>
    <row r="298" ht="15.0" customHeight="1"/>
    <row r="299" ht="15.0" customHeight="1"/>
    <row r="300" ht="15.0" customHeight="1"/>
    <row r="301" ht="15.0" customHeight="1"/>
    <row r="302" ht="15.0" customHeight="1"/>
    <row r="303" ht="15.0" customHeight="1"/>
    <row r="304" ht="15.0" customHeight="1"/>
    <row r="305" ht="15.0" customHeight="1"/>
    <row r="306" ht="15.0" customHeight="1"/>
    <row r="307" ht="15.0" customHeight="1"/>
    <row r="308" ht="15.0" customHeight="1"/>
    <row r="309" ht="15.0" customHeight="1"/>
    <row r="310" ht="15.0" customHeight="1"/>
    <row r="311" ht="15.0" customHeight="1"/>
    <row r="312" ht="15.0" customHeight="1"/>
    <row r="313" ht="15.0" customHeight="1"/>
    <row r="314" ht="15.0" customHeight="1"/>
    <row r="315" ht="15.0" customHeight="1"/>
    <row r="316" ht="15.0" customHeight="1"/>
    <row r="317" ht="15.0" customHeight="1"/>
    <row r="318" ht="15.0" customHeight="1"/>
    <row r="319" ht="15.0" customHeight="1"/>
    <row r="320" ht="15.0" customHeight="1"/>
    <row r="321" ht="15.0" customHeight="1"/>
    <row r="322" ht="15.0" customHeight="1"/>
    <row r="323" ht="15.0" customHeight="1"/>
    <row r="324" ht="15.0" customHeight="1"/>
    <row r="325" ht="15.0" customHeight="1"/>
    <row r="326" ht="15.0" customHeight="1"/>
    <row r="327" ht="15.0" customHeight="1"/>
    <row r="328" ht="15.0" customHeight="1"/>
    <row r="329" ht="15.0" customHeight="1"/>
    <row r="330" ht="15.0" customHeight="1"/>
    <row r="331" ht="15.0" customHeight="1"/>
    <row r="332" ht="15.0" customHeight="1"/>
    <row r="333" ht="15.0" customHeight="1"/>
    <row r="334" ht="15.0" customHeight="1"/>
    <row r="335" ht="15.0" customHeight="1"/>
    <row r="336" ht="15.0" customHeight="1"/>
    <row r="337" ht="15.0" customHeight="1"/>
    <row r="338" ht="15.0" customHeight="1"/>
    <row r="339" ht="15.0" customHeight="1"/>
    <row r="340" ht="15.0" customHeight="1"/>
    <row r="341" ht="15.0" customHeight="1"/>
    <row r="342" ht="15.0" customHeight="1"/>
    <row r="343" ht="15.0" customHeight="1"/>
    <row r="344" ht="15.0" customHeight="1"/>
    <row r="345" ht="15.0" customHeight="1"/>
    <row r="346" ht="15.0" customHeight="1"/>
    <row r="347" ht="15.0" customHeight="1"/>
    <row r="348" ht="15.0" customHeight="1"/>
    <row r="349" ht="15.0" customHeight="1"/>
    <row r="350" ht="15.0" customHeight="1"/>
    <row r="351" ht="15.0" customHeight="1"/>
    <row r="352" ht="15.0" customHeight="1"/>
    <row r="353" ht="15.0" customHeight="1"/>
    <row r="354" ht="15.0" customHeight="1"/>
    <row r="355" ht="15.0" customHeight="1"/>
    <row r="356" ht="15.0" customHeight="1"/>
    <row r="357" ht="15.0" customHeight="1"/>
    <row r="358" ht="15.0" customHeight="1"/>
    <row r="359" ht="15.0" customHeight="1"/>
    <row r="360" ht="15.0" customHeight="1"/>
    <row r="361" ht="15.0" customHeight="1"/>
    <row r="362" ht="15.0" customHeight="1"/>
    <row r="363" ht="15.0" customHeight="1"/>
    <row r="364" ht="15.0" customHeight="1"/>
    <row r="365" ht="15.0" customHeight="1"/>
    <row r="366" ht="15.0" customHeight="1"/>
    <row r="367" ht="15.0" customHeight="1"/>
    <row r="368" ht="15.0" customHeight="1"/>
    <row r="369" ht="15.0" customHeight="1"/>
    <row r="370" ht="15.0" customHeight="1"/>
    <row r="371" ht="15.0" customHeight="1"/>
    <row r="372" ht="15.0" customHeight="1"/>
    <row r="373" ht="15.0" customHeight="1"/>
    <row r="374" ht="15.0" customHeight="1"/>
    <row r="375" ht="15.0" customHeight="1"/>
    <row r="376" ht="15.0" customHeight="1"/>
    <row r="377" ht="15.0" customHeight="1"/>
    <row r="378" ht="15.0" customHeight="1"/>
    <row r="379" ht="15.0" customHeight="1"/>
    <row r="380" ht="15.0" customHeight="1"/>
    <row r="381" ht="15.0" customHeight="1"/>
    <row r="382" ht="15.0" customHeight="1"/>
    <row r="383" ht="15.0" customHeight="1"/>
    <row r="384" ht="15.0" customHeight="1"/>
    <row r="385" ht="15.0" customHeight="1"/>
    <row r="386" ht="15.0" customHeight="1"/>
    <row r="387" ht="15.0" customHeight="1"/>
    <row r="388" ht="15.0" customHeight="1"/>
    <row r="389" ht="15.0" customHeight="1"/>
    <row r="390" ht="15.0" customHeight="1"/>
    <row r="391" ht="15.0" customHeight="1"/>
    <row r="392" ht="15.0" customHeight="1"/>
    <row r="393" ht="15.0" customHeight="1"/>
    <row r="394" ht="15.0" customHeight="1"/>
    <row r="395" ht="15.0" customHeight="1"/>
    <row r="396" ht="15.0" customHeight="1"/>
    <row r="397" ht="15.0" customHeight="1"/>
    <row r="398" ht="15.0" customHeight="1"/>
    <row r="399" ht="15.0" customHeight="1"/>
    <row r="400" ht="15.0" customHeight="1"/>
    <row r="401" ht="15.0" customHeight="1"/>
    <row r="402" ht="15.0" customHeight="1"/>
    <row r="403" ht="15.0" customHeight="1"/>
    <row r="404" ht="15.0" customHeight="1"/>
    <row r="405" ht="15.0" customHeight="1"/>
    <row r="406" ht="15.0" customHeight="1"/>
    <row r="407" ht="15.0" customHeight="1"/>
    <row r="408" ht="15.0" customHeight="1"/>
    <row r="409" ht="15.0" customHeight="1"/>
    <row r="410" ht="15.0" customHeight="1"/>
    <row r="411" ht="15.0" customHeight="1"/>
    <row r="412" ht="15.0" customHeight="1"/>
    <row r="413" ht="15.0" customHeight="1"/>
    <row r="414" ht="15.0" customHeight="1"/>
    <row r="415" ht="15.0" customHeight="1"/>
    <row r="416" ht="15.0" customHeight="1"/>
    <row r="417" ht="15.0" customHeight="1"/>
    <row r="418" ht="15.0" customHeight="1"/>
    <row r="419" ht="15.0" customHeight="1"/>
    <row r="420" ht="15.0" customHeight="1"/>
    <row r="421" ht="15.0" customHeight="1"/>
    <row r="422" ht="15.0" customHeight="1"/>
    <row r="423" ht="15.0" customHeight="1"/>
    <row r="424" ht="15.0" customHeight="1"/>
    <row r="425" ht="15.0" customHeight="1"/>
    <row r="426" ht="15.0" customHeight="1"/>
    <row r="427" ht="15.0" customHeight="1"/>
    <row r="428" ht="15.0" customHeight="1"/>
    <row r="429" ht="15.0" customHeight="1"/>
    <row r="430" ht="15.0" customHeight="1"/>
    <row r="431" ht="15.0" customHeight="1"/>
    <row r="432" ht="15.0" customHeight="1"/>
    <row r="433" ht="15.0" customHeight="1"/>
    <row r="434" ht="15.0" customHeight="1"/>
    <row r="435" ht="15.0" customHeight="1"/>
    <row r="436" ht="15.0" customHeight="1"/>
    <row r="437" ht="15.0" customHeight="1"/>
    <row r="438" ht="15.0" customHeight="1"/>
    <row r="439" ht="15.0" customHeight="1"/>
    <row r="440" ht="15.0" customHeight="1"/>
    <row r="441" ht="15.0" customHeight="1"/>
    <row r="442" ht="15.0" customHeight="1"/>
    <row r="443" ht="15.0" customHeight="1"/>
    <row r="444" ht="15.0" customHeight="1"/>
    <row r="445" ht="15.0" customHeight="1"/>
    <row r="446" ht="15.0" customHeight="1"/>
    <row r="447" ht="15.0" customHeight="1"/>
    <row r="448" ht="15.0" customHeight="1"/>
    <row r="449" ht="15.0" customHeight="1"/>
    <row r="450" ht="15.0" customHeight="1"/>
    <row r="451" ht="15.0" customHeight="1"/>
    <row r="452" ht="15.0" customHeight="1"/>
    <row r="453" ht="15.0" customHeight="1"/>
    <row r="454" ht="15.0" customHeight="1"/>
    <row r="455" ht="15.0" customHeight="1"/>
    <row r="456" ht="15.0" customHeight="1"/>
    <row r="457" ht="15.0" customHeight="1"/>
    <row r="458" ht="15.0" customHeight="1"/>
    <row r="459" ht="15.0" customHeight="1"/>
    <row r="460" ht="15.0" customHeight="1"/>
    <row r="461" ht="15.0" customHeight="1"/>
    <row r="462" ht="15.0" customHeight="1"/>
    <row r="463" ht="15.0" customHeight="1"/>
    <row r="464" ht="15.0" customHeight="1"/>
    <row r="465" ht="15.0" customHeight="1"/>
    <row r="466" ht="15.0" customHeight="1"/>
    <row r="467" ht="15.0" customHeight="1"/>
    <row r="468" ht="15.0" customHeight="1"/>
    <row r="469" ht="15.0" customHeight="1"/>
    <row r="470" ht="15.0" customHeight="1"/>
    <row r="471" ht="15.0" customHeight="1"/>
    <row r="472" ht="15.0" customHeight="1"/>
    <row r="473" ht="15.0" customHeight="1"/>
    <row r="474" ht="15.0" customHeight="1"/>
    <row r="475" ht="15.0" customHeight="1"/>
    <row r="476" ht="15.0" customHeight="1"/>
    <row r="477" ht="15.0" customHeight="1"/>
    <row r="478" ht="15.0" customHeight="1"/>
    <row r="479" ht="15.0" customHeight="1"/>
    <row r="480" ht="15.0" customHeight="1"/>
    <row r="481" ht="15.0" customHeight="1"/>
    <row r="482" ht="15.0" customHeight="1"/>
    <row r="483" ht="15.0" customHeight="1"/>
    <row r="484" ht="15.0" customHeight="1"/>
    <row r="485" ht="15.0" customHeight="1"/>
    <row r="486" ht="15.0" customHeight="1"/>
    <row r="487" ht="15.0" customHeight="1"/>
    <row r="488" ht="15.0" customHeight="1"/>
    <row r="489" ht="15.0" customHeight="1"/>
    <row r="490" ht="15.0" customHeight="1"/>
    <row r="491" ht="15.0" customHeight="1"/>
    <row r="492" ht="15.0" customHeight="1"/>
    <row r="493" ht="15.0" customHeight="1"/>
    <row r="494" ht="15.0" customHeight="1"/>
    <row r="495" ht="15.0" customHeight="1"/>
    <row r="496" ht="15.0" customHeight="1"/>
    <row r="497" ht="15.0" customHeight="1"/>
    <row r="498" ht="15.0" customHeight="1"/>
    <row r="499" ht="15.0" customHeight="1"/>
    <row r="500" ht="15.0" customHeight="1"/>
    <row r="501" ht="15.0" customHeight="1"/>
    <row r="502" ht="15.0" customHeight="1"/>
    <row r="503" ht="15.0" customHeight="1"/>
    <row r="504" ht="15.0" customHeight="1"/>
    <row r="505" ht="15.0" customHeight="1"/>
    <row r="506" ht="15.0" customHeight="1"/>
    <row r="507" ht="15.0" customHeight="1"/>
    <row r="508" ht="15.0" customHeight="1"/>
    <row r="509" ht="15.0" customHeight="1"/>
    <row r="510" ht="15.0" customHeight="1"/>
    <row r="511" ht="15.0" customHeight="1"/>
    <row r="512" ht="15.0" customHeight="1"/>
    <row r="513" ht="15.0" customHeight="1"/>
    <row r="514" ht="15.0" customHeight="1"/>
    <row r="515" ht="15.0" customHeight="1"/>
    <row r="516" ht="15.0" customHeight="1"/>
    <row r="517" ht="15.0" customHeight="1"/>
    <row r="518" ht="15.0" customHeight="1"/>
    <row r="519" ht="15.0" customHeight="1"/>
    <row r="520" ht="15.0" customHeight="1"/>
    <row r="521" ht="15.0" customHeight="1"/>
    <row r="522" ht="15.0" customHeight="1"/>
    <row r="523" ht="15.0" customHeight="1"/>
    <row r="524" ht="15.0" customHeight="1"/>
    <row r="525" ht="15.0" customHeight="1"/>
    <row r="526" ht="15.0" customHeight="1"/>
    <row r="527" ht="15.0" customHeight="1"/>
    <row r="528" ht="15.0" customHeight="1"/>
    <row r="529" ht="15.0" customHeight="1"/>
    <row r="530" ht="15.0" customHeight="1"/>
    <row r="531" ht="15.0" customHeight="1"/>
    <row r="532" ht="15.0" customHeight="1"/>
    <row r="533" ht="15.0" customHeight="1"/>
    <row r="534" ht="15.0" customHeight="1"/>
    <row r="535" ht="15.0" customHeight="1"/>
    <row r="536" ht="15.0" customHeight="1"/>
    <row r="537" ht="15.0" customHeight="1"/>
    <row r="538" ht="15.0" customHeight="1"/>
    <row r="539" ht="15.0" customHeight="1"/>
    <row r="540" ht="15.0" customHeight="1"/>
    <row r="541" ht="15.0" customHeight="1"/>
    <row r="542" ht="15.0" customHeight="1"/>
    <row r="543" ht="15.0" customHeight="1"/>
    <row r="544" ht="15.0" customHeight="1"/>
    <row r="545" ht="15.0" customHeight="1"/>
    <row r="546" ht="15.0" customHeight="1"/>
    <row r="547" ht="15.0" customHeight="1"/>
    <row r="548" ht="15.0" customHeight="1"/>
    <row r="549" ht="15.0" customHeight="1"/>
    <row r="550" ht="15.0" customHeight="1"/>
    <row r="551" ht="15.0" customHeight="1"/>
    <row r="552" ht="15.0" customHeight="1"/>
    <row r="553" ht="15.0" customHeight="1"/>
    <row r="554" ht="15.0" customHeight="1"/>
    <row r="555" ht="15.0" customHeight="1"/>
    <row r="556" ht="15.0" customHeight="1"/>
    <row r="557" ht="15.0" customHeight="1"/>
    <row r="558" ht="15.0" customHeight="1"/>
    <row r="559" ht="15.0" customHeight="1"/>
    <row r="560" ht="15.0" customHeight="1"/>
    <row r="561" ht="15.0" customHeight="1"/>
    <row r="562" ht="15.0" customHeight="1"/>
    <row r="563" ht="15.0" customHeight="1"/>
    <row r="564" ht="15.0" customHeight="1"/>
    <row r="565" ht="15.0" customHeight="1"/>
    <row r="566" ht="15.0" customHeight="1"/>
    <row r="567" ht="15.0" customHeight="1"/>
    <row r="568" ht="15.0" customHeight="1"/>
    <row r="569" ht="15.0" customHeight="1"/>
    <row r="570" ht="15.0" customHeight="1"/>
    <row r="571" ht="15.0" customHeight="1"/>
    <row r="572" ht="15.0" customHeight="1"/>
    <row r="573" ht="15.0" customHeight="1"/>
    <row r="574" ht="15.0" customHeight="1"/>
    <row r="575" ht="15.0" customHeight="1"/>
    <row r="576" ht="15.0" customHeight="1"/>
    <row r="577" ht="15.0" customHeight="1"/>
    <row r="578" ht="15.0" customHeight="1"/>
    <row r="579" ht="15.0" customHeight="1"/>
    <row r="580" ht="15.0" customHeight="1"/>
    <row r="581" ht="15.0" customHeight="1"/>
    <row r="582" ht="15.0" customHeight="1"/>
    <row r="583" ht="15.0" customHeight="1"/>
    <row r="584" ht="15.0" customHeight="1"/>
    <row r="585" ht="15.0" customHeight="1"/>
    <row r="586" ht="15.0" customHeight="1"/>
    <row r="587" ht="15.0" customHeight="1"/>
    <row r="588" ht="15.0" customHeight="1"/>
    <row r="589" ht="15.0" customHeight="1"/>
    <row r="590" ht="15.0" customHeight="1"/>
    <row r="591" ht="15.0" customHeight="1"/>
    <row r="592" ht="15.0" customHeight="1"/>
    <row r="593" ht="15.0" customHeight="1"/>
    <row r="594" ht="15.0" customHeight="1"/>
    <row r="595" ht="15.0" customHeight="1"/>
    <row r="596" ht="15.0" customHeight="1"/>
    <row r="597" ht="15.0" customHeight="1"/>
    <row r="598" ht="15.0" customHeight="1"/>
    <row r="599" ht="15.0" customHeight="1"/>
    <row r="600" ht="15.0" customHeight="1"/>
    <row r="601" ht="15.0" customHeight="1"/>
    <row r="602" ht="15.0" customHeight="1"/>
    <row r="603" ht="15.0" customHeight="1"/>
    <row r="604" ht="15.0" customHeight="1"/>
    <row r="605" ht="15.0" customHeight="1"/>
    <row r="606" ht="15.0" customHeight="1"/>
    <row r="607" ht="15.0" customHeight="1"/>
  </sheetData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38"/>
    <col customWidth="1" min="2" max="2" width="12.5"/>
    <col customWidth="1" min="3" max="5" width="12.88"/>
  </cols>
  <sheetData>
    <row r="1">
      <c r="A1" s="15" t="s">
        <v>118</v>
      </c>
      <c r="B1" s="15" t="s">
        <v>119</v>
      </c>
      <c r="C1" s="15" t="s">
        <v>120</v>
      </c>
      <c r="D1" s="15" t="s">
        <v>121</v>
      </c>
      <c r="E1" s="15" t="s">
        <v>122</v>
      </c>
    </row>
    <row r="2">
      <c r="A2" s="7">
        <v>5.0</v>
      </c>
      <c r="B2" s="7">
        <v>2.0</v>
      </c>
      <c r="C2" s="7">
        <v>3.0</v>
      </c>
    </row>
    <row r="3">
      <c r="A3" s="7">
        <v>7.0</v>
      </c>
      <c r="B3" s="7">
        <v>2.0</v>
      </c>
      <c r="C3" s="7">
        <v>3.0</v>
      </c>
      <c r="D3" s="7">
        <v>1.0</v>
      </c>
    </row>
    <row r="4">
      <c r="A4" s="7">
        <v>10.0</v>
      </c>
      <c r="B4" s="7">
        <v>2.0</v>
      </c>
      <c r="C4" s="7">
        <v>4.0</v>
      </c>
      <c r="D4" s="7">
        <v>1.0</v>
      </c>
    </row>
    <row r="5">
      <c r="A5" s="7">
        <v>15.0</v>
      </c>
      <c r="B5" s="7">
        <v>1.0</v>
      </c>
      <c r="C5" s="7">
        <v>4.0</v>
      </c>
      <c r="D5" s="7">
        <v>1.0</v>
      </c>
      <c r="E5" s="7">
        <v>1.0</v>
      </c>
    </row>
    <row r="6">
      <c r="A6" s="7">
        <v>20.0</v>
      </c>
      <c r="C6" s="7">
        <v>5.0</v>
      </c>
      <c r="D6" s="7">
        <v>1.0</v>
      </c>
      <c r="E6" s="7">
        <v>1.0</v>
      </c>
    </row>
    <row r="7">
      <c r="A7" s="7">
        <v>30.0</v>
      </c>
      <c r="C7" s="7">
        <v>4.0</v>
      </c>
      <c r="D7" s="7">
        <v>2.0</v>
      </c>
      <c r="E7" s="7">
        <v>1.0</v>
      </c>
    </row>
    <row r="8">
      <c r="A8" s="7">
        <v>40.0</v>
      </c>
      <c r="C8" s="7">
        <v>4.0</v>
      </c>
      <c r="D8" s="7">
        <v>2.0</v>
      </c>
      <c r="E8" s="7">
        <v>1.0</v>
      </c>
    </row>
    <row r="9">
      <c r="A9" s="7">
        <v>50.0</v>
      </c>
      <c r="C9" s="7">
        <v>4.0</v>
      </c>
      <c r="D9" s="7">
        <v>2.0</v>
      </c>
      <c r="E9" s="7">
        <v>1.0</v>
      </c>
    </row>
    <row r="10">
      <c r="A10" s="7">
        <v>60.0</v>
      </c>
      <c r="C10" s="7">
        <v>4.0</v>
      </c>
      <c r="D10" s="7">
        <v>2.0</v>
      </c>
      <c r="E10" s="7">
        <v>1.0</v>
      </c>
    </row>
    <row r="88" ht="15.0" customHeight="1"/>
    <row r="89" ht="15.0" customHeight="1"/>
    <row r="90" ht="15.0" customHeight="1"/>
    <row r="91" ht="15.0" customHeight="1"/>
    <row r="92" ht="15.0" customHeight="1"/>
    <row r="93" ht="15.0" customHeight="1"/>
    <row r="94" ht="15.0" customHeight="1"/>
    <row r="95" ht="15.0" customHeight="1"/>
    <row r="96" ht="15.0" customHeight="1"/>
    <row r="97" ht="15.0" customHeight="1"/>
    <row r="98" ht="15.0" customHeight="1"/>
    <row r="99" ht="15.0" customHeight="1"/>
    <row r="100" ht="15.0" customHeight="1"/>
    <row r="101" ht="15.0" customHeight="1"/>
    <row r="102" ht="15.0" customHeight="1"/>
    <row r="103" ht="15.0" customHeight="1"/>
    <row r="104" ht="15.0" customHeight="1"/>
    <row r="105" ht="15.0" customHeight="1"/>
    <row r="106" ht="15.0" customHeight="1"/>
    <row r="107" ht="15.0" customHeight="1"/>
    <row r="108" ht="15.0" customHeight="1"/>
    <row r="109" ht="15.0" customHeight="1"/>
    <row r="110" ht="15.0" customHeight="1"/>
    <row r="111" ht="15.0" customHeight="1"/>
    <row r="112" ht="15.0" customHeight="1"/>
    <row r="113" ht="15.0" customHeight="1"/>
    <row r="114" ht="15.0" customHeight="1"/>
    <row r="115" ht="15.0" customHeight="1"/>
    <row r="116" ht="15.0" customHeight="1"/>
    <row r="117" ht="15.0" customHeight="1"/>
    <row r="118" ht="15.0" customHeight="1"/>
    <row r="119" ht="15.0" customHeight="1"/>
    <row r="120" ht="15.0" customHeight="1"/>
    <row r="121" ht="15.0" customHeight="1"/>
    <row r="122" ht="15.0" customHeight="1"/>
    <row r="123" ht="15.0" customHeight="1"/>
    <row r="124" ht="15.0" customHeight="1"/>
    <row r="125" ht="15.0" customHeight="1"/>
    <row r="126" ht="15.0" customHeight="1"/>
    <row r="127" ht="15.0" customHeight="1"/>
    <row r="128" ht="15.0" customHeight="1"/>
    <row r="129" ht="15.0" customHeight="1"/>
    <row r="130" ht="15.0" customHeight="1"/>
    <row r="131" ht="15.0" customHeight="1"/>
    <row r="132" ht="15.0" customHeight="1"/>
    <row r="133" ht="15.0" customHeight="1"/>
    <row r="134" ht="15.0" customHeight="1"/>
    <row r="135" ht="15.0" customHeight="1"/>
    <row r="136" ht="15.0" customHeight="1"/>
    <row r="137" ht="15.0" customHeight="1"/>
    <row r="138" ht="15.0" customHeight="1"/>
    <row r="139" ht="15.0" customHeight="1"/>
    <row r="140" ht="15.0" customHeight="1"/>
    <row r="141" ht="15.0" customHeight="1"/>
    <row r="142" ht="15.0" customHeight="1"/>
    <row r="143" ht="15.0" customHeight="1"/>
    <row r="144" ht="15.0" customHeight="1"/>
    <row r="145" ht="15.0" customHeight="1"/>
    <row r="146" ht="15.0" customHeight="1"/>
    <row r="147" ht="15.0" customHeight="1"/>
    <row r="148" ht="15.0" customHeight="1"/>
    <row r="149" ht="15.0" customHeight="1"/>
    <row r="150" ht="15.0" customHeight="1"/>
    <row r="151" ht="15.0" customHeight="1"/>
    <row r="152" ht="15.0" customHeight="1"/>
    <row r="153" ht="15.0" customHeight="1"/>
    <row r="154" ht="15.0" customHeight="1"/>
    <row r="155" ht="15.0" customHeight="1"/>
    <row r="156" ht="15.0" customHeight="1"/>
    <row r="157" ht="15.0" customHeight="1"/>
    <row r="158" ht="15.0" customHeight="1"/>
    <row r="159" ht="15.0" customHeight="1"/>
    <row r="160" ht="15.0" customHeight="1"/>
    <row r="161" ht="15.0" customHeight="1"/>
    <row r="162" ht="15.0" customHeight="1"/>
    <row r="163" ht="15.0" customHeight="1"/>
    <row r="164" ht="15.0" customHeight="1"/>
    <row r="165" ht="15.0" customHeight="1"/>
    <row r="166" ht="15.0" customHeight="1"/>
    <row r="167" ht="15.0" customHeight="1"/>
    <row r="168" ht="15.0" customHeight="1"/>
    <row r="169" ht="15.0" customHeight="1"/>
    <row r="170" ht="15.0" customHeight="1"/>
    <row r="171" ht="15.0" customHeight="1"/>
    <row r="172" ht="15.0" customHeight="1"/>
    <row r="173" ht="15.0" customHeight="1"/>
    <row r="174" ht="15.0" customHeight="1"/>
    <row r="175" ht="15.0" customHeight="1"/>
    <row r="176" ht="15.0" customHeight="1"/>
    <row r="177" ht="15.0" customHeight="1"/>
    <row r="178" ht="15.0" customHeight="1"/>
    <row r="179" ht="15.0" customHeight="1"/>
    <row r="180" ht="15.0" customHeight="1"/>
    <row r="181" ht="15.0" customHeight="1"/>
    <row r="182" ht="15.0" customHeight="1"/>
    <row r="183" ht="15.0" customHeight="1"/>
    <row r="184" ht="15.0" customHeight="1"/>
    <row r="185" ht="15.0" customHeight="1"/>
    <row r="186" ht="15.0" customHeight="1"/>
    <row r="187" ht="15.0" customHeight="1"/>
    <row r="188" ht="15.0" customHeight="1"/>
    <row r="189" ht="15.0" customHeight="1"/>
    <row r="190" ht="15.0" customHeight="1"/>
    <row r="191" ht="15.0" customHeight="1"/>
    <row r="192" ht="15.0" customHeight="1"/>
    <row r="193" ht="15.0" customHeight="1"/>
    <row r="194" ht="15.0" customHeight="1"/>
    <row r="195" ht="15.0" customHeight="1"/>
    <row r="196" ht="15.0" customHeight="1"/>
    <row r="197" ht="15.0" customHeight="1"/>
    <row r="198" ht="15.0" customHeight="1"/>
    <row r="199" ht="15.0" customHeight="1"/>
    <row r="200" ht="15.0" customHeight="1"/>
    <row r="201" ht="15.0" customHeight="1"/>
    <row r="202" ht="15.0" customHeight="1"/>
    <row r="203" ht="15.0" customHeight="1"/>
    <row r="204" ht="15.0" customHeight="1"/>
    <row r="205" ht="15.0" customHeight="1"/>
    <row r="206" ht="15.0" customHeight="1"/>
    <row r="207" ht="15.0" customHeight="1"/>
    <row r="208" ht="15.0" customHeight="1"/>
    <row r="209" ht="15.0" customHeight="1"/>
    <row r="210" ht="15.0" customHeight="1"/>
    <row r="211" ht="15.0" customHeight="1"/>
    <row r="212" ht="15.0" customHeight="1"/>
    <row r="213" ht="15.0" customHeight="1"/>
    <row r="214" ht="15.0" customHeight="1"/>
    <row r="215" ht="15.0" customHeight="1"/>
    <row r="216" ht="15.0" customHeight="1"/>
    <row r="217" ht="15.0" customHeight="1"/>
    <row r="218" ht="15.0" customHeight="1"/>
    <row r="219" ht="15.0" customHeight="1"/>
    <row r="220" ht="15.0" customHeight="1"/>
    <row r="221" ht="15.0" customHeight="1"/>
    <row r="222" ht="15.0" customHeight="1"/>
    <row r="223" ht="15.0" customHeight="1"/>
    <row r="224" ht="15.0" customHeight="1"/>
    <row r="225" ht="15.0" customHeight="1"/>
    <row r="226" ht="15.0" customHeight="1"/>
    <row r="227" ht="15.0" customHeight="1"/>
    <row r="228" ht="15.0" customHeight="1"/>
    <row r="229" ht="15.0" customHeight="1"/>
    <row r="230" ht="15.0" customHeight="1"/>
    <row r="231" ht="15.0" customHeight="1"/>
    <row r="232" ht="15.0" customHeight="1"/>
    <row r="233" ht="15.0" customHeight="1"/>
    <row r="234" ht="15.0" customHeight="1"/>
    <row r="235" ht="15.0" customHeight="1"/>
    <row r="236" ht="15.0" customHeight="1"/>
    <row r="237" ht="15.0" customHeight="1"/>
    <row r="238" ht="15.0" customHeight="1"/>
    <row r="239" ht="15.0" customHeight="1"/>
    <row r="240" ht="15.0" customHeight="1"/>
    <row r="241" ht="15.0" customHeight="1"/>
    <row r="242" ht="15.0" customHeight="1"/>
    <row r="243" ht="15.0" customHeight="1"/>
    <row r="244" ht="15.0" customHeight="1"/>
    <row r="245" ht="15.0" customHeight="1"/>
    <row r="246" ht="15.0" customHeight="1"/>
    <row r="247" ht="15.0" customHeight="1"/>
    <row r="248" ht="15.0" customHeight="1"/>
    <row r="249" ht="15.0" customHeight="1"/>
    <row r="250" ht="15.0" customHeight="1"/>
    <row r="251" ht="15.0" customHeight="1"/>
    <row r="252" ht="15.0" customHeight="1"/>
    <row r="253" ht="15.0" customHeight="1"/>
    <row r="254" ht="15.0" customHeight="1"/>
    <row r="255" ht="15.0" customHeight="1"/>
    <row r="256" ht="15.0" customHeight="1"/>
    <row r="257" ht="15.0" customHeight="1"/>
    <row r="258" ht="15.0" customHeight="1"/>
    <row r="259" ht="15.0" customHeight="1"/>
    <row r="260" ht="15.0" customHeight="1"/>
    <row r="261" ht="15.0" customHeight="1"/>
    <row r="262" ht="15.0" customHeight="1"/>
    <row r="263" ht="15.0" customHeight="1"/>
    <row r="264" ht="15.0" customHeight="1"/>
    <row r="265" ht="15.0" customHeight="1"/>
    <row r="266" ht="15.0" customHeight="1"/>
    <row r="267" ht="15.0" customHeight="1"/>
    <row r="268" ht="15.0" customHeight="1"/>
    <row r="269" ht="15.0" customHeight="1"/>
    <row r="270" ht="15.0" customHeight="1"/>
    <row r="271" ht="15.0" customHeight="1"/>
    <row r="272" ht="15.0" customHeight="1"/>
    <row r="273" ht="15.0" customHeight="1"/>
    <row r="274" ht="15.0" customHeight="1"/>
    <row r="275" ht="15.0" customHeight="1"/>
    <row r="276" ht="15.0" customHeight="1"/>
    <row r="277" ht="15.0" customHeight="1"/>
    <row r="278" ht="15.0" customHeight="1"/>
    <row r="279" ht="15.0" customHeight="1"/>
    <row r="280" ht="15.0" customHeight="1"/>
    <row r="281" ht="15.0" customHeight="1"/>
    <row r="282" ht="15.0" customHeight="1"/>
    <row r="283" ht="15.0" customHeight="1"/>
    <row r="284" ht="15.0" customHeight="1"/>
    <row r="285" ht="15.0" customHeight="1"/>
    <row r="286" ht="15.0" customHeight="1"/>
    <row r="287" ht="15.0" customHeight="1"/>
    <row r="288" ht="15.0" customHeight="1"/>
    <row r="289" ht="15.0" customHeight="1"/>
    <row r="290" ht="15.0" customHeight="1"/>
    <row r="291" ht="15.0" customHeight="1"/>
    <row r="292" ht="15.0" customHeight="1"/>
    <row r="293" ht="15.0" customHeight="1"/>
    <row r="294" ht="15.0" customHeight="1"/>
    <row r="295" ht="15.0" customHeight="1"/>
    <row r="296" ht="15.0" customHeight="1"/>
    <row r="297" ht="15.0" customHeight="1"/>
    <row r="298" ht="15.0" customHeight="1"/>
    <row r="299" ht="15.0" customHeight="1"/>
    <row r="300" ht="15.0" customHeight="1"/>
    <row r="301" ht="15.0" customHeight="1"/>
    <row r="302" ht="15.0" customHeight="1"/>
    <row r="303" ht="15.0" customHeight="1"/>
    <row r="304" ht="15.0" customHeight="1"/>
    <row r="305" ht="15.0" customHeight="1"/>
    <row r="306" ht="15.0" customHeight="1"/>
    <row r="307" ht="15.0" customHeight="1"/>
    <row r="308" ht="15.0" customHeight="1"/>
    <row r="309" ht="15.0" customHeight="1"/>
    <row r="310" ht="15.0" customHeight="1"/>
    <row r="311" ht="15.0" customHeight="1"/>
    <row r="312" ht="15.0" customHeight="1"/>
    <row r="313" ht="15.0" customHeight="1"/>
    <row r="314" ht="15.0" customHeight="1"/>
    <row r="315" ht="15.0" customHeight="1"/>
    <row r="316" ht="15.0" customHeight="1"/>
    <row r="317" ht="15.0" customHeight="1"/>
    <row r="318" ht="15.0" customHeight="1"/>
    <row r="319" ht="15.0" customHeight="1"/>
    <row r="320" ht="15.0" customHeight="1"/>
    <row r="321" ht="15.0" customHeight="1"/>
    <row r="322" ht="15.0" customHeight="1"/>
    <row r="323" ht="15.0" customHeight="1"/>
    <row r="324" ht="15.0" customHeight="1"/>
    <row r="325" ht="15.0" customHeight="1"/>
    <row r="326" ht="15.0" customHeight="1"/>
    <row r="327" ht="15.0" customHeight="1"/>
    <row r="328" ht="15.0" customHeight="1"/>
    <row r="329" ht="15.0" customHeight="1"/>
    <row r="330" ht="15.0" customHeight="1"/>
    <row r="331" ht="15.0" customHeight="1"/>
    <row r="332" ht="15.0" customHeight="1"/>
    <row r="333" ht="15.0" customHeight="1"/>
    <row r="334" ht="15.0" customHeight="1"/>
    <row r="335" ht="15.0" customHeight="1"/>
    <row r="336" ht="15.0" customHeight="1"/>
    <row r="337" ht="15.0" customHeight="1"/>
    <row r="338" ht="15.0" customHeight="1"/>
    <row r="339" ht="15.0" customHeight="1"/>
    <row r="340" ht="15.0" customHeight="1"/>
    <row r="341" ht="15.0" customHeight="1"/>
    <row r="342" ht="15.0" customHeight="1"/>
    <row r="343" ht="15.0" customHeight="1"/>
    <row r="344" ht="15.0" customHeight="1"/>
    <row r="345" ht="15.0" customHeight="1"/>
    <row r="346" ht="15.0" customHeight="1"/>
    <row r="347" ht="15.0" customHeight="1"/>
    <row r="348" ht="15.0" customHeight="1"/>
    <row r="349" ht="15.0" customHeight="1"/>
    <row r="350" ht="15.0" customHeight="1"/>
    <row r="351" ht="15.0" customHeight="1"/>
    <row r="352" ht="15.0" customHeight="1"/>
    <row r="353" ht="15.0" customHeight="1"/>
    <row r="354" ht="15.0" customHeight="1"/>
    <row r="355" ht="15.0" customHeight="1"/>
    <row r="356" ht="15.0" customHeight="1"/>
    <row r="357" ht="15.0" customHeight="1"/>
    <row r="358" ht="15.0" customHeight="1"/>
    <row r="359" ht="15.0" customHeight="1"/>
    <row r="360" ht="15.0" customHeight="1"/>
    <row r="361" ht="15.0" customHeight="1"/>
    <row r="362" ht="15.0" customHeight="1"/>
    <row r="363" ht="15.0" customHeight="1"/>
    <row r="364" ht="15.0" customHeight="1"/>
    <row r="365" ht="15.0" customHeight="1"/>
    <row r="366" ht="15.0" customHeight="1"/>
    <row r="367" ht="15.0" customHeight="1"/>
    <row r="368" ht="15.0" customHeight="1"/>
    <row r="369" ht="15.0" customHeight="1"/>
    <row r="370" ht="15.0" customHeight="1"/>
    <row r="371" ht="15.0" customHeight="1"/>
    <row r="372" ht="15.0" customHeight="1"/>
    <row r="373" ht="15.0" customHeight="1"/>
    <row r="374" ht="15.0" customHeight="1"/>
    <row r="375" ht="15.0" customHeight="1"/>
    <row r="376" ht="15.0" customHeight="1"/>
    <row r="377" ht="15.0" customHeight="1"/>
    <row r="378" ht="15.0" customHeight="1"/>
    <row r="379" ht="15.0" customHeight="1"/>
    <row r="380" ht="15.0" customHeight="1"/>
    <row r="381" ht="15.0" customHeight="1"/>
    <row r="382" ht="15.0" customHeight="1"/>
    <row r="383" ht="15.0" customHeight="1"/>
    <row r="384" ht="15.0" customHeight="1"/>
    <row r="385" ht="15.0" customHeight="1"/>
    <row r="386" ht="15.0" customHeight="1"/>
    <row r="387" ht="15.0" customHeight="1"/>
    <row r="388" ht="15.0" customHeight="1"/>
    <row r="389" ht="15.0" customHeight="1"/>
    <row r="390" ht="15.0" customHeight="1"/>
    <row r="391" ht="15.0" customHeight="1"/>
    <row r="392" ht="15.0" customHeight="1"/>
    <row r="393" ht="15.0" customHeight="1"/>
    <row r="394" ht="15.0" customHeight="1"/>
    <row r="395" ht="15.0" customHeight="1"/>
    <row r="396" ht="15.0" customHeight="1"/>
    <row r="397" ht="15.0" customHeight="1"/>
    <row r="398" ht="15.0" customHeight="1"/>
    <row r="399" ht="15.0" customHeight="1"/>
    <row r="400" ht="15.0" customHeight="1"/>
    <row r="401" ht="15.0" customHeight="1"/>
    <row r="402" ht="15.0" customHeight="1"/>
    <row r="403" ht="15.0" customHeight="1"/>
    <row r="404" ht="15.0" customHeight="1"/>
    <row r="405" ht="15.0" customHeight="1"/>
    <row r="406" ht="15.0" customHeight="1"/>
    <row r="407" ht="15.0" customHeight="1"/>
    <row r="408" ht="15.0" customHeight="1"/>
    <row r="409" ht="15.0" customHeight="1"/>
    <row r="410" ht="15.0" customHeight="1"/>
    <row r="411" ht="15.0" customHeight="1"/>
    <row r="412" ht="15.0" customHeight="1"/>
    <row r="413" ht="15.0" customHeight="1"/>
    <row r="414" ht="15.0" customHeight="1"/>
    <row r="415" ht="15.0" customHeight="1"/>
    <row r="416" ht="15.0" customHeight="1"/>
    <row r="417" ht="15.0" customHeight="1"/>
    <row r="418" ht="15.0" customHeight="1"/>
    <row r="419" ht="15.0" customHeight="1"/>
    <row r="420" ht="15.0" customHeight="1"/>
    <row r="421" ht="15.0" customHeight="1"/>
    <row r="422" ht="15.0" customHeight="1"/>
    <row r="423" ht="15.0" customHeight="1"/>
    <row r="424" ht="15.0" customHeight="1"/>
    <row r="425" ht="15.0" customHeight="1"/>
    <row r="426" ht="15.0" customHeight="1"/>
    <row r="427" ht="15.0" customHeight="1"/>
    <row r="428" ht="15.0" customHeight="1"/>
    <row r="429" ht="15.0" customHeight="1"/>
    <row r="430" ht="15.0" customHeight="1"/>
    <row r="431" ht="15.0" customHeight="1"/>
    <row r="432" ht="15.0" customHeight="1"/>
    <row r="433" ht="15.0" customHeight="1"/>
    <row r="434" ht="15.0" customHeight="1"/>
    <row r="435" ht="15.0" customHeight="1"/>
    <row r="436" ht="15.0" customHeight="1"/>
    <row r="437" ht="15.0" customHeight="1"/>
    <row r="438" ht="15.0" customHeight="1"/>
    <row r="439" ht="15.0" customHeight="1"/>
    <row r="440" ht="15.0" customHeight="1"/>
    <row r="441" ht="15.0" customHeight="1"/>
    <row r="442" ht="15.0" customHeight="1"/>
    <row r="443" ht="15.0" customHeight="1"/>
    <row r="444" ht="15.0" customHeight="1"/>
    <row r="445" ht="15.0" customHeight="1"/>
    <row r="446" ht="15.0" customHeight="1"/>
    <row r="447" ht="15.0" customHeight="1"/>
    <row r="448" ht="15.0" customHeight="1"/>
    <row r="449" ht="15.0" customHeight="1"/>
    <row r="450" ht="15.0" customHeight="1"/>
    <row r="451" ht="15.0" customHeight="1"/>
    <row r="452" ht="15.0" customHeight="1"/>
    <row r="453" ht="15.0" customHeight="1"/>
    <row r="454" ht="15.0" customHeight="1"/>
    <row r="455" ht="15.0" customHeight="1"/>
    <row r="456" ht="15.0" customHeight="1"/>
    <row r="457" ht="15.0" customHeight="1"/>
    <row r="458" ht="15.0" customHeight="1"/>
    <row r="459" ht="15.0" customHeight="1"/>
    <row r="460" ht="15.0" customHeight="1"/>
    <row r="461" ht="15.0" customHeight="1"/>
    <row r="462" ht="15.0" customHeight="1"/>
    <row r="463" ht="15.0" customHeight="1"/>
    <row r="464" ht="15.0" customHeight="1"/>
    <row r="465" ht="15.0" customHeight="1"/>
    <row r="466" ht="15.0" customHeight="1"/>
    <row r="467" ht="15.0" customHeight="1"/>
    <row r="468" ht="15.0" customHeight="1"/>
    <row r="469" ht="15.0" customHeight="1"/>
    <row r="470" ht="15.0" customHeight="1"/>
    <row r="471" ht="15.0" customHeight="1"/>
    <row r="472" ht="15.0" customHeight="1"/>
    <row r="473" ht="15.0" customHeight="1"/>
    <row r="474" ht="15.0" customHeight="1"/>
    <row r="475" ht="15.0" customHeight="1"/>
    <row r="476" ht="15.0" customHeight="1"/>
    <row r="477" ht="15.0" customHeight="1"/>
    <row r="478" ht="15.0" customHeight="1"/>
    <row r="479" ht="15.0" customHeight="1"/>
    <row r="480" ht="15.0" customHeight="1"/>
    <row r="481" ht="15.0" customHeight="1"/>
    <row r="482" ht="15.0" customHeight="1"/>
    <row r="483" ht="15.0" customHeight="1"/>
    <row r="484" ht="15.0" customHeight="1"/>
    <row r="485" ht="15.0" customHeight="1"/>
    <row r="486" ht="15.0" customHeight="1"/>
    <row r="487" ht="15.0" customHeight="1"/>
    <row r="488" ht="15.0" customHeight="1"/>
    <row r="489" ht="15.0" customHeight="1"/>
    <row r="490" ht="15.0" customHeight="1"/>
    <row r="491" ht="15.0" customHeight="1"/>
    <row r="492" ht="15.0" customHeight="1"/>
    <row r="493" ht="15.0" customHeight="1"/>
    <row r="494" ht="15.0" customHeight="1"/>
    <row r="495" ht="15.0" customHeight="1"/>
    <row r="496" ht="15.0" customHeight="1"/>
    <row r="497" ht="15.0" customHeight="1"/>
    <row r="498" ht="15.0" customHeight="1"/>
    <row r="499" ht="15.0" customHeight="1"/>
    <row r="500" ht="15.0" customHeight="1"/>
    <row r="501" ht="15.0" customHeight="1"/>
    <row r="502" ht="15.0" customHeight="1"/>
    <row r="503" ht="15.0" customHeight="1"/>
    <row r="504" ht="15.0" customHeight="1"/>
    <row r="505" ht="15.0" customHeight="1"/>
    <row r="506" ht="15.0" customHeight="1"/>
    <row r="507" ht="15.0" customHeight="1"/>
    <row r="508" ht="15.0" customHeight="1"/>
    <row r="509" ht="15.0" customHeight="1"/>
    <row r="510" ht="15.0" customHeight="1"/>
    <row r="511" ht="15.0" customHeight="1"/>
    <row r="512" ht="15.0" customHeight="1"/>
    <row r="513" ht="15.0" customHeight="1"/>
    <row r="514" ht="15.0" customHeight="1"/>
    <row r="515" ht="15.0" customHeight="1"/>
    <row r="516" ht="15.0" customHeight="1"/>
    <row r="517" ht="15.0" customHeight="1"/>
    <row r="518" ht="15.0" customHeight="1"/>
    <row r="519" ht="15.0" customHeight="1"/>
    <row r="520" ht="15.0" customHeight="1"/>
    <row r="521" ht="15.0" customHeight="1"/>
    <row r="522" ht="15.0" customHeight="1"/>
    <row r="523" ht="15.0" customHeight="1"/>
    <row r="524" ht="15.0" customHeight="1"/>
    <row r="525" ht="15.0" customHeight="1"/>
    <row r="526" ht="15.0" customHeight="1"/>
    <row r="527" ht="15.0" customHeight="1"/>
    <row r="528" ht="15.0" customHeight="1"/>
    <row r="529" ht="15.0" customHeight="1"/>
    <row r="530" ht="15.0" customHeight="1"/>
    <row r="531" ht="15.0" customHeight="1"/>
    <row r="532" ht="15.0" customHeight="1"/>
    <row r="533" ht="15.0" customHeight="1"/>
    <row r="534" ht="15.0" customHeight="1"/>
    <row r="535" ht="15.0" customHeight="1"/>
    <row r="536" ht="15.0" customHeight="1"/>
    <row r="537" ht="15.0" customHeight="1"/>
    <row r="538" ht="15.0" customHeight="1"/>
    <row r="539" ht="15.0" customHeight="1"/>
    <row r="540" ht="15.0" customHeight="1"/>
    <row r="541" ht="15.0" customHeight="1"/>
    <row r="542" ht="15.0" customHeight="1"/>
    <row r="543" ht="15.0" customHeight="1"/>
    <row r="544" ht="15.0" customHeight="1"/>
    <row r="545" ht="15.0" customHeight="1"/>
    <row r="546" ht="15.0" customHeight="1"/>
    <row r="547" ht="15.0" customHeight="1"/>
    <row r="548" ht="15.0" customHeight="1"/>
    <row r="549" ht="15.0" customHeight="1"/>
    <row r="550" ht="15.0" customHeight="1"/>
    <row r="551" ht="15.0" customHeight="1"/>
    <row r="552" ht="15.0" customHeight="1"/>
    <row r="553" ht="15.0" customHeight="1"/>
    <row r="554" ht="15.0" customHeight="1"/>
    <row r="555" ht="15.0" customHeight="1"/>
    <row r="556" ht="15.0" customHeight="1"/>
    <row r="557" ht="15.0" customHeight="1"/>
    <row r="558" ht="15.0" customHeight="1"/>
    <row r="559" ht="15.0" customHeight="1"/>
    <row r="560" ht="15.0" customHeight="1"/>
    <row r="561" ht="15.0" customHeight="1"/>
    <row r="562" ht="15.0" customHeight="1"/>
    <row r="563" ht="15.0" customHeight="1"/>
    <row r="564" ht="15.0" customHeight="1"/>
    <row r="565" ht="15.0" customHeight="1"/>
    <row r="566" ht="15.0" customHeight="1"/>
    <row r="567" ht="15.0" customHeight="1"/>
    <row r="568" ht="15.0" customHeight="1"/>
    <row r="569" ht="15.0" customHeight="1"/>
    <row r="570" ht="15.0" customHeight="1"/>
    <row r="571" ht="15.0" customHeight="1"/>
    <row r="572" ht="15.0" customHeight="1"/>
    <row r="573" ht="15.0" customHeight="1"/>
    <row r="574" ht="15.0" customHeight="1"/>
    <row r="575" ht="15.0" customHeight="1"/>
    <row r="576" ht="15.0" customHeight="1"/>
    <row r="577" ht="15.0" customHeight="1"/>
    <row r="578" ht="15.0" customHeight="1"/>
    <row r="579" ht="15.0" customHeight="1"/>
    <row r="580" ht="15.0" customHeight="1"/>
    <row r="581" ht="15.0" customHeight="1"/>
    <row r="582" ht="15.0" customHeight="1"/>
    <row r="583" ht="15.0" customHeight="1"/>
    <row r="584" ht="15.0" customHeight="1"/>
    <row r="585" ht="15.0" customHeight="1"/>
    <row r="586" ht="15.0" customHeight="1"/>
    <row r="587" ht="15.0" customHeight="1"/>
    <row r="588" ht="15.0" customHeight="1"/>
    <row r="589" ht="15.0" customHeight="1"/>
    <row r="590" ht="15.0" customHeight="1"/>
    <row r="591" ht="15.0" customHeight="1"/>
    <row r="592" ht="15.0" customHeight="1"/>
    <row r="593" ht="15.0" customHeight="1"/>
    <row r="594" ht="15.0" customHeight="1"/>
    <row r="595" ht="15.0" customHeight="1"/>
    <row r="596" ht="15.0" customHeight="1"/>
    <row r="597" ht="15.0" customHeight="1"/>
    <row r="598" ht="15.0" customHeight="1"/>
    <row r="599" ht="15.0" customHeight="1"/>
    <row r="600" ht="15.0" customHeight="1"/>
    <row r="601" ht="15.0" customHeight="1"/>
    <row r="602" ht="15.0" customHeight="1"/>
    <row r="603" ht="15.0" customHeight="1"/>
    <row r="604" ht="15.0" customHeight="1"/>
    <row r="605" ht="15.0" customHeight="1"/>
    <row r="606" ht="15.0" customHeight="1"/>
    <row r="607" ht="15.0" customHeight="1"/>
  </sheetData>
  <drawing r:id="rId4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63"/>
    <col customWidth="1" min="2" max="2" width="8.88"/>
    <col customWidth="1" min="3" max="3" width="10.5"/>
  </cols>
  <sheetData>
    <row r="1">
      <c r="A1" s="15" t="s">
        <v>169</v>
      </c>
      <c r="B1" s="15" t="s">
        <v>171</v>
      </c>
      <c r="C1" s="15" t="s">
        <v>172</v>
      </c>
    </row>
    <row r="2">
      <c r="A2" s="7" t="s">
        <v>173</v>
      </c>
      <c r="B2" s="7">
        <v>8.0</v>
      </c>
      <c r="C2" s="7">
        <v>40.0</v>
      </c>
    </row>
    <row r="3">
      <c r="A3" s="7" t="s">
        <v>174</v>
      </c>
      <c r="B3" s="7">
        <v>41.0</v>
      </c>
      <c r="C3" s="7">
        <v>70.0</v>
      </c>
    </row>
    <row r="4">
      <c r="A4" s="7" t="s">
        <v>175</v>
      </c>
      <c r="B4" s="7">
        <v>71.0</v>
      </c>
      <c r="C4" s="7">
        <v>100.0</v>
      </c>
    </row>
    <row r="5">
      <c r="A5" s="7" t="s">
        <v>177</v>
      </c>
      <c r="B5" s="7">
        <v>101.0</v>
      </c>
      <c r="C5" s="7">
        <v>200.0</v>
      </c>
    </row>
    <row r="87" ht="15.0" customHeight="1"/>
    <row r="88" ht="15.0" customHeight="1"/>
    <row r="89" ht="15.0" customHeight="1"/>
    <row r="90" ht="15.0" customHeight="1"/>
    <row r="91" ht="15.0" customHeight="1"/>
    <row r="92" ht="15.0" customHeight="1"/>
    <row r="93" ht="15.0" customHeight="1"/>
    <row r="94" ht="15.0" customHeight="1"/>
    <row r="95" ht="15.0" customHeight="1"/>
    <row r="96" ht="15.0" customHeight="1"/>
    <row r="97" ht="15.0" customHeight="1"/>
    <row r="98" ht="15.0" customHeight="1"/>
    <row r="99" ht="15.0" customHeight="1"/>
    <row r="100" ht="15.0" customHeight="1"/>
    <row r="101" ht="15.0" customHeight="1"/>
    <row r="102" ht="15.0" customHeight="1"/>
    <row r="103" ht="15.0" customHeight="1"/>
    <row r="104" ht="15.0" customHeight="1"/>
    <row r="105" ht="15.0" customHeight="1"/>
    <row r="106" ht="15.0" customHeight="1"/>
    <row r="107" ht="15.0" customHeight="1"/>
    <row r="108" ht="15.0" customHeight="1"/>
    <row r="109" ht="15.0" customHeight="1"/>
    <row r="110" ht="15.0" customHeight="1"/>
    <row r="111" ht="15.0" customHeight="1"/>
    <row r="112" ht="15.0" customHeight="1"/>
    <row r="113" ht="15.0" customHeight="1"/>
    <row r="114" ht="15.0" customHeight="1"/>
    <row r="115" ht="15.0" customHeight="1"/>
    <row r="116" ht="15.0" customHeight="1"/>
    <row r="117" ht="15.0" customHeight="1"/>
    <row r="118" ht="15.0" customHeight="1"/>
    <row r="119" ht="15.0" customHeight="1"/>
    <row r="120" ht="15.0" customHeight="1"/>
    <row r="121" ht="15.0" customHeight="1"/>
    <row r="122" ht="15.0" customHeight="1"/>
    <row r="123" ht="15.0" customHeight="1"/>
    <row r="124" ht="15.0" customHeight="1"/>
    <row r="125" ht="15.0" customHeight="1"/>
    <row r="126" ht="15.0" customHeight="1"/>
    <row r="127" ht="15.0" customHeight="1"/>
    <row r="128" ht="15.0" customHeight="1"/>
    <row r="129" ht="15.0" customHeight="1"/>
    <row r="130" ht="15.0" customHeight="1"/>
    <row r="131" ht="15.0" customHeight="1"/>
    <row r="132" ht="15.0" customHeight="1"/>
    <row r="133" ht="15.0" customHeight="1"/>
    <row r="134" ht="15.0" customHeight="1"/>
    <row r="135" ht="15.0" customHeight="1"/>
    <row r="136" ht="15.0" customHeight="1"/>
    <row r="137" ht="15.0" customHeight="1"/>
    <row r="138" ht="15.0" customHeight="1"/>
    <row r="139" ht="15.0" customHeight="1"/>
    <row r="140" ht="15.0" customHeight="1"/>
    <row r="141" ht="15.0" customHeight="1"/>
    <row r="142" ht="15.0" customHeight="1"/>
    <row r="143" ht="15.0" customHeight="1"/>
    <row r="144" ht="15.0" customHeight="1"/>
    <row r="145" ht="15.0" customHeight="1"/>
    <row r="146" ht="15.0" customHeight="1"/>
    <row r="147" ht="15.0" customHeight="1"/>
    <row r="148" ht="15.0" customHeight="1"/>
    <row r="149" ht="15.0" customHeight="1"/>
    <row r="150" ht="15.0" customHeight="1"/>
    <row r="151" ht="15.0" customHeight="1"/>
    <row r="152" ht="15.0" customHeight="1"/>
    <row r="153" ht="15.0" customHeight="1"/>
    <row r="154" ht="15.0" customHeight="1"/>
    <row r="155" ht="15.0" customHeight="1"/>
    <row r="156" ht="15.0" customHeight="1"/>
    <row r="157" ht="15.0" customHeight="1"/>
    <row r="158" ht="15.0" customHeight="1"/>
    <row r="159" ht="15.0" customHeight="1"/>
    <row r="160" ht="15.0" customHeight="1"/>
    <row r="161" ht="15.0" customHeight="1"/>
    <row r="162" ht="15.0" customHeight="1"/>
    <row r="163" ht="15.0" customHeight="1"/>
    <row r="164" ht="15.0" customHeight="1"/>
    <row r="165" ht="15.0" customHeight="1"/>
    <row r="166" ht="15.0" customHeight="1"/>
    <row r="167" ht="15.0" customHeight="1"/>
    <row r="168" ht="15.0" customHeight="1"/>
    <row r="169" ht="15.0" customHeight="1"/>
    <row r="170" ht="15.0" customHeight="1"/>
    <row r="171" ht="15.0" customHeight="1"/>
    <row r="172" ht="15.0" customHeight="1"/>
    <row r="173" ht="15.0" customHeight="1"/>
    <row r="174" ht="15.0" customHeight="1"/>
    <row r="175" ht="15.0" customHeight="1"/>
    <row r="176" ht="15.0" customHeight="1"/>
    <row r="177" ht="15.0" customHeight="1"/>
    <row r="178" ht="15.0" customHeight="1"/>
    <row r="179" ht="15.0" customHeight="1"/>
    <row r="180" ht="15.0" customHeight="1"/>
    <row r="181" ht="15.0" customHeight="1"/>
    <row r="182" ht="15.0" customHeight="1"/>
    <row r="183" ht="15.0" customHeight="1"/>
    <row r="184" ht="15.0" customHeight="1"/>
    <row r="185" ht="15.0" customHeight="1"/>
    <row r="186" ht="15.0" customHeight="1"/>
    <row r="187" ht="15.0" customHeight="1"/>
    <row r="188" ht="15.0" customHeight="1"/>
    <row r="189" ht="15.0" customHeight="1"/>
    <row r="190" ht="15.0" customHeight="1"/>
    <row r="191" ht="15.0" customHeight="1"/>
    <row r="192" ht="15.0" customHeight="1"/>
    <row r="193" ht="15.0" customHeight="1"/>
    <row r="194" ht="15.0" customHeight="1"/>
    <row r="195" ht="15.0" customHeight="1"/>
    <row r="196" ht="15.0" customHeight="1"/>
    <row r="197" ht="15.0" customHeight="1"/>
    <row r="198" ht="15.0" customHeight="1"/>
    <row r="199" ht="15.0" customHeight="1"/>
    <row r="200" ht="15.0" customHeight="1"/>
    <row r="201" ht="15.0" customHeight="1"/>
    <row r="202" ht="15.0" customHeight="1"/>
    <row r="203" ht="15.0" customHeight="1"/>
    <row r="204" ht="15.0" customHeight="1"/>
    <row r="205" ht="15.0" customHeight="1"/>
    <row r="206" ht="15.0" customHeight="1"/>
    <row r="207" ht="15.0" customHeight="1"/>
    <row r="208" ht="15.0" customHeight="1"/>
    <row r="209" ht="15.0" customHeight="1"/>
    <row r="210" ht="15.0" customHeight="1"/>
    <row r="211" ht="15.0" customHeight="1"/>
    <row r="212" ht="15.0" customHeight="1"/>
    <row r="213" ht="15.0" customHeight="1"/>
    <row r="214" ht="15.0" customHeight="1"/>
    <row r="215" ht="15.0" customHeight="1"/>
    <row r="216" ht="15.0" customHeight="1"/>
    <row r="217" ht="15.0" customHeight="1"/>
    <row r="218" ht="15.0" customHeight="1"/>
    <row r="219" ht="15.0" customHeight="1"/>
    <row r="220" ht="15.0" customHeight="1"/>
    <row r="221" ht="15.0" customHeight="1"/>
    <row r="222" ht="15.0" customHeight="1"/>
    <row r="223" ht="15.0" customHeight="1"/>
    <row r="224" ht="15.0" customHeight="1"/>
    <row r="225" ht="15.0" customHeight="1"/>
    <row r="226" ht="15.0" customHeight="1"/>
    <row r="227" ht="15.0" customHeight="1"/>
    <row r="228" ht="15.0" customHeight="1"/>
    <row r="229" ht="15.0" customHeight="1"/>
    <row r="230" ht="15.0" customHeight="1"/>
    <row r="231" ht="15.0" customHeight="1"/>
    <row r="232" ht="15.0" customHeight="1"/>
    <row r="233" ht="15.0" customHeight="1"/>
    <row r="234" ht="15.0" customHeight="1"/>
    <row r="235" ht="15.0" customHeight="1"/>
    <row r="236" ht="15.0" customHeight="1"/>
    <row r="237" ht="15.0" customHeight="1"/>
    <row r="238" ht="15.0" customHeight="1"/>
    <row r="239" ht="15.0" customHeight="1"/>
    <row r="240" ht="15.0" customHeight="1"/>
    <row r="241" ht="15.0" customHeight="1"/>
    <row r="242" ht="15.0" customHeight="1"/>
    <row r="243" ht="15.0" customHeight="1"/>
    <row r="244" ht="15.0" customHeight="1"/>
    <row r="245" ht="15.0" customHeight="1"/>
    <row r="246" ht="15.0" customHeight="1"/>
    <row r="247" ht="15.0" customHeight="1"/>
    <row r="248" ht="15.0" customHeight="1"/>
    <row r="249" ht="15.0" customHeight="1"/>
    <row r="250" ht="15.0" customHeight="1"/>
    <row r="251" ht="15.0" customHeight="1"/>
    <row r="252" ht="15.0" customHeight="1"/>
    <row r="253" ht="15.0" customHeight="1"/>
    <row r="254" ht="15.0" customHeight="1"/>
    <row r="255" ht="15.0" customHeight="1"/>
    <row r="256" ht="15.0" customHeight="1"/>
    <row r="257" ht="15.0" customHeight="1"/>
    <row r="258" ht="15.0" customHeight="1"/>
    <row r="259" ht="15.0" customHeight="1"/>
    <row r="260" ht="15.0" customHeight="1"/>
    <row r="261" ht="15.0" customHeight="1"/>
    <row r="262" ht="15.0" customHeight="1"/>
    <row r="263" ht="15.0" customHeight="1"/>
    <row r="264" ht="15.0" customHeight="1"/>
    <row r="265" ht="15.0" customHeight="1"/>
    <row r="266" ht="15.0" customHeight="1"/>
    <row r="267" ht="15.0" customHeight="1"/>
    <row r="268" ht="15.0" customHeight="1"/>
    <row r="269" ht="15.0" customHeight="1"/>
    <row r="270" ht="15.0" customHeight="1"/>
    <row r="271" ht="15.0" customHeight="1"/>
    <row r="272" ht="15.0" customHeight="1"/>
    <row r="273" ht="15.0" customHeight="1"/>
    <row r="274" ht="15.0" customHeight="1"/>
    <row r="275" ht="15.0" customHeight="1"/>
    <row r="276" ht="15.0" customHeight="1"/>
    <row r="277" ht="15.0" customHeight="1"/>
    <row r="278" ht="15.0" customHeight="1"/>
    <row r="279" ht="15.0" customHeight="1"/>
    <row r="280" ht="15.0" customHeight="1"/>
    <row r="281" ht="15.0" customHeight="1"/>
    <row r="282" ht="15.0" customHeight="1"/>
    <row r="283" ht="15.0" customHeight="1"/>
    <row r="284" ht="15.0" customHeight="1"/>
    <row r="285" ht="15.0" customHeight="1"/>
    <row r="286" ht="15.0" customHeight="1"/>
    <row r="287" ht="15.0" customHeight="1"/>
    <row r="288" ht="15.0" customHeight="1"/>
    <row r="289" ht="15.0" customHeight="1"/>
    <row r="290" ht="15.0" customHeight="1"/>
    <row r="291" ht="15.0" customHeight="1"/>
    <row r="292" ht="15.0" customHeight="1"/>
    <row r="293" ht="15.0" customHeight="1"/>
    <row r="294" ht="15.0" customHeight="1"/>
    <row r="295" ht="15.0" customHeight="1"/>
    <row r="296" ht="15.0" customHeight="1"/>
    <row r="297" ht="15.0" customHeight="1"/>
    <row r="298" ht="15.0" customHeight="1"/>
    <row r="299" ht="15.0" customHeight="1"/>
    <row r="300" ht="15.0" customHeight="1"/>
    <row r="301" ht="15.0" customHeight="1"/>
    <row r="302" ht="15.0" customHeight="1"/>
    <row r="303" ht="15.0" customHeight="1"/>
    <row r="304" ht="15.0" customHeight="1"/>
    <row r="305" ht="15.0" customHeight="1"/>
    <row r="306" ht="15.0" customHeight="1"/>
    <row r="307" ht="15.0" customHeight="1"/>
    <row r="308" ht="15.0" customHeight="1"/>
    <row r="309" ht="15.0" customHeight="1"/>
    <row r="310" ht="15.0" customHeight="1"/>
    <row r="311" ht="15.0" customHeight="1"/>
    <row r="312" ht="15.0" customHeight="1"/>
    <row r="313" ht="15.0" customHeight="1"/>
    <row r="314" ht="15.0" customHeight="1"/>
    <row r="315" ht="15.0" customHeight="1"/>
    <row r="316" ht="15.0" customHeight="1"/>
    <row r="317" ht="15.0" customHeight="1"/>
    <row r="318" ht="15.0" customHeight="1"/>
    <row r="319" ht="15.0" customHeight="1"/>
    <row r="320" ht="15.0" customHeight="1"/>
    <row r="321" ht="15.0" customHeight="1"/>
    <row r="322" ht="15.0" customHeight="1"/>
    <row r="323" ht="15.0" customHeight="1"/>
    <row r="324" ht="15.0" customHeight="1"/>
    <row r="325" ht="15.0" customHeight="1"/>
    <row r="326" ht="15.0" customHeight="1"/>
    <row r="327" ht="15.0" customHeight="1"/>
    <row r="328" ht="15.0" customHeight="1"/>
    <row r="329" ht="15.0" customHeight="1"/>
    <row r="330" ht="15.0" customHeight="1"/>
    <row r="331" ht="15.0" customHeight="1"/>
    <row r="332" ht="15.0" customHeight="1"/>
    <row r="333" ht="15.0" customHeight="1"/>
    <row r="334" ht="15.0" customHeight="1"/>
    <row r="335" ht="15.0" customHeight="1"/>
    <row r="336" ht="15.0" customHeight="1"/>
    <row r="337" ht="15.0" customHeight="1"/>
    <row r="338" ht="15.0" customHeight="1"/>
    <row r="339" ht="15.0" customHeight="1"/>
    <row r="340" ht="15.0" customHeight="1"/>
    <row r="341" ht="15.0" customHeight="1"/>
    <row r="342" ht="15.0" customHeight="1"/>
    <row r="343" ht="15.0" customHeight="1"/>
    <row r="344" ht="15.0" customHeight="1"/>
    <row r="345" ht="15.0" customHeight="1"/>
    <row r="346" ht="15.0" customHeight="1"/>
    <row r="347" ht="15.0" customHeight="1"/>
    <row r="348" ht="15.0" customHeight="1"/>
    <row r="349" ht="15.0" customHeight="1"/>
    <row r="350" ht="15.0" customHeight="1"/>
    <row r="351" ht="15.0" customHeight="1"/>
    <row r="352" ht="15.0" customHeight="1"/>
    <row r="353" ht="15.0" customHeight="1"/>
    <row r="354" ht="15.0" customHeight="1"/>
    <row r="355" ht="15.0" customHeight="1"/>
    <row r="356" ht="15.0" customHeight="1"/>
    <row r="357" ht="15.0" customHeight="1"/>
    <row r="358" ht="15.0" customHeight="1"/>
    <row r="359" ht="15.0" customHeight="1"/>
    <row r="360" ht="15.0" customHeight="1"/>
    <row r="361" ht="15.0" customHeight="1"/>
    <row r="362" ht="15.0" customHeight="1"/>
    <row r="363" ht="15.0" customHeight="1"/>
    <row r="364" ht="15.0" customHeight="1"/>
    <row r="365" ht="15.0" customHeight="1"/>
    <row r="366" ht="15.0" customHeight="1"/>
    <row r="367" ht="15.0" customHeight="1"/>
    <row r="368" ht="15.0" customHeight="1"/>
    <row r="369" ht="15.0" customHeight="1"/>
    <row r="370" ht="15.0" customHeight="1"/>
    <row r="371" ht="15.0" customHeight="1"/>
    <row r="372" ht="15.0" customHeight="1"/>
    <row r="373" ht="15.0" customHeight="1"/>
    <row r="374" ht="15.0" customHeight="1"/>
    <row r="375" ht="15.0" customHeight="1"/>
    <row r="376" ht="15.0" customHeight="1"/>
    <row r="377" ht="15.0" customHeight="1"/>
    <row r="378" ht="15.0" customHeight="1"/>
    <row r="379" ht="15.0" customHeight="1"/>
    <row r="380" ht="15.0" customHeight="1"/>
    <row r="381" ht="15.0" customHeight="1"/>
    <row r="382" ht="15.0" customHeight="1"/>
    <row r="383" ht="15.0" customHeight="1"/>
    <row r="384" ht="15.0" customHeight="1"/>
    <row r="385" ht="15.0" customHeight="1"/>
    <row r="386" ht="15.0" customHeight="1"/>
    <row r="387" ht="15.0" customHeight="1"/>
    <row r="388" ht="15.0" customHeight="1"/>
    <row r="389" ht="15.0" customHeight="1"/>
    <row r="390" ht="15.0" customHeight="1"/>
    <row r="391" ht="15.0" customHeight="1"/>
    <row r="392" ht="15.0" customHeight="1"/>
    <row r="393" ht="15.0" customHeight="1"/>
    <row r="394" ht="15.0" customHeight="1"/>
    <row r="395" ht="15.0" customHeight="1"/>
    <row r="396" ht="15.0" customHeight="1"/>
    <row r="397" ht="15.0" customHeight="1"/>
    <row r="398" ht="15.0" customHeight="1"/>
    <row r="399" ht="15.0" customHeight="1"/>
    <row r="400" ht="15.0" customHeight="1"/>
    <row r="401" ht="15.0" customHeight="1"/>
    <row r="402" ht="15.0" customHeight="1"/>
    <row r="403" ht="15.0" customHeight="1"/>
    <row r="404" ht="15.0" customHeight="1"/>
    <row r="405" ht="15.0" customHeight="1"/>
    <row r="406" ht="15.0" customHeight="1"/>
    <row r="407" ht="15.0" customHeight="1"/>
    <row r="408" ht="15.0" customHeight="1"/>
    <row r="409" ht="15.0" customHeight="1"/>
    <row r="410" ht="15.0" customHeight="1"/>
    <row r="411" ht="15.0" customHeight="1"/>
    <row r="412" ht="15.0" customHeight="1"/>
    <row r="413" ht="15.0" customHeight="1"/>
    <row r="414" ht="15.0" customHeight="1"/>
    <row r="415" ht="15.0" customHeight="1"/>
    <row r="416" ht="15.0" customHeight="1"/>
    <row r="417" ht="15.0" customHeight="1"/>
    <row r="418" ht="15.0" customHeight="1"/>
    <row r="419" ht="15.0" customHeight="1"/>
    <row r="420" ht="15.0" customHeight="1"/>
    <row r="421" ht="15.0" customHeight="1"/>
    <row r="422" ht="15.0" customHeight="1"/>
    <row r="423" ht="15.0" customHeight="1"/>
    <row r="424" ht="15.0" customHeight="1"/>
    <row r="425" ht="15.0" customHeight="1"/>
    <row r="426" ht="15.0" customHeight="1"/>
    <row r="427" ht="15.0" customHeight="1"/>
    <row r="428" ht="15.0" customHeight="1"/>
    <row r="429" ht="15.0" customHeight="1"/>
    <row r="430" ht="15.0" customHeight="1"/>
    <row r="431" ht="15.0" customHeight="1"/>
    <row r="432" ht="15.0" customHeight="1"/>
    <row r="433" ht="15.0" customHeight="1"/>
    <row r="434" ht="15.0" customHeight="1"/>
    <row r="435" ht="15.0" customHeight="1"/>
    <row r="436" ht="15.0" customHeight="1"/>
    <row r="437" ht="15.0" customHeight="1"/>
    <row r="438" ht="15.0" customHeight="1"/>
    <row r="439" ht="15.0" customHeight="1"/>
    <row r="440" ht="15.0" customHeight="1"/>
    <row r="441" ht="15.0" customHeight="1"/>
    <row r="442" ht="15.0" customHeight="1"/>
    <row r="443" ht="15.0" customHeight="1"/>
    <row r="444" ht="15.0" customHeight="1"/>
    <row r="445" ht="15.0" customHeight="1"/>
    <row r="446" ht="15.0" customHeight="1"/>
    <row r="447" ht="15.0" customHeight="1"/>
    <row r="448" ht="15.0" customHeight="1"/>
    <row r="449" ht="15.0" customHeight="1"/>
    <row r="450" ht="15.0" customHeight="1"/>
    <row r="451" ht="15.0" customHeight="1"/>
    <row r="452" ht="15.0" customHeight="1"/>
    <row r="453" ht="15.0" customHeight="1"/>
    <row r="454" ht="15.0" customHeight="1"/>
    <row r="455" ht="15.0" customHeight="1"/>
    <row r="456" ht="15.0" customHeight="1"/>
    <row r="457" ht="15.0" customHeight="1"/>
    <row r="458" ht="15.0" customHeight="1"/>
    <row r="459" ht="15.0" customHeight="1"/>
    <row r="460" ht="15.0" customHeight="1"/>
    <row r="461" ht="15.0" customHeight="1"/>
    <row r="462" ht="15.0" customHeight="1"/>
    <row r="463" ht="15.0" customHeight="1"/>
    <row r="464" ht="15.0" customHeight="1"/>
    <row r="465" ht="15.0" customHeight="1"/>
    <row r="466" ht="15.0" customHeight="1"/>
    <row r="467" ht="15.0" customHeight="1"/>
    <row r="468" ht="15.0" customHeight="1"/>
    <row r="469" ht="15.0" customHeight="1"/>
    <row r="470" ht="15.0" customHeight="1"/>
    <row r="471" ht="15.0" customHeight="1"/>
    <row r="472" ht="15.0" customHeight="1"/>
    <row r="473" ht="15.0" customHeight="1"/>
    <row r="474" ht="15.0" customHeight="1"/>
    <row r="475" ht="15.0" customHeight="1"/>
    <row r="476" ht="15.0" customHeight="1"/>
    <row r="477" ht="15.0" customHeight="1"/>
    <row r="478" ht="15.0" customHeight="1"/>
    <row r="479" ht="15.0" customHeight="1"/>
    <row r="480" ht="15.0" customHeight="1"/>
    <row r="481" ht="15.0" customHeight="1"/>
    <row r="482" ht="15.0" customHeight="1"/>
    <row r="483" ht="15.0" customHeight="1"/>
    <row r="484" ht="15.0" customHeight="1"/>
    <row r="485" ht="15.0" customHeight="1"/>
    <row r="486" ht="15.0" customHeight="1"/>
    <row r="487" ht="15.0" customHeight="1"/>
    <row r="488" ht="15.0" customHeight="1"/>
    <row r="489" ht="15.0" customHeight="1"/>
    <row r="490" ht="15.0" customHeight="1"/>
    <row r="491" ht="15.0" customHeight="1"/>
    <row r="492" ht="15.0" customHeight="1"/>
    <row r="493" ht="15.0" customHeight="1"/>
    <row r="494" ht="15.0" customHeight="1"/>
    <row r="495" ht="15.0" customHeight="1"/>
    <row r="496" ht="15.0" customHeight="1"/>
    <row r="497" ht="15.0" customHeight="1"/>
    <row r="498" ht="15.0" customHeight="1"/>
    <row r="499" ht="15.0" customHeight="1"/>
    <row r="500" ht="15.0" customHeight="1"/>
    <row r="501" ht="15.0" customHeight="1"/>
    <row r="502" ht="15.0" customHeight="1"/>
    <row r="503" ht="15.0" customHeight="1"/>
    <row r="504" ht="15.0" customHeight="1"/>
    <row r="505" ht="15.0" customHeight="1"/>
    <row r="506" ht="15.0" customHeight="1"/>
    <row r="507" ht="15.0" customHeight="1"/>
    <row r="508" ht="15.0" customHeight="1"/>
    <row r="509" ht="15.0" customHeight="1"/>
    <row r="510" ht="15.0" customHeight="1"/>
    <row r="511" ht="15.0" customHeight="1"/>
    <row r="512" ht="15.0" customHeight="1"/>
    <row r="513" ht="15.0" customHeight="1"/>
    <row r="514" ht="15.0" customHeight="1"/>
    <row r="515" ht="15.0" customHeight="1"/>
    <row r="516" ht="15.0" customHeight="1"/>
    <row r="517" ht="15.0" customHeight="1"/>
    <row r="518" ht="15.0" customHeight="1"/>
    <row r="519" ht="15.0" customHeight="1"/>
    <row r="520" ht="15.0" customHeight="1"/>
    <row r="521" ht="15.0" customHeight="1"/>
    <row r="522" ht="15.0" customHeight="1"/>
    <row r="523" ht="15.0" customHeight="1"/>
    <row r="524" ht="15.0" customHeight="1"/>
    <row r="525" ht="15.0" customHeight="1"/>
    <row r="526" ht="15.0" customHeight="1"/>
    <row r="527" ht="15.0" customHeight="1"/>
    <row r="528" ht="15.0" customHeight="1"/>
    <row r="529" ht="15.0" customHeight="1"/>
    <row r="530" ht="15.0" customHeight="1"/>
    <row r="531" ht="15.0" customHeight="1"/>
    <row r="532" ht="15.0" customHeight="1"/>
    <row r="533" ht="15.0" customHeight="1"/>
    <row r="534" ht="15.0" customHeight="1"/>
    <row r="535" ht="15.0" customHeight="1"/>
    <row r="536" ht="15.0" customHeight="1"/>
    <row r="537" ht="15.0" customHeight="1"/>
    <row r="538" ht="15.0" customHeight="1"/>
    <row r="539" ht="15.0" customHeight="1"/>
    <row r="540" ht="15.0" customHeight="1"/>
    <row r="541" ht="15.0" customHeight="1"/>
    <row r="542" ht="15.0" customHeight="1"/>
    <row r="543" ht="15.0" customHeight="1"/>
    <row r="544" ht="15.0" customHeight="1"/>
    <row r="545" ht="15.0" customHeight="1"/>
    <row r="546" ht="15.0" customHeight="1"/>
    <row r="547" ht="15.0" customHeight="1"/>
    <row r="548" ht="15.0" customHeight="1"/>
    <row r="549" ht="15.0" customHeight="1"/>
    <row r="550" ht="15.0" customHeight="1"/>
    <row r="551" ht="15.0" customHeight="1"/>
    <row r="552" ht="15.0" customHeight="1"/>
    <row r="553" ht="15.0" customHeight="1"/>
    <row r="554" ht="15.0" customHeight="1"/>
    <row r="555" ht="15.0" customHeight="1"/>
    <row r="556" ht="15.0" customHeight="1"/>
    <row r="557" ht="15.0" customHeight="1"/>
    <row r="558" ht="15.0" customHeight="1"/>
    <row r="559" ht="15.0" customHeight="1"/>
    <row r="560" ht="15.0" customHeight="1"/>
    <row r="561" ht="15.0" customHeight="1"/>
    <row r="562" ht="15.0" customHeight="1"/>
    <row r="563" ht="15.0" customHeight="1"/>
    <row r="564" ht="15.0" customHeight="1"/>
    <row r="565" ht="15.0" customHeight="1"/>
    <row r="566" ht="15.0" customHeight="1"/>
    <row r="567" ht="15.0" customHeight="1"/>
    <row r="568" ht="15.0" customHeight="1"/>
    <row r="569" ht="15.0" customHeight="1"/>
    <row r="570" ht="15.0" customHeight="1"/>
    <row r="571" ht="15.0" customHeight="1"/>
    <row r="572" ht="15.0" customHeight="1"/>
    <row r="573" ht="15.0" customHeight="1"/>
    <row r="574" ht="15.0" customHeight="1"/>
    <row r="575" ht="15.0" customHeight="1"/>
    <row r="576" ht="15.0" customHeight="1"/>
    <row r="577" ht="15.0" customHeight="1"/>
    <row r="578" ht="15.0" customHeight="1"/>
    <row r="579" ht="15.0" customHeight="1"/>
    <row r="580" ht="15.0" customHeight="1"/>
    <row r="581" ht="15.0" customHeight="1"/>
    <row r="582" ht="15.0" customHeight="1"/>
    <row r="583" ht="15.0" customHeight="1"/>
    <row r="584" ht="15.0" customHeight="1"/>
    <row r="585" ht="15.0" customHeight="1"/>
    <row r="586" ht="15.0" customHeight="1"/>
    <row r="587" ht="15.0" customHeight="1"/>
    <row r="588" ht="15.0" customHeight="1"/>
    <row r="589" ht="15.0" customHeight="1"/>
    <row r="590" ht="15.0" customHeight="1"/>
    <row r="591" ht="15.0" customHeight="1"/>
    <row r="592" ht="15.0" customHeight="1"/>
    <row r="593" ht="15.0" customHeight="1"/>
    <row r="594" ht="15.0" customHeight="1"/>
    <row r="595" ht="15.0" customHeight="1"/>
    <row r="596" ht="15.0" customHeight="1"/>
    <row r="597" ht="15.0" customHeight="1"/>
    <row r="598" ht="15.0" customHeight="1"/>
    <row r="599" ht="15.0" customHeight="1"/>
    <row r="600" ht="15.0" customHeight="1"/>
    <row r="601" ht="15.0" customHeight="1"/>
    <row r="602" ht="15.0" customHeight="1"/>
    <row r="603" ht="15.0" customHeight="1"/>
    <row r="604" ht="15.0" customHeight="1"/>
    <row r="605" ht="15.0" customHeight="1"/>
    <row r="606" ht="15.0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3.63"/>
    <col customWidth="1" min="3" max="3" width="15.63"/>
    <col customWidth="1" min="4" max="4" width="13.13"/>
  </cols>
  <sheetData>
    <row r="1">
      <c r="A1" s="2" t="s">
        <v>203</v>
      </c>
      <c r="B1" s="2" t="s">
        <v>204</v>
      </c>
      <c r="C1" s="2" t="s">
        <v>2</v>
      </c>
    </row>
    <row r="2">
      <c r="A2" s="7">
        <v>100.0</v>
      </c>
      <c r="B2" s="7" t="s">
        <v>173</v>
      </c>
      <c r="C2" s="22" t="s">
        <v>206</v>
      </c>
    </row>
    <row r="3">
      <c r="A3" s="7">
        <v>90.0</v>
      </c>
      <c r="B3" s="7" t="s">
        <v>173</v>
      </c>
      <c r="C3" s="22" t="s">
        <v>207</v>
      </c>
    </row>
    <row r="4">
      <c r="A4" s="7">
        <v>60.0</v>
      </c>
      <c r="B4" s="7" t="s">
        <v>174</v>
      </c>
      <c r="C4" s="22" t="s">
        <v>209</v>
      </c>
    </row>
    <row r="5">
      <c r="A5" s="7">
        <v>40.0</v>
      </c>
      <c r="B5" s="7" t="s">
        <v>174</v>
      </c>
      <c r="C5" s="22" t="s">
        <v>209</v>
      </c>
    </row>
    <row r="6">
      <c r="A6" s="7">
        <v>80.0</v>
      </c>
      <c r="B6" s="7" t="s">
        <v>175</v>
      </c>
      <c r="C6" s="22" t="s">
        <v>210</v>
      </c>
    </row>
    <row r="7">
      <c r="A7" s="7">
        <v>60.0</v>
      </c>
      <c r="B7" s="7" t="s">
        <v>175</v>
      </c>
      <c r="C7" s="22" t="s">
        <v>212</v>
      </c>
    </row>
    <row r="8">
      <c r="A8" s="7">
        <v>40.0</v>
      </c>
      <c r="B8" s="7" t="s">
        <v>175</v>
      </c>
      <c r="C8" s="22" t="s">
        <v>213</v>
      </c>
    </row>
    <row r="9">
      <c r="A9" s="7">
        <v>80.0</v>
      </c>
      <c r="B9" s="7" t="s">
        <v>177</v>
      </c>
      <c r="C9" s="22" t="s">
        <v>214</v>
      </c>
    </row>
    <row r="10">
      <c r="A10" s="7">
        <v>60.0</v>
      </c>
      <c r="B10" s="7" t="s">
        <v>177</v>
      </c>
      <c r="C10" s="22" t="s">
        <v>215</v>
      </c>
    </row>
    <row r="11">
      <c r="A11" s="7">
        <v>40.0</v>
      </c>
      <c r="B11" s="7" t="s">
        <v>177</v>
      </c>
      <c r="C11" s="22" t="s">
        <v>217</v>
      </c>
    </row>
    <row r="12">
      <c r="A12" s="13"/>
      <c r="B12" s="13"/>
      <c r="C12" s="13"/>
    </row>
    <row r="13">
      <c r="A13" s="13"/>
      <c r="B13" s="13"/>
      <c r="C13" s="13"/>
    </row>
    <row r="14">
      <c r="A14" s="13"/>
      <c r="B14" s="13"/>
      <c r="C14" s="13"/>
    </row>
    <row r="15">
      <c r="A15" s="13"/>
      <c r="B15" s="13"/>
      <c r="C15" s="13"/>
    </row>
    <row r="16">
      <c r="A16" s="13"/>
      <c r="B16" s="13"/>
      <c r="C16" s="13"/>
    </row>
    <row r="17">
      <c r="A17" s="13"/>
      <c r="B17" s="13"/>
      <c r="C17" s="13"/>
    </row>
    <row r="18">
      <c r="A18" s="13"/>
      <c r="B18" s="13"/>
    </row>
    <row r="19">
      <c r="A19" s="13"/>
      <c r="B19" s="13"/>
    </row>
    <row r="20">
      <c r="A20" s="13"/>
      <c r="B20" s="13"/>
      <c r="C20" s="13"/>
    </row>
    <row r="21">
      <c r="A21" s="13"/>
      <c r="B21" s="13"/>
    </row>
    <row r="22">
      <c r="A22" s="13"/>
      <c r="B22" s="13"/>
    </row>
    <row r="23">
      <c r="A23" s="13"/>
      <c r="B23" s="13"/>
      <c r="C23" s="13"/>
    </row>
    <row r="24">
      <c r="A24" s="13"/>
      <c r="B24" s="13"/>
      <c r="C24" s="13"/>
    </row>
    <row r="25">
      <c r="A25" s="13"/>
      <c r="B25" s="13"/>
      <c r="C25" s="13"/>
    </row>
    <row r="26">
      <c r="A26" s="13"/>
      <c r="B26" s="13"/>
      <c r="C26" s="13"/>
    </row>
    <row r="27">
      <c r="A27" s="13"/>
      <c r="B27" s="13"/>
      <c r="C27" s="13"/>
    </row>
    <row r="28">
      <c r="A28" s="13"/>
      <c r="B28" s="13"/>
    </row>
    <row r="29">
      <c r="A29" s="13"/>
      <c r="B29" s="13"/>
    </row>
    <row r="30">
      <c r="A30" s="13"/>
      <c r="B30" s="13"/>
    </row>
    <row r="31">
      <c r="A31" s="13"/>
      <c r="B31" s="13"/>
    </row>
    <row r="32">
      <c r="A32" s="13"/>
      <c r="B32" s="13"/>
    </row>
    <row r="33">
      <c r="A33" s="13"/>
      <c r="B33" s="13"/>
    </row>
    <row r="34">
      <c r="A34" s="13"/>
      <c r="B34" s="13"/>
    </row>
    <row r="35">
      <c r="A35" s="13"/>
      <c r="B35" s="13"/>
    </row>
    <row r="36">
      <c r="A36" s="13"/>
      <c r="B36" s="13"/>
    </row>
    <row r="37">
      <c r="A37" s="13"/>
      <c r="B37" s="13"/>
    </row>
    <row r="38">
      <c r="A38" s="13"/>
      <c r="B38" s="13"/>
      <c r="C38" s="13"/>
    </row>
    <row r="39">
      <c r="A39" s="13"/>
      <c r="B39" s="13"/>
    </row>
    <row r="40">
      <c r="A40" s="13"/>
      <c r="B40" s="13"/>
    </row>
    <row r="41">
      <c r="A41" s="13"/>
      <c r="B41" s="13"/>
    </row>
    <row r="42">
      <c r="A42" s="13"/>
      <c r="B42" s="13"/>
    </row>
    <row r="43">
      <c r="A43" s="13"/>
      <c r="B43" s="13"/>
    </row>
    <row r="44">
      <c r="A44" s="13"/>
      <c r="B44" s="13"/>
    </row>
    <row r="45">
      <c r="A45" s="13"/>
      <c r="B45" s="13"/>
    </row>
    <row r="46">
      <c r="A46" s="13"/>
      <c r="B46" s="13"/>
    </row>
    <row r="47">
      <c r="A47" s="13"/>
      <c r="B47" s="13"/>
    </row>
    <row r="48">
      <c r="A48" s="13"/>
      <c r="B48" s="13"/>
    </row>
    <row r="49">
      <c r="A49" s="13"/>
      <c r="B49" s="13"/>
    </row>
    <row r="50">
      <c r="A50" s="13"/>
      <c r="B50" s="13"/>
    </row>
    <row r="51">
      <c r="A51" s="13"/>
      <c r="B51" s="13"/>
    </row>
    <row r="52">
      <c r="A52" s="13"/>
      <c r="B52" s="13"/>
    </row>
    <row r="53">
      <c r="A53" s="13"/>
      <c r="B53" s="13"/>
    </row>
    <row r="54">
      <c r="A54" s="13"/>
      <c r="B54" s="13"/>
    </row>
    <row r="55">
      <c r="A55" s="13"/>
      <c r="B55" s="13"/>
    </row>
    <row r="56">
      <c r="A56" s="13"/>
      <c r="B56" s="13"/>
    </row>
    <row r="57">
      <c r="A57" s="13"/>
      <c r="B57" s="13"/>
    </row>
    <row r="58">
      <c r="A58" s="13"/>
      <c r="B58" s="13"/>
    </row>
    <row r="59">
      <c r="A59" s="13"/>
      <c r="B59" s="13"/>
    </row>
    <row r="60">
      <c r="A60" s="13"/>
      <c r="B60" s="13"/>
    </row>
    <row r="61">
      <c r="A61" s="13"/>
      <c r="B61" s="13"/>
    </row>
    <row r="62">
      <c r="A62" s="13"/>
      <c r="B62" s="13"/>
    </row>
    <row r="63">
      <c r="A63" s="13"/>
      <c r="B63" s="13"/>
    </row>
    <row r="64">
      <c r="A64" s="13"/>
      <c r="B64" s="13"/>
    </row>
    <row r="65">
      <c r="A65" s="13"/>
      <c r="B65" s="13"/>
    </row>
    <row r="66">
      <c r="A66" s="13"/>
      <c r="B66" s="13"/>
    </row>
    <row r="67">
      <c r="A67" s="13"/>
      <c r="B67" s="13"/>
    </row>
    <row r="68">
      <c r="A68" s="13"/>
      <c r="B68" s="13"/>
    </row>
    <row r="69">
      <c r="A69" s="13"/>
      <c r="B69" s="13"/>
    </row>
    <row r="70">
      <c r="A70" s="13"/>
      <c r="B70" s="13"/>
    </row>
    <row r="71">
      <c r="A71" s="13"/>
      <c r="B71" s="13"/>
    </row>
    <row r="72">
      <c r="A72" s="13"/>
      <c r="B72" s="13"/>
    </row>
    <row r="73">
      <c r="A73" s="13"/>
      <c r="B73" s="13"/>
    </row>
    <row r="74">
      <c r="A74" s="13"/>
      <c r="B74" s="13"/>
    </row>
    <row r="75">
      <c r="A75" s="13"/>
      <c r="B75" s="13"/>
    </row>
    <row r="76">
      <c r="A76" s="13"/>
      <c r="B76" s="13"/>
    </row>
    <row r="77">
      <c r="A77" s="13"/>
      <c r="B77" s="13"/>
    </row>
    <row r="78">
      <c r="A78" s="13"/>
      <c r="B78" s="13"/>
    </row>
    <row r="79">
      <c r="A79" s="13"/>
      <c r="B79" s="13"/>
    </row>
    <row r="80">
      <c r="A80" s="13"/>
      <c r="B80" s="13"/>
    </row>
    <row r="81">
      <c r="A81" s="13"/>
      <c r="B81" s="13"/>
    </row>
    <row r="82">
      <c r="A82" s="13"/>
      <c r="B82" s="13"/>
    </row>
    <row r="83">
      <c r="A83" s="13"/>
      <c r="B83" s="13"/>
    </row>
    <row r="84">
      <c r="A84" s="13"/>
      <c r="B84" s="13"/>
    </row>
    <row r="85" ht="15.0" customHeight="1">
      <c r="A85" s="13"/>
      <c r="B85" s="13"/>
    </row>
    <row r="86" ht="15.0" customHeight="1">
      <c r="A86" s="13"/>
      <c r="B86" s="13"/>
    </row>
    <row r="87" ht="15.0" customHeight="1">
      <c r="A87" s="13"/>
      <c r="B87" s="13"/>
    </row>
    <row r="88" ht="15.0" customHeight="1">
      <c r="A88" s="13"/>
      <c r="B88" s="13"/>
    </row>
    <row r="89" ht="15.0" customHeight="1">
      <c r="A89" s="13"/>
      <c r="B89" s="13"/>
    </row>
    <row r="90" ht="15.0" customHeight="1">
      <c r="A90" s="13"/>
      <c r="B90" s="13"/>
    </row>
    <row r="91" ht="15.0" customHeight="1">
      <c r="A91" s="13"/>
      <c r="B91" s="13"/>
    </row>
    <row r="92" ht="15.0" customHeight="1">
      <c r="A92" s="13"/>
      <c r="B92" s="13"/>
    </row>
    <row r="93" ht="15.0" customHeight="1">
      <c r="A93" s="13"/>
      <c r="B93" s="13"/>
    </row>
    <row r="94" ht="15.0" customHeight="1">
      <c r="A94" s="13"/>
      <c r="B94" s="13"/>
    </row>
    <row r="95" ht="15.0" customHeight="1">
      <c r="A95" s="13"/>
      <c r="B95" s="13"/>
    </row>
    <row r="96" ht="15.0" customHeight="1">
      <c r="A96" s="13"/>
      <c r="B96" s="13"/>
    </row>
    <row r="97" ht="15.0" customHeight="1">
      <c r="A97" s="13"/>
      <c r="B97" s="13"/>
    </row>
    <row r="98" ht="15.0" customHeight="1">
      <c r="A98" s="13"/>
      <c r="B98" s="13"/>
    </row>
    <row r="99" ht="15.0" customHeight="1">
      <c r="A99" s="13"/>
      <c r="B99" s="13"/>
    </row>
    <row r="100" ht="15.0" customHeight="1">
      <c r="A100" s="13"/>
      <c r="B100" s="13"/>
    </row>
    <row r="101" ht="15.0" customHeight="1">
      <c r="A101" s="13"/>
      <c r="B101" s="13"/>
    </row>
    <row r="102" ht="15.0" customHeight="1">
      <c r="A102" s="13"/>
      <c r="B102" s="13"/>
    </row>
    <row r="103" ht="15.0" customHeight="1">
      <c r="A103" s="13"/>
      <c r="B103" s="13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63"/>
    <col customWidth="1" min="2" max="3" width="13.13"/>
  </cols>
  <sheetData>
    <row r="1">
      <c r="A1" s="2" t="s">
        <v>221</v>
      </c>
      <c r="B1" s="40" t="s">
        <v>222</v>
      </c>
      <c r="C1" s="40" t="s">
        <v>224</v>
      </c>
    </row>
    <row r="2">
      <c r="A2" s="41" t="s">
        <v>225</v>
      </c>
      <c r="B2" s="7">
        <v>100.0</v>
      </c>
      <c r="C2" s="7">
        <v>150.0</v>
      </c>
    </row>
    <row r="3">
      <c r="A3" s="41" t="s">
        <v>175</v>
      </c>
      <c r="B3" s="7">
        <v>150.0</v>
      </c>
      <c r="C3" s="7">
        <v>200.0</v>
      </c>
    </row>
    <row r="4">
      <c r="A4" s="41" t="s">
        <v>122</v>
      </c>
      <c r="B4" s="7">
        <v>200.0</v>
      </c>
      <c r="C4" s="7">
        <v>300.0</v>
      </c>
    </row>
    <row r="5">
      <c r="A5" s="42"/>
    </row>
    <row r="6">
      <c r="A6" s="42"/>
    </row>
    <row r="7">
      <c r="A7" s="42"/>
    </row>
    <row r="8">
      <c r="A8" s="42"/>
    </row>
    <row r="11">
      <c r="A11" s="13"/>
    </row>
    <row r="12">
      <c r="A12" s="13"/>
    </row>
    <row r="13">
      <c r="A13" s="13"/>
    </row>
    <row r="14">
      <c r="A14" s="13"/>
    </row>
    <row r="15">
      <c r="A15" s="13"/>
    </row>
    <row r="16">
      <c r="A16" s="13"/>
    </row>
    <row r="19">
      <c r="A19" s="13"/>
    </row>
    <row r="22">
      <c r="A22" s="13"/>
    </row>
    <row r="23">
      <c r="A23" s="13"/>
    </row>
    <row r="24">
      <c r="A24" s="13"/>
    </row>
    <row r="25">
      <c r="A25" s="13"/>
    </row>
    <row r="26">
      <c r="A26" s="13"/>
    </row>
    <row r="37">
      <c r="A37" s="13"/>
    </row>
    <row r="84" ht="15.0" customHeight="1"/>
    <row r="85" ht="15.0" customHeight="1"/>
    <row r="86" ht="15.0" customHeight="1"/>
    <row r="87" ht="15.0" customHeight="1"/>
    <row r="88" ht="15.0" customHeight="1"/>
    <row r="89" ht="15.0" customHeight="1"/>
    <row r="90" ht="15.0" customHeight="1"/>
    <row r="91" ht="15.0" customHeight="1"/>
    <row r="92" ht="15.0" customHeight="1"/>
    <row r="93" ht="15.0" customHeight="1"/>
    <row r="94" ht="15.0" customHeight="1"/>
    <row r="95" ht="15.0" customHeight="1"/>
    <row r="96" ht="15.0" customHeight="1"/>
    <row r="97" ht="15.0" customHeight="1"/>
    <row r="98" ht="15.0" customHeight="1"/>
    <row r="99" ht="15.0" customHeight="1"/>
    <row r="100" ht="15.0" customHeight="1"/>
    <row r="101" ht="15.0" customHeight="1"/>
    <row r="102" ht="15.0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13"/>
    <col customWidth="1" min="2" max="2" width="16.5"/>
    <col customWidth="1" min="3" max="3" width="15.63"/>
    <col customWidth="1" min="4" max="4" width="13.13"/>
  </cols>
  <sheetData>
    <row r="1">
      <c r="A1" s="43" t="s">
        <v>239</v>
      </c>
      <c r="B1" s="2" t="s">
        <v>242</v>
      </c>
      <c r="C1" s="43" t="s">
        <v>243</v>
      </c>
      <c r="D1" s="43" t="s">
        <v>245</v>
      </c>
    </row>
    <row r="2">
      <c r="A2" s="45">
        <v>50.0</v>
      </c>
      <c r="B2" s="45" t="s">
        <v>225</v>
      </c>
      <c r="C2" s="42" t="s">
        <v>247</v>
      </c>
      <c r="D2" s="7">
        <v>1.0</v>
      </c>
    </row>
    <row r="3">
      <c r="A3" s="45">
        <v>50.0</v>
      </c>
      <c r="B3" s="45" t="s">
        <v>225</v>
      </c>
      <c r="C3" s="42" t="s">
        <v>250</v>
      </c>
      <c r="D3" s="7">
        <v>1.0</v>
      </c>
    </row>
    <row r="4">
      <c r="A4" s="45">
        <v>50.0</v>
      </c>
      <c r="B4" s="45" t="s">
        <v>225</v>
      </c>
      <c r="C4" s="42" t="s">
        <v>250</v>
      </c>
      <c r="D4" s="7">
        <v>1.0</v>
      </c>
    </row>
    <row r="5">
      <c r="A5" s="45">
        <v>40.0</v>
      </c>
      <c r="B5" s="45" t="s">
        <v>175</v>
      </c>
      <c r="C5" s="7" t="s">
        <v>253</v>
      </c>
      <c r="D5" s="7">
        <v>300.0</v>
      </c>
    </row>
    <row r="6">
      <c r="A6" s="45">
        <v>40.0</v>
      </c>
      <c r="B6" s="45" t="s">
        <v>175</v>
      </c>
      <c r="C6" s="7" t="s">
        <v>254</v>
      </c>
      <c r="D6" s="7">
        <v>600.0</v>
      </c>
    </row>
    <row r="7">
      <c r="A7" s="45">
        <v>40.0</v>
      </c>
      <c r="B7" s="45" t="s">
        <v>175</v>
      </c>
      <c r="C7" s="41" t="s">
        <v>255</v>
      </c>
      <c r="D7" s="7">
        <v>100.0</v>
      </c>
    </row>
    <row r="8">
      <c r="A8" s="45">
        <v>30.0</v>
      </c>
      <c r="B8" s="45" t="s">
        <v>122</v>
      </c>
      <c r="C8" s="42" t="s">
        <v>258</v>
      </c>
      <c r="D8" s="7">
        <v>2.0</v>
      </c>
    </row>
    <row r="9">
      <c r="A9" s="45">
        <v>30.0</v>
      </c>
      <c r="B9" s="45" t="s">
        <v>122</v>
      </c>
      <c r="C9" s="42" t="s">
        <v>259</v>
      </c>
      <c r="D9" s="7">
        <v>1.0</v>
      </c>
    </row>
    <row r="10">
      <c r="A10" s="45">
        <v>30.0</v>
      </c>
      <c r="B10" s="45" t="s">
        <v>122</v>
      </c>
      <c r="C10" s="7" t="s">
        <v>261</v>
      </c>
      <c r="D10" s="7">
        <v>5.0</v>
      </c>
    </row>
    <row r="86" ht="15.0" customHeight="1"/>
    <row r="87" ht="15.0" customHeight="1"/>
    <row r="88" ht="15.0" customHeight="1"/>
    <row r="89" ht="15.0" customHeight="1"/>
    <row r="90" ht="15.0" customHeight="1"/>
    <row r="91" ht="15.0" customHeight="1"/>
    <row r="92" ht="15.0" customHeight="1"/>
    <row r="93" ht="15.0" customHeight="1"/>
    <row r="94" ht="15.0" customHeight="1"/>
    <row r="95" ht="15.0" customHeight="1"/>
    <row r="96" ht="15.0" customHeight="1"/>
    <row r="97" ht="15.0" customHeight="1"/>
    <row r="98" ht="15.0" customHeight="1"/>
    <row r="99" ht="15.0" customHeight="1"/>
    <row r="100" ht="15.0" customHeight="1"/>
    <row r="101" ht="15.0" customHeight="1"/>
    <row r="102" ht="15.0" customHeight="1"/>
    <row r="103" ht="15.0" customHeight="1"/>
    <row r="104" ht="15.0" customHeight="1"/>
  </sheetData>
  <drawing r:id="rId4"/>
  <legacyDrawing r:id="rId5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5" width="6.38"/>
    <col customWidth="1" min="6" max="6" width="22.75"/>
  </cols>
  <sheetData>
    <row r="1">
      <c r="A1" s="44" t="s">
        <v>241</v>
      </c>
      <c r="B1" s="44" t="s">
        <v>244</v>
      </c>
      <c r="C1" s="46" t="str">
        <f t="array" ref="C1:C64"> IF(ROW($A1:$A64) &lt; 2, "#xy", LEFT($A1:$A64) &amp; "," &amp; LEFT($B1:$B64))</f>
        <v>#xy</v>
      </c>
      <c r="D1" s="46" t="str">
        <f t="array" ref="D1:D64"> IF(ROW($A1:$A64) &lt; 2, "#col", MATCH($A1:$A64, '#Field'!$W$1:$BF$1))</f>
        <v>#col</v>
      </c>
      <c r="E1" s="46" t="str">
        <f t="array" ref="E1:E64"> IF(ROW($A1:$A64) &lt; 2, "#row", MATCH($B1:$B64, '#Field'!$V$2:$V$36))</f>
        <v>#row</v>
      </c>
      <c r="F1" s="1" t="s">
        <v>2</v>
      </c>
      <c r="G1" s="44" t="s">
        <v>326</v>
      </c>
      <c r="H1" s="44" t="s">
        <v>328</v>
      </c>
      <c r="I1" s="44" t="s">
        <v>329</v>
      </c>
    </row>
    <row r="2">
      <c r="A2" s="47">
        <v>1.0</v>
      </c>
      <c r="B2" s="47">
        <v>1.0</v>
      </c>
      <c r="C2" s="48" t="s">
        <v>332</v>
      </c>
      <c r="D2" s="48">
        <v>1.0</v>
      </c>
      <c r="E2" s="48">
        <v>1.0</v>
      </c>
      <c r="F2" s="42" t="str">
        <f> OFFSET('#Field'!$V$1, $E2, $D2)</f>
        <v>chain_I_01</v>
      </c>
      <c r="G2" s="49" t="b">
        <f> OFFSET('#Field'!$V$1, $E2+2, $D2)</f>
        <v>1</v>
      </c>
      <c r="H2" s="49" t="b">
        <f> OFFSET('#Field'!$V$1, $E2+3, $D2)</f>
        <v>1</v>
      </c>
      <c r="I2" s="49">
        <f> OFFSET('#Field'!$V$1, $E2+1, $D2)</f>
        <v>14</v>
      </c>
    </row>
    <row r="3">
      <c r="A3" s="47">
        <v>1.0</v>
      </c>
      <c r="B3" s="47">
        <v>2.0</v>
      </c>
      <c r="C3" s="48" t="s">
        <v>352</v>
      </c>
      <c r="D3" s="48">
        <v>1.0</v>
      </c>
      <c r="E3" s="48">
        <v>5.0</v>
      </c>
      <c r="F3" s="42" t="str">
        <f> OFFSET('#Field'!$V$1, $E3, $D3)</f>
        <v>chain_D_02</v>
      </c>
      <c r="G3" s="49" t="b">
        <f> OFFSET('#Field'!$V$1, $E3+2, $D3)</f>
        <v>1</v>
      </c>
      <c r="H3" s="49" t="b">
        <f> OFFSET('#Field'!$V$1, $E3+3, $D3)</f>
        <v>1</v>
      </c>
      <c r="I3" s="49">
        <f> OFFSET('#Field'!$V$1, $E3+1, $D3)</f>
        <v>12</v>
      </c>
    </row>
    <row r="4">
      <c r="A4" s="47">
        <v>1.0</v>
      </c>
      <c r="B4" s="47">
        <v>3.0</v>
      </c>
      <c r="C4" s="48" t="s">
        <v>368</v>
      </c>
      <c r="D4" s="48">
        <v>1.0</v>
      </c>
      <c r="E4" s="48">
        <v>9.0</v>
      </c>
      <c r="F4" s="42" t="str">
        <f> OFFSET('#Field'!$V$1, $E4, $D4)</f>
        <v>chain_D_01</v>
      </c>
      <c r="G4" s="49" t="b">
        <f> OFFSET('#Field'!$V$1, $E4+2, $D4)</f>
        <v>1</v>
      </c>
      <c r="H4" s="49" t="b">
        <f> OFFSET('#Field'!$V$1, $E4+3, $D4)</f>
        <v>1</v>
      </c>
      <c r="I4" s="49">
        <f> OFFSET('#Field'!$V$1, $E4+1, $D4)</f>
        <v>10</v>
      </c>
    </row>
    <row r="5">
      <c r="A5" s="47">
        <v>1.0</v>
      </c>
      <c r="B5" s="47">
        <v>4.0</v>
      </c>
      <c r="C5" s="48" t="s">
        <v>369</v>
      </c>
      <c r="D5" s="48">
        <v>1.0</v>
      </c>
      <c r="E5" s="48">
        <v>13.0</v>
      </c>
      <c r="F5" s="42" t="str">
        <f> OFFSET('#Field'!$V$1, $E5, $D5)</f>
        <v>chain_С_04</v>
      </c>
      <c r="G5" s="49" t="b">
        <f> OFFSET('#Field'!$V$1, $E5+2, $D5)</f>
        <v>1</v>
      </c>
      <c r="H5" s="49" t="b">
        <f> OFFSET('#Field'!$V$1, $E5+3, $D5)</f>
        <v>1</v>
      </c>
      <c r="I5" s="49">
        <f> OFFSET('#Field'!$V$1, $E5+1, $D5)</f>
        <v>7</v>
      </c>
    </row>
    <row r="6">
      <c r="A6" s="47">
        <v>1.0</v>
      </c>
      <c r="B6" s="47">
        <v>5.0</v>
      </c>
      <c r="C6" s="48" t="s">
        <v>376</v>
      </c>
      <c r="D6" s="48">
        <v>1.0</v>
      </c>
      <c r="E6" s="48">
        <v>17.0</v>
      </c>
      <c r="F6" s="42" t="str">
        <f> OFFSET('#Field'!$V$1, $E6, $D6)</f>
        <v>chain_B_06</v>
      </c>
      <c r="G6" s="49" t="b">
        <f> OFFSET('#Field'!$V$1, $E6+2, $D6)</f>
        <v>1</v>
      </c>
      <c r="H6" s="49" t="b">
        <f> OFFSET('#Field'!$V$1, $E6+3, $D6)</f>
        <v>1</v>
      </c>
      <c r="I6" s="49">
        <f> OFFSET('#Field'!$V$1, $E6+1, $D6)</f>
        <v>7</v>
      </c>
    </row>
    <row r="7">
      <c r="A7" s="47">
        <v>1.0</v>
      </c>
      <c r="B7" s="47">
        <v>6.0</v>
      </c>
      <c r="C7" s="48" t="s">
        <v>377</v>
      </c>
      <c r="D7" s="48">
        <v>1.0</v>
      </c>
      <c r="E7" s="48">
        <v>21.0</v>
      </c>
      <c r="F7" s="42" t="str">
        <f> OFFSET('#Field'!$V$1, $E7, $D7)</f>
        <v>chain_B_01</v>
      </c>
      <c r="G7" s="49" t="b">
        <f> OFFSET('#Field'!$V$1, $E7+2, $D7)</f>
        <v>1</v>
      </c>
      <c r="H7" s="49" t="b">
        <f> OFFSET('#Field'!$V$1, $E7+3, $D7)</f>
        <v>1</v>
      </c>
      <c r="I7" s="49">
        <f> OFFSET('#Field'!$V$1, $E7+1, $D7)</f>
        <v>5</v>
      </c>
    </row>
    <row r="8">
      <c r="A8" s="47">
        <v>1.0</v>
      </c>
      <c r="B8" s="47">
        <v>7.0</v>
      </c>
      <c r="C8" s="48" t="s">
        <v>381</v>
      </c>
      <c r="D8" s="48">
        <v>1.0</v>
      </c>
      <c r="E8" s="48">
        <v>25.0</v>
      </c>
      <c r="F8" s="42" t="str">
        <f> OFFSET('#Field'!$V$1, $E8, $D8)</f>
        <v>chain_B_02</v>
      </c>
      <c r="G8" s="49" t="b">
        <f> OFFSET('#Field'!$V$1, $E8+2, $D8)</f>
        <v>1</v>
      </c>
      <c r="H8" s="49" t="b">
        <f> OFFSET('#Field'!$V$1, $E8+3, $D8)</f>
        <v>1</v>
      </c>
      <c r="I8" s="49">
        <f> OFFSET('#Field'!$V$1, $E8+1, $D8)</f>
        <v>6</v>
      </c>
    </row>
    <row r="9">
      <c r="A9" s="47">
        <v>2.0</v>
      </c>
      <c r="B9" s="47">
        <v>1.0</v>
      </c>
      <c r="C9" s="48" t="s">
        <v>384</v>
      </c>
      <c r="D9" s="48">
        <v>5.0</v>
      </c>
      <c r="E9" s="48">
        <v>1.0</v>
      </c>
      <c r="F9" s="42" t="str">
        <f> OFFSET('#Field'!$V$1, $E9, $D9)</f>
        <v>chain_D_03</v>
      </c>
      <c r="G9" s="49" t="b">
        <f> OFFSET('#Field'!$V$1, $E9+2, $D9)</f>
        <v>1</v>
      </c>
      <c r="H9" s="49" t="b">
        <f> OFFSET('#Field'!$V$1, $E9+3, $D9)</f>
        <v>1</v>
      </c>
      <c r="I9" s="49">
        <f> OFFSET('#Field'!$V$1, $E9+1, $D9)</f>
        <v>14</v>
      </c>
    </row>
    <row r="10">
      <c r="A10" s="47">
        <v>2.0</v>
      </c>
      <c r="B10" s="47">
        <v>2.0</v>
      </c>
      <c r="C10" s="48" t="s">
        <v>386</v>
      </c>
      <c r="D10" s="48">
        <v>5.0</v>
      </c>
      <c r="E10" s="48">
        <v>5.0</v>
      </c>
      <c r="F10" s="42" t="str">
        <f> OFFSET('#Field'!$V$1, $E10, $D10)</f>
        <v>chain_F_04</v>
      </c>
      <c r="G10" s="49" t="b">
        <f> OFFSET('#Field'!$V$1, $E10+2, $D10)</f>
        <v>1</v>
      </c>
      <c r="H10" s="49" t="b">
        <f> OFFSET('#Field'!$V$1, $E10+3, $D10)</f>
        <v>1</v>
      </c>
      <c r="I10" s="49">
        <f> OFFSET('#Field'!$V$1, $E10+1, $D10)</f>
        <v>12</v>
      </c>
    </row>
    <row r="11">
      <c r="A11" s="47">
        <v>2.0</v>
      </c>
      <c r="B11" s="47">
        <v>3.0</v>
      </c>
      <c r="C11" s="48" t="s">
        <v>389</v>
      </c>
      <c r="D11" s="48">
        <v>5.0</v>
      </c>
      <c r="E11" s="48">
        <v>9.0</v>
      </c>
      <c r="F11" s="42" t="str">
        <f> OFFSET('#Field'!$V$1, $E11, $D11)</f>
        <v>chain_G_05</v>
      </c>
      <c r="G11" s="49" t="b">
        <f> OFFSET('#Field'!$V$1, $E11+2, $D11)</f>
        <v>1</v>
      </c>
      <c r="H11" s="49" t="b">
        <f> OFFSET('#Field'!$V$1, $E11+3, $D11)</f>
        <v>1</v>
      </c>
      <c r="I11" s="49">
        <f> OFFSET('#Field'!$V$1, $E11+1, $D11)</f>
        <v>10</v>
      </c>
    </row>
    <row r="12">
      <c r="A12" s="47">
        <v>2.0</v>
      </c>
      <c r="B12" s="47">
        <v>4.0</v>
      </c>
      <c r="C12" s="48" t="s">
        <v>390</v>
      </c>
      <c r="D12" s="48">
        <v>5.0</v>
      </c>
      <c r="E12" s="48">
        <v>13.0</v>
      </c>
      <c r="F12" s="42" t="str">
        <f> OFFSET('#Field'!$V$1, $E12, $D12)</f>
        <v>chain_B_02</v>
      </c>
      <c r="G12" s="49" t="b">
        <f> OFFSET('#Field'!$V$1, $E12+2, $D12)</f>
        <v>1</v>
      </c>
      <c r="H12" s="49" t="b">
        <f> OFFSET('#Field'!$V$1, $E12+3, $D12)</f>
        <v>0</v>
      </c>
      <c r="I12" s="49">
        <f> OFFSET('#Field'!$V$1, $E12+1, $D12)</f>
        <v>6</v>
      </c>
    </row>
    <row r="13">
      <c r="A13" s="47">
        <v>2.0</v>
      </c>
      <c r="B13" s="47">
        <v>5.0</v>
      </c>
      <c r="C13" s="48" t="s">
        <v>391</v>
      </c>
      <c r="D13" s="48">
        <v>5.0</v>
      </c>
      <c r="E13" s="48">
        <v>17.0</v>
      </c>
      <c r="F13" s="42" t="str">
        <f> OFFSET('#Field'!$V$1, $E13, $D13)</f>
        <v>chain_С_07</v>
      </c>
      <c r="G13" s="49" t="b">
        <f> OFFSET('#Field'!$V$1, $E13+2, $D13)</f>
        <v>1</v>
      </c>
      <c r="H13" s="49" t="b">
        <f> OFFSET('#Field'!$V$1, $E13+3, $D13)</f>
        <v>0</v>
      </c>
      <c r="I13" s="49">
        <f> OFFSET('#Field'!$V$1, $E13+1, $D13)</f>
        <v>7</v>
      </c>
    </row>
    <row r="14">
      <c r="A14" s="47">
        <v>2.0</v>
      </c>
      <c r="B14" s="47">
        <v>6.0</v>
      </c>
      <c r="C14" s="48" t="s">
        <v>392</v>
      </c>
      <c r="D14" s="48">
        <v>5.0</v>
      </c>
      <c r="E14" s="48">
        <v>21.0</v>
      </c>
      <c r="F14" s="42" t="str">
        <f> OFFSET('#Field'!$V$1, $E14, $D14)</f>
        <v>chain_A_03</v>
      </c>
      <c r="G14" s="49" t="b">
        <f> OFFSET('#Field'!$V$1, $E14+2, $D14)</f>
        <v>1</v>
      </c>
      <c r="H14" s="49" t="b">
        <f> OFFSET('#Field'!$V$1, $E14+3, $D14)</f>
        <v>1</v>
      </c>
      <c r="I14" s="49">
        <f> OFFSET('#Field'!$V$1, $E14+1, $D14)</f>
        <v>5</v>
      </c>
    </row>
    <row r="15">
      <c r="A15" s="47">
        <v>2.0</v>
      </c>
      <c r="B15" s="47">
        <v>7.0</v>
      </c>
      <c r="C15" s="48" t="s">
        <v>393</v>
      </c>
      <c r="D15" s="48">
        <v>5.0</v>
      </c>
      <c r="E15" s="48">
        <v>25.0</v>
      </c>
      <c r="F15" s="42" t="str">
        <f> OFFSET('#Field'!$V$1, $E15, $D15)</f>
        <v>chain_A_04</v>
      </c>
      <c r="G15" s="49" t="b">
        <f> OFFSET('#Field'!$V$1, $E15+2, $D15)</f>
        <v>1</v>
      </c>
      <c r="H15" s="49" t="b">
        <f> OFFSET('#Field'!$V$1, $E15+3, $D15)</f>
        <v>1</v>
      </c>
      <c r="I15" s="49">
        <f> OFFSET('#Field'!$V$1, $E15+1, $D15)</f>
        <v>5</v>
      </c>
    </row>
    <row r="16">
      <c r="A16" s="47">
        <v>3.0</v>
      </c>
      <c r="B16" s="47">
        <v>1.0</v>
      </c>
      <c r="C16" s="48" t="s">
        <v>394</v>
      </c>
      <c r="D16" s="48">
        <v>9.0</v>
      </c>
      <c r="E16" s="48">
        <v>1.0</v>
      </c>
      <c r="F16" s="42" t="str">
        <f> OFFSET('#Field'!$V$1, $E16, $D16)</f>
        <v>chain_I_02</v>
      </c>
      <c r="G16" s="49" t="b">
        <f> OFFSET('#Field'!$V$1, $E16+2, $D16)</f>
        <v>1</v>
      </c>
      <c r="H16" s="49" t="b">
        <f> OFFSET('#Field'!$V$1, $E16+3, $D16)</f>
        <v>1</v>
      </c>
      <c r="I16" s="49">
        <f> OFFSET('#Field'!$V$1, $E16+1, $D16)</f>
        <v>12</v>
      </c>
    </row>
    <row r="17">
      <c r="A17" s="47">
        <v>3.0</v>
      </c>
      <c r="B17" s="47">
        <v>2.0</v>
      </c>
      <c r="C17" s="48" t="s">
        <v>395</v>
      </c>
      <c r="D17" s="48">
        <v>9.0</v>
      </c>
      <c r="E17" s="48">
        <v>5.0</v>
      </c>
      <c r="F17" s="42" t="str">
        <f> OFFSET('#Field'!$V$1, $E17, $D17)</f>
        <v>chain_С_03</v>
      </c>
      <c r="G17" s="49" t="b">
        <f> OFFSET('#Field'!$V$1, $E17+2, $D17)</f>
        <v>1</v>
      </c>
      <c r="H17" s="49" t="b">
        <f> OFFSET('#Field'!$V$1, $E17+3, $D17)</f>
        <v>1</v>
      </c>
      <c r="I17" s="49">
        <f> OFFSET('#Field'!$V$1, $E17+1, $D17)</f>
        <v>10</v>
      </c>
    </row>
    <row r="18">
      <c r="A18" s="47">
        <v>3.0</v>
      </c>
      <c r="B18" s="47">
        <v>3.0</v>
      </c>
      <c r="C18" s="48" t="s">
        <v>396</v>
      </c>
      <c r="D18" s="48">
        <v>9.0</v>
      </c>
      <c r="E18" s="48">
        <v>9.0</v>
      </c>
      <c r="F18" s="42" t="str">
        <f> OFFSET('#Field'!$V$1, $E18, $D18)</f>
        <v>chain_С_03</v>
      </c>
      <c r="G18" s="49" t="b">
        <f> OFFSET('#Field'!$V$1, $E18+2, $D18)</f>
        <v>1</v>
      </c>
      <c r="H18" s="49" t="b">
        <f> OFFSET('#Field'!$V$1, $E18+3, $D18)</f>
        <v>0</v>
      </c>
      <c r="I18" s="49">
        <f> OFFSET('#Field'!$V$1, $E18+1, $D18)</f>
        <v>8</v>
      </c>
    </row>
    <row r="19">
      <c r="A19" s="47">
        <v>3.0</v>
      </c>
      <c r="B19" s="47">
        <v>4.0</v>
      </c>
      <c r="C19" s="48" t="s">
        <v>399</v>
      </c>
      <c r="D19" s="48">
        <v>9.0</v>
      </c>
      <c r="E19" s="48">
        <v>13.0</v>
      </c>
      <c r="F19" s="42" t="str">
        <f> OFFSET('#Field'!$V$1, $E19, $D19)</f>
        <v>chain_B_04</v>
      </c>
      <c r="G19" s="49" t="b">
        <f> OFFSET('#Field'!$V$1, $E19+2, $D19)</f>
        <v>1</v>
      </c>
      <c r="H19" s="49" t="b">
        <f> OFFSET('#Field'!$V$1, $E19+3, $D19)</f>
        <v>1</v>
      </c>
      <c r="I19" s="49">
        <f> OFFSET('#Field'!$V$1, $E19+1, $D19)</f>
        <v>7</v>
      </c>
    </row>
    <row r="20">
      <c r="A20" s="47">
        <v>3.0</v>
      </c>
      <c r="B20" s="47">
        <v>5.0</v>
      </c>
      <c r="C20" s="48" t="s">
        <v>410</v>
      </c>
      <c r="D20" s="48">
        <v>9.0</v>
      </c>
      <c r="E20" s="48">
        <v>17.0</v>
      </c>
      <c r="F20" s="42" t="str">
        <f> OFFSET('#Field'!$V$1, $E20, $D20)</f>
        <v>chain_B_02</v>
      </c>
      <c r="G20" s="49" t="b">
        <f> OFFSET('#Field'!$V$1, $E20+2, $D20)</f>
        <v>1</v>
      </c>
      <c r="H20" s="49" t="b">
        <f> OFFSET('#Field'!$V$1, $E20+3, $D20)</f>
        <v>0</v>
      </c>
      <c r="I20" s="49">
        <f> OFFSET('#Field'!$V$1, $E20+1, $D20)</f>
        <v>6</v>
      </c>
    </row>
    <row r="21">
      <c r="A21" s="47">
        <v>3.0</v>
      </c>
      <c r="B21" s="47">
        <v>6.0</v>
      </c>
      <c r="C21" s="48" t="s">
        <v>411</v>
      </c>
      <c r="D21" s="48">
        <v>9.0</v>
      </c>
      <c r="E21" s="48">
        <v>21.0</v>
      </c>
      <c r="F21" s="42" t="str">
        <f> OFFSET('#Field'!$V$1, $E21, $D21)</f>
        <v>chain_A_02</v>
      </c>
      <c r="G21" s="49" t="b">
        <f> OFFSET('#Field'!$V$1, $E21+2, $D21)</f>
        <v>1</v>
      </c>
      <c r="H21" s="49" t="b">
        <f> OFFSET('#Field'!$V$1, $E21+3, $D21)</f>
        <v>1</v>
      </c>
      <c r="I21" s="49">
        <f> OFFSET('#Field'!$V$1, $E21+1, $D21)</f>
        <v>5</v>
      </c>
    </row>
    <row r="22">
      <c r="A22" s="47">
        <v>3.0</v>
      </c>
      <c r="B22" s="47">
        <v>7.0</v>
      </c>
      <c r="C22" s="48" t="s">
        <v>414</v>
      </c>
      <c r="D22" s="48">
        <v>9.0</v>
      </c>
      <c r="E22" s="48">
        <v>25.0</v>
      </c>
      <c r="F22" s="42" t="str">
        <f> OFFSET('#Field'!$V$1, $E22, $D22)</f>
        <v>chain_A_01</v>
      </c>
      <c r="G22" s="49" t="b">
        <f> OFFSET('#Field'!$V$1, $E22+2, $D22)</f>
        <v>1</v>
      </c>
      <c r="H22" s="49" t="b">
        <f> OFFSET('#Field'!$V$1, $E22+3, $D22)</f>
        <v>0</v>
      </c>
      <c r="I22" s="49">
        <f> OFFSET('#Field'!$V$1, $E22+1, $D22)</f>
        <v>5</v>
      </c>
    </row>
    <row r="23">
      <c r="A23" s="47">
        <v>4.0</v>
      </c>
      <c r="B23" s="47">
        <v>1.0</v>
      </c>
      <c r="C23" s="48" t="s">
        <v>415</v>
      </c>
      <c r="D23" s="48">
        <v>13.0</v>
      </c>
      <c r="E23" s="48">
        <v>1.0</v>
      </c>
      <c r="F23" s="42" t="str">
        <f> OFFSET('#Field'!$V$1, $E23, $D23)</f>
        <v>chain_I_06</v>
      </c>
      <c r="G23" s="49" t="b">
        <f> OFFSET('#Field'!$V$1, $E23+2, $D23)</f>
        <v>1</v>
      </c>
      <c r="H23" s="49" t="b">
        <f> OFFSET('#Field'!$V$1, $E23+3, $D23)</f>
        <v>1</v>
      </c>
      <c r="I23" s="49">
        <f> OFFSET('#Field'!$V$1, $E23+1, $D23)</f>
        <v>12</v>
      </c>
    </row>
    <row r="24">
      <c r="A24" s="47">
        <v>4.0</v>
      </c>
      <c r="B24" s="47">
        <v>2.0</v>
      </c>
      <c r="C24" s="48" t="s">
        <v>417</v>
      </c>
      <c r="D24" s="48">
        <v>13.0</v>
      </c>
      <c r="E24" s="48">
        <v>5.0</v>
      </c>
      <c r="F24" s="42" t="str">
        <f> OFFSET('#Field'!$V$1, $E24, $D24)</f>
        <v>chain_I_03</v>
      </c>
      <c r="G24" s="49" t="b">
        <f> OFFSET('#Field'!$V$1, $E24+2, $D24)</f>
        <v>1</v>
      </c>
      <c r="H24" s="49" t="b">
        <f> OFFSET('#Field'!$V$1, $E24+3, $D24)</f>
        <v>0</v>
      </c>
      <c r="I24" s="49">
        <f> OFFSET('#Field'!$V$1, $E24+1, $D24)</f>
        <v>10</v>
      </c>
    </row>
    <row r="25">
      <c r="A25" s="47">
        <v>4.0</v>
      </c>
      <c r="B25" s="47">
        <v>3.0</v>
      </c>
      <c r="C25" s="48" t="s">
        <v>418</v>
      </c>
      <c r="D25" s="48">
        <v>13.0</v>
      </c>
      <c r="E25" s="48">
        <v>9.0</v>
      </c>
      <c r="F25" s="42" t="str">
        <f> OFFSET('#Field'!$V$1, $E25, $D25)</f>
        <v>chain_B_06</v>
      </c>
      <c r="G25" s="49" t="b">
        <f> OFFSET('#Field'!$V$1, $E25+2, $D25)</f>
        <v>1</v>
      </c>
      <c r="H25" s="49" t="b">
        <f> OFFSET('#Field'!$V$1, $E25+3, $D25)</f>
        <v>0</v>
      </c>
      <c r="I25" s="49">
        <f> OFFSET('#Field'!$V$1, $E25+1, $D25)</f>
        <v>8</v>
      </c>
    </row>
    <row r="26">
      <c r="A26" s="47">
        <v>4.0</v>
      </c>
      <c r="B26" s="47">
        <v>4.0</v>
      </c>
      <c r="C26" s="48" t="s">
        <v>421</v>
      </c>
      <c r="D26" s="48">
        <v>13.0</v>
      </c>
      <c r="E26" s="48">
        <v>13.0</v>
      </c>
      <c r="F26" s="42" t="str">
        <f> OFFSET('#Field'!$V$1, $E26, $D26)</f>
        <v>chain_С_02</v>
      </c>
      <c r="G26" s="49" t="b">
        <f> OFFSET('#Field'!$V$1, $E26+2, $D26)</f>
        <v>1</v>
      </c>
      <c r="H26" s="49" t="b">
        <f> OFFSET('#Field'!$V$1, $E26+3, $D26)</f>
        <v>1</v>
      </c>
      <c r="I26" s="49">
        <f> OFFSET('#Field'!$V$1, $E26+1, $D26)</f>
        <v>7</v>
      </c>
    </row>
    <row r="27">
      <c r="A27" s="47">
        <v>4.0</v>
      </c>
      <c r="B27" s="47">
        <v>5.0</v>
      </c>
      <c r="C27" s="48" t="s">
        <v>449</v>
      </c>
      <c r="D27" s="48">
        <v>13.0</v>
      </c>
      <c r="E27" s="48">
        <v>17.0</v>
      </c>
      <c r="F27" s="42" t="str">
        <f> OFFSET('#Field'!$V$1, $E27, $D27)</f>
        <v>chain_B_01</v>
      </c>
      <c r="G27" s="49" t="b">
        <f> OFFSET('#Field'!$V$1, $E27+2, $D27)</f>
        <v>1</v>
      </c>
      <c r="H27" s="49" t="b">
        <f> OFFSET('#Field'!$V$1, $E27+3, $D27)</f>
        <v>1</v>
      </c>
      <c r="I27" s="49">
        <f> OFFSET('#Field'!$V$1, $E27+1, $D27)</f>
        <v>5</v>
      </c>
    </row>
    <row r="28">
      <c r="A28" s="47">
        <v>4.0</v>
      </c>
      <c r="B28" s="47">
        <v>6.0</v>
      </c>
      <c r="C28" s="48" t="s">
        <v>487</v>
      </c>
      <c r="D28" s="48">
        <v>13.0</v>
      </c>
      <c r="E28" s="48">
        <v>21.0</v>
      </c>
      <c r="F28" s="42" t="str">
        <f> OFFSET('#Field'!$V$1, $E28, $D28)</f>
        <v/>
      </c>
      <c r="G28" s="49" t="b">
        <f> OFFSET('#Field'!$V$1, $E28+2, $D28)</f>
        <v>0</v>
      </c>
      <c r="H28" s="49" t="b">
        <f> OFFSET('#Field'!$V$1, $E28+3, $D28)</f>
        <v>0</v>
      </c>
      <c r="I28" s="49" t="str">
        <f> OFFSET('#Field'!$V$1, $E28+1, $D28)</f>
        <v/>
      </c>
    </row>
    <row r="29">
      <c r="A29" s="47">
        <v>4.0</v>
      </c>
      <c r="B29" s="47">
        <v>7.0</v>
      </c>
      <c r="C29" s="48" t="s">
        <v>509</v>
      </c>
      <c r="D29" s="48">
        <v>13.0</v>
      </c>
      <c r="E29" s="48">
        <v>25.0</v>
      </c>
      <c r="F29" s="42" t="str">
        <f> OFFSET('#Field'!$V$1, $E29, $D29)</f>
        <v/>
      </c>
      <c r="G29" s="49" t="b">
        <f> OFFSET('#Field'!$V$1, $E29+2, $D29)</f>
        <v>0</v>
      </c>
      <c r="H29" s="49" t="b">
        <f> OFFSET('#Field'!$V$1, $E29+3, $D29)</f>
        <v>0</v>
      </c>
      <c r="I29" s="49" t="str">
        <f> OFFSET('#Field'!$V$1, $E29+1, $D29)</f>
        <v/>
      </c>
    </row>
    <row r="30">
      <c r="A30" s="47">
        <v>5.0</v>
      </c>
      <c r="B30" s="47">
        <v>1.0</v>
      </c>
      <c r="C30" s="48" t="s">
        <v>510</v>
      </c>
      <c r="D30" s="48">
        <v>17.0</v>
      </c>
      <c r="E30" s="48">
        <v>1.0</v>
      </c>
      <c r="F30" s="42" t="str">
        <f> OFFSET('#Field'!$V$1, $E30, $D30)</f>
        <v>generator_GL_01</v>
      </c>
      <c r="G30" s="49" t="b">
        <f> OFFSET('#Field'!$V$1, $E30+2, $D30)</f>
        <v>0</v>
      </c>
      <c r="H30" s="49" t="b">
        <f> OFFSET('#Field'!$V$1, $E30+3, $D30)</f>
        <v>0</v>
      </c>
      <c r="I30" s="49">
        <f> OFFSET('#Field'!$V$1, $E30+1, $D30)</f>
        <v>10</v>
      </c>
    </row>
    <row r="31">
      <c r="A31" s="47">
        <v>5.0</v>
      </c>
      <c r="B31" s="47">
        <v>2.0</v>
      </c>
      <c r="C31" s="48" t="s">
        <v>511</v>
      </c>
      <c r="D31" s="48">
        <v>17.0</v>
      </c>
      <c r="E31" s="48">
        <v>5.0</v>
      </c>
      <c r="F31" s="42" t="str">
        <f> OFFSET('#Field'!$V$1, $E31, $D31)</f>
        <v>chain_С_05</v>
      </c>
      <c r="G31" s="49" t="b">
        <f> OFFSET('#Field'!$V$1, $E31+2, $D31)</f>
        <v>1</v>
      </c>
      <c r="H31" s="49" t="b">
        <f> OFFSET('#Field'!$V$1, $E31+3, $D31)</f>
        <v>0</v>
      </c>
      <c r="I31" s="49">
        <f> OFFSET('#Field'!$V$1, $E31+1, $D31)</f>
        <v>10</v>
      </c>
    </row>
    <row r="32">
      <c r="A32" s="47">
        <v>5.0</v>
      </c>
      <c r="B32" s="47">
        <v>3.0</v>
      </c>
      <c r="C32" s="48" t="s">
        <v>512</v>
      </c>
      <c r="D32" s="48">
        <v>17.0</v>
      </c>
      <c r="E32" s="48">
        <v>9.0</v>
      </c>
      <c r="F32" s="42" t="str">
        <f> OFFSET('#Field'!$V$1, $E32, $D32)</f>
        <v>chain_С_04</v>
      </c>
      <c r="G32" s="49" t="b">
        <f> OFFSET('#Field'!$V$1, $E32+2, $D32)</f>
        <v>1</v>
      </c>
      <c r="H32" s="49" t="b">
        <f> OFFSET('#Field'!$V$1, $E32+3, $D32)</f>
        <v>0</v>
      </c>
      <c r="I32" s="49">
        <f> OFFSET('#Field'!$V$1, $E32+1, $D32)</f>
        <v>8</v>
      </c>
    </row>
    <row r="33">
      <c r="A33" s="47">
        <v>5.0</v>
      </c>
      <c r="B33" s="47">
        <v>4.0</v>
      </c>
      <c r="C33" s="48" t="s">
        <v>514</v>
      </c>
      <c r="D33" s="48">
        <v>17.0</v>
      </c>
      <c r="E33" s="48">
        <v>13.0</v>
      </c>
      <c r="F33" s="42" t="str">
        <f> OFFSET('#Field'!$V$1, $E33, $D33)</f>
        <v>generator_BL_01</v>
      </c>
      <c r="G33" s="49" t="b">
        <f> OFFSET('#Field'!$V$1, $E33+2, $D33)</f>
        <v>1</v>
      </c>
      <c r="H33" s="49" t="b">
        <f> OFFSET('#Field'!$V$1, $E33+3, $D33)</f>
        <v>0</v>
      </c>
      <c r="I33" s="49">
        <f> OFFSET('#Field'!$V$1, $E33+1, $D33)</f>
        <v>7</v>
      </c>
    </row>
    <row r="34">
      <c r="A34" s="47">
        <v>5.0</v>
      </c>
      <c r="B34" s="47">
        <v>5.0</v>
      </c>
      <c r="C34" s="48" t="s">
        <v>516</v>
      </c>
      <c r="D34" s="48">
        <v>17.0</v>
      </c>
      <c r="E34" s="48">
        <v>17.0</v>
      </c>
      <c r="F34" s="42" t="str">
        <f> OFFSET('#Field'!$V$1, $E34, $D34)</f>
        <v>chain_A_03</v>
      </c>
      <c r="G34" s="49" t="b">
        <f> OFFSET('#Field'!$V$1, $E34+2, $D34)</f>
        <v>1</v>
      </c>
      <c r="H34" s="49" t="b">
        <f> OFFSET('#Field'!$V$1, $E34+3, $D34)</f>
        <v>0</v>
      </c>
      <c r="I34" s="49">
        <f> OFFSET('#Field'!$V$1, $E34+1, $D34)</f>
        <v>5</v>
      </c>
    </row>
    <row r="35">
      <c r="A35" s="47">
        <v>5.0</v>
      </c>
      <c r="B35" s="47">
        <v>6.0</v>
      </c>
      <c r="C35" s="48" t="s">
        <v>519</v>
      </c>
      <c r="D35" s="48">
        <v>17.0</v>
      </c>
      <c r="E35" s="48">
        <v>21.0</v>
      </c>
      <c r="F35" s="42" t="str">
        <f> OFFSET('#Field'!$V$1, $E35, $D35)</f>
        <v/>
      </c>
      <c r="G35" s="49" t="b">
        <f> OFFSET('#Field'!$V$1, $E35+2, $D35)</f>
        <v>0</v>
      </c>
      <c r="H35" s="49" t="b">
        <f> OFFSET('#Field'!$V$1, $E35+3, $D35)</f>
        <v>0</v>
      </c>
      <c r="I35" s="49" t="str">
        <f> OFFSET('#Field'!$V$1, $E35+1, $D35)</f>
        <v/>
      </c>
    </row>
    <row r="36">
      <c r="A36" s="47">
        <v>5.0</v>
      </c>
      <c r="B36" s="47">
        <v>7.0</v>
      </c>
      <c r="C36" s="48" t="s">
        <v>521</v>
      </c>
      <c r="D36" s="48">
        <v>17.0</v>
      </c>
      <c r="E36" s="48">
        <v>25.0</v>
      </c>
      <c r="F36" s="42" t="str">
        <f> OFFSET('#Field'!$V$1, $E36, $D36)</f>
        <v>generator_OR_01</v>
      </c>
      <c r="G36" s="49" t="b">
        <f> OFFSET('#Field'!$V$1, $E36+2, $D36)</f>
        <v>0</v>
      </c>
      <c r="H36" s="49" t="b">
        <f> OFFSET('#Field'!$V$1, $E36+3, $D36)</f>
        <v>0</v>
      </c>
      <c r="I36" s="49" t="str">
        <f> OFFSET('#Field'!$V$1, $E36+1, $D36)</f>
        <v/>
      </c>
    </row>
    <row r="37">
      <c r="A37" s="47">
        <v>6.0</v>
      </c>
      <c r="B37" s="47">
        <v>1.0</v>
      </c>
      <c r="C37" s="48" t="s">
        <v>513</v>
      </c>
      <c r="D37" s="48">
        <v>21.0</v>
      </c>
      <c r="E37" s="48">
        <v>1.0</v>
      </c>
      <c r="F37" s="42" t="str">
        <f> OFFSET('#Field'!$V$1, $E37, $D37)</f>
        <v>chain_F_01</v>
      </c>
      <c r="G37" s="49" t="b">
        <f> OFFSET('#Field'!$V$1, $E37+2, $D37)</f>
        <v>1</v>
      </c>
      <c r="H37" s="49" t="b">
        <f> OFFSET('#Field'!$V$1, $E37+3, $D37)</f>
        <v>1</v>
      </c>
      <c r="I37" s="49">
        <f> OFFSET('#Field'!$V$1, $E37+1, $D37)</f>
        <v>12</v>
      </c>
    </row>
    <row r="38">
      <c r="A38" s="47">
        <v>6.0</v>
      </c>
      <c r="B38" s="47">
        <v>2.0</v>
      </c>
      <c r="C38" s="48" t="s">
        <v>523</v>
      </c>
      <c r="D38" s="48">
        <v>21.0</v>
      </c>
      <c r="E38" s="48">
        <v>5.0</v>
      </c>
      <c r="F38" s="42" t="str">
        <f> OFFSET('#Field'!$V$1, $E38, $D38)</f>
        <v>chain_D_01</v>
      </c>
      <c r="G38" s="49" t="b">
        <f> OFFSET('#Field'!$V$1, $E38+2, $D38)</f>
        <v>1</v>
      </c>
      <c r="H38" s="49" t="b">
        <f> OFFSET('#Field'!$V$1, $E38+3, $D38)</f>
        <v>0</v>
      </c>
      <c r="I38" s="49">
        <f> OFFSET('#Field'!$V$1, $E38+1, $D38)</f>
        <v>10</v>
      </c>
    </row>
    <row r="39">
      <c r="A39" s="47">
        <v>6.0</v>
      </c>
      <c r="B39" s="47">
        <v>3.0</v>
      </c>
      <c r="C39" s="48" t="s">
        <v>526</v>
      </c>
      <c r="D39" s="48">
        <v>21.0</v>
      </c>
      <c r="E39" s="48">
        <v>9.0</v>
      </c>
      <c r="F39" s="42" t="str">
        <f> OFFSET('#Field'!$V$1, $E39, $D39)</f>
        <v>chain_С_08</v>
      </c>
      <c r="G39" s="49" t="b">
        <f> OFFSET('#Field'!$V$1, $E39+2, $D39)</f>
        <v>1</v>
      </c>
      <c r="H39" s="49" t="b">
        <f> OFFSET('#Field'!$V$1, $E39+3, $D39)</f>
        <v>0</v>
      </c>
      <c r="I39" s="49">
        <f> OFFSET('#Field'!$V$1, $E39+1, $D39)</f>
        <v>8</v>
      </c>
    </row>
    <row r="40">
      <c r="A40" s="47">
        <v>6.0</v>
      </c>
      <c r="B40" s="47">
        <v>4.0</v>
      </c>
      <c r="C40" s="48" t="s">
        <v>527</v>
      </c>
      <c r="D40" s="48">
        <v>21.0</v>
      </c>
      <c r="E40" s="48">
        <v>13.0</v>
      </c>
      <c r="F40" s="42" t="str">
        <f> OFFSET('#Field'!$V$1, $E40, $D40)</f>
        <v>chain_B_03</v>
      </c>
      <c r="G40" s="49" t="b">
        <f> OFFSET('#Field'!$V$1, $E40+2, $D40)</f>
        <v>1</v>
      </c>
      <c r="H40" s="49" t="b">
        <f> OFFSET('#Field'!$V$1, $E40+3, $D40)</f>
        <v>1</v>
      </c>
      <c r="I40" s="49">
        <f> OFFSET('#Field'!$V$1, $E40+1, $D40)</f>
        <v>7</v>
      </c>
    </row>
    <row r="41">
      <c r="A41" s="47">
        <v>6.0</v>
      </c>
      <c r="B41" s="47">
        <v>5.0</v>
      </c>
      <c r="C41" s="48" t="s">
        <v>529</v>
      </c>
      <c r="D41" s="48">
        <v>21.0</v>
      </c>
      <c r="E41" s="48">
        <v>17.0</v>
      </c>
      <c r="F41" s="42" t="str">
        <f> OFFSET('#Field'!$V$1, $E41, $D41)</f>
        <v>chain_A_04</v>
      </c>
      <c r="G41" s="49" t="b">
        <f> OFFSET('#Field'!$V$1, $E41+2, $D41)</f>
        <v>1</v>
      </c>
      <c r="H41" s="49" t="b">
        <f> OFFSET('#Field'!$V$1, $E41+3, $D41)</f>
        <v>1</v>
      </c>
      <c r="I41" s="49">
        <f> OFFSET('#Field'!$V$1, $E41+1, $D41)</f>
        <v>5</v>
      </c>
    </row>
    <row r="42">
      <c r="A42" s="47">
        <v>6.0</v>
      </c>
      <c r="B42" s="47">
        <v>6.0</v>
      </c>
      <c r="C42" s="48" t="s">
        <v>530</v>
      </c>
      <c r="D42" s="48">
        <v>21.0</v>
      </c>
      <c r="E42" s="48">
        <v>21.0</v>
      </c>
      <c r="F42" s="42" t="str">
        <f> OFFSET('#Field'!$V$1, $E42, $D42)</f>
        <v/>
      </c>
      <c r="G42" s="49" t="b">
        <f> OFFSET('#Field'!$V$1, $E42+2, $D42)</f>
        <v>0</v>
      </c>
      <c r="H42" s="49" t="b">
        <f> OFFSET('#Field'!$V$1, $E42+3, $D42)</f>
        <v>0</v>
      </c>
      <c r="I42" s="49" t="str">
        <f> OFFSET('#Field'!$V$1, $E42+1, $D42)</f>
        <v/>
      </c>
    </row>
    <row r="43">
      <c r="A43" s="47">
        <v>6.0</v>
      </c>
      <c r="B43" s="47">
        <v>7.0</v>
      </c>
      <c r="C43" s="48" t="s">
        <v>532</v>
      </c>
      <c r="D43" s="48">
        <v>21.0</v>
      </c>
      <c r="E43" s="48">
        <v>25.0</v>
      </c>
      <c r="F43" s="42" t="str">
        <f> OFFSET('#Field'!$V$1, $E43, $D43)</f>
        <v/>
      </c>
      <c r="G43" s="49" t="b">
        <f> OFFSET('#Field'!$V$1, $E43+2, $D43)</f>
        <v>0</v>
      </c>
      <c r="H43" s="49" t="b">
        <f> OFFSET('#Field'!$V$1, $E43+3, $D43)</f>
        <v>0</v>
      </c>
      <c r="I43" s="49" t="str">
        <f> OFFSET('#Field'!$V$1, $E43+1, $D43)</f>
        <v/>
      </c>
    </row>
    <row r="44">
      <c r="A44" s="47">
        <v>7.0</v>
      </c>
      <c r="B44" s="47">
        <v>1.0</v>
      </c>
      <c r="C44" s="48" t="s">
        <v>517</v>
      </c>
      <c r="D44" s="48">
        <v>25.0</v>
      </c>
      <c r="E44" s="48">
        <v>1.0</v>
      </c>
      <c r="F44" s="42" t="str">
        <f> OFFSET('#Field'!$V$1, $E44, $D44)</f>
        <v>chain_F_03</v>
      </c>
      <c r="G44" s="49" t="b">
        <f> OFFSET('#Field'!$V$1, $E44+2, $D44)</f>
        <v>1</v>
      </c>
      <c r="H44" s="49" t="b">
        <f> OFFSET('#Field'!$V$1, $E44+3, $D44)</f>
        <v>0</v>
      </c>
      <c r="I44" s="49">
        <f> OFFSET('#Field'!$V$1, $E44+1, $D44)</f>
        <v>12</v>
      </c>
    </row>
    <row r="45">
      <c r="A45" s="47">
        <v>7.0</v>
      </c>
      <c r="B45" s="47">
        <v>2.0</v>
      </c>
      <c r="C45" s="48" t="s">
        <v>535</v>
      </c>
      <c r="D45" s="48">
        <v>25.0</v>
      </c>
      <c r="E45" s="48">
        <v>5.0</v>
      </c>
      <c r="F45" s="42" t="str">
        <f> OFFSET('#Field'!$V$1, $E45, $D45)</f>
        <v>chain_G_01</v>
      </c>
      <c r="G45" s="49" t="b">
        <f> OFFSET('#Field'!$V$1, $E45+2, $D45)</f>
        <v>1</v>
      </c>
      <c r="H45" s="49" t="b">
        <f> OFFSET('#Field'!$V$1, $E45+3, $D45)</f>
        <v>1</v>
      </c>
      <c r="I45" s="49">
        <f> OFFSET('#Field'!$V$1, $E45+1, $D45)</f>
        <v>10</v>
      </c>
    </row>
    <row r="46">
      <c r="A46" s="47">
        <v>7.0</v>
      </c>
      <c r="B46" s="47">
        <v>3.0</v>
      </c>
      <c r="C46" s="48" t="s">
        <v>536</v>
      </c>
      <c r="D46" s="48">
        <v>25.0</v>
      </c>
      <c r="E46" s="48">
        <v>9.0</v>
      </c>
      <c r="F46" s="42" t="str">
        <f> OFFSET('#Field'!$V$1, $E46, $D46)</f>
        <v>chain_С_02</v>
      </c>
      <c r="G46" s="49" t="b">
        <f> OFFSET('#Field'!$V$1, $E46+2, $D46)</f>
        <v>1</v>
      </c>
      <c r="H46" s="49" t="b">
        <f> OFFSET('#Field'!$V$1, $E46+3, $D46)</f>
        <v>0</v>
      </c>
      <c r="I46" s="49">
        <f> OFFSET('#Field'!$V$1, $E46+1, $D46)</f>
        <v>8</v>
      </c>
    </row>
    <row r="47">
      <c r="A47" s="47">
        <v>7.0</v>
      </c>
      <c r="B47" s="47">
        <v>4.0</v>
      </c>
      <c r="C47" s="48" t="s">
        <v>537</v>
      </c>
      <c r="D47" s="48">
        <v>25.0</v>
      </c>
      <c r="E47" s="48">
        <v>13.0</v>
      </c>
      <c r="F47" s="42" t="str">
        <f> OFFSET('#Field'!$V$1, $E47, $D47)</f>
        <v>chain_С_01</v>
      </c>
      <c r="G47" s="49" t="b">
        <f> OFFSET('#Field'!$V$1, $E47+2, $D47)</f>
        <v>1</v>
      </c>
      <c r="H47" s="49" t="b">
        <f> OFFSET('#Field'!$V$1, $E47+3, $D47)</f>
        <v>0</v>
      </c>
      <c r="I47" s="49">
        <f> OFFSET('#Field'!$V$1, $E47+1, $D47)</f>
        <v>7</v>
      </c>
    </row>
    <row r="48">
      <c r="A48" s="47">
        <v>7.0</v>
      </c>
      <c r="B48" s="47">
        <v>5.0</v>
      </c>
      <c r="C48" s="48" t="s">
        <v>540</v>
      </c>
      <c r="D48" s="48">
        <v>25.0</v>
      </c>
      <c r="E48" s="48">
        <v>17.0</v>
      </c>
      <c r="F48" s="42" t="str">
        <f> OFFSET('#Field'!$V$1, $E48, $D48)</f>
        <v>chain_A_02</v>
      </c>
      <c r="G48" s="49" t="b">
        <f> OFFSET('#Field'!$V$1, $E48+2, $D48)</f>
        <v>1</v>
      </c>
      <c r="H48" s="49" t="b">
        <f> OFFSET('#Field'!$V$1, $E48+3, $D48)</f>
        <v>0</v>
      </c>
      <c r="I48" s="49">
        <f> OFFSET('#Field'!$V$1, $E48+1, $D48)</f>
        <v>5</v>
      </c>
    </row>
    <row r="49">
      <c r="A49" s="47">
        <v>7.0</v>
      </c>
      <c r="B49" s="47">
        <v>6.0</v>
      </c>
      <c r="C49" s="48" t="s">
        <v>542</v>
      </c>
      <c r="D49" s="48">
        <v>25.0</v>
      </c>
      <c r="E49" s="48">
        <v>21.0</v>
      </c>
      <c r="F49" s="42" t="str">
        <f> OFFSET('#Field'!$V$1, $E49, $D49)</f>
        <v>chain_A_02</v>
      </c>
      <c r="G49" s="49" t="b">
        <f> OFFSET('#Field'!$V$1, $E49+2, $D49)</f>
        <v>1</v>
      </c>
      <c r="H49" s="49" t="b">
        <f> OFFSET('#Field'!$V$1, $E49+3, $D49)</f>
        <v>0</v>
      </c>
      <c r="I49" s="49">
        <f> OFFSET('#Field'!$V$1, $E49+1, $D49)</f>
        <v>5</v>
      </c>
    </row>
    <row r="50">
      <c r="A50" s="47">
        <v>7.0</v>
      </c>
      <c r="B50" s="47">
        <v>7.0</v>
      </c>
      <c r="C50" s="48" t="s">
        <v>543</v>
      </c>
      <c r="D50" s="48">
        <v>25.0</v>
      </c>
      <c r="E50" s="48">
        <v>25.0</v>
      </c>
      <c r="F50" s="42" t="str">
        <f> OFFSET('#Field'!$V$1, $E50, $D50)</f>
        <v>chain_A_04</v>
      </c>
      <c r="G50" s="49" t="b">
        <f> OFFSET('#Field'!$V$1, $E50+2, $D50)</f>
        <v>1</v>
      </c>
      <c r="H50" s="49" t="b">
        <f> OFFSET('#Field'!$V$1, $E50+3, $D50)</f>
        <v>0</v>
      </c>
      <c r="I50" s="49">
        <f> OFFSET('#Field'!$V$1, $E50+1, $D50)</f>
        <v>5</v>
      </c>
    </row>
    <row r="51">
      <c r="A51" s="47">
        <v>8.0</v>
      </c>
      <c r="B51" s="47">
        <v>1.0</v>
      </c>
      <c r="C51" s="48" t="s">
        <v>546</v>
      </c>
      <c r="D51" s="48">
        <v>29.0</v>
      </c>
      <c r="E51" s="48">
        <v>1.0</v>
      </c>
      <c r="F51" s="42" t="str">
        <f> OFFSET('#Field'!$V$1, $E51, $D51)</f>
        <v>chain_D_03</v>
      </c>
      <c r="G51" s="49" t="b">
        <f> OFFSET('#Field'!$V$1, $E51+2, $D51)</f>
        <v>1</v>
      </c>
      <c r="H51" s="49" t="b">
        <f> OFFSET('#Field'!$V$1, $E51+3, $D51)</f>
        <v>1</v>
      </c>
      <c r="I51" s="49">
        <f> OFFSET('#Field'!$V$1, $E51+1, $D51)</f>
        <v>14</v>
      </c>
    </row>
    <row r="52">
      <c r="A52" s="47">
        <v>8.0</v>
      </c>
      <c r="B52" s="47">
        <v>2.0</v>
      </c>
      <c r="C52" s="48" t="s">
        <v>547</v>
      </c>
      <c r="D52" s="48">
        <v>29.0</v>
      </c>
      <c r="E52" s="48">
        <v>5.0</v>
      </c>
      <c r="F52" s="42" t="str">
        <f> OFFSET('#Field'!$V$1, $E52, $D52)</f>
        <v>chain_G_03</v>
      </c>
      <c r="G52" s="49" t="b">
        <f> OFFSET('#Field'!$V$1, $E52+2, $D52)</f>
        <v>1</v>
      </c>
      <c r="H52" s="49" t="b">
        <f> OFFSET('#Field'!$V$1, $E52+3, $D52)</f>
        <v>1</v>
      </c>
      <c r="I52" s="49">
        <f> OFFSET('#Field'!$V$1, $E52+1, $D52)</f>
        <v>12</v>
      </c>
    </row>
    <row r="53">
      <c r="A53" s="47">
        <v>8.0</v>
      </c>
      <c r="B53" s="47">
        <v>3.0</v>
      </c>
      <c r="C53" s="48" t="s">
        <v>548</v>
      </c>
      <c r="D53" s="48">
        <v>29.0</v>
      </c>
      <c r="E53" s="48">
        <v>9.0</v>
      </c>
      <c r="F53" s="42" t="str">
        <f> OFFSET('#Field'!$V$1, $E53, $D53)</f>
        <v>chain_D_02</v>
      </c>
      <c r="G53" s="49" t="b">
        <f> OFFSET('#Field'!$V$1, $E53+2, $D53)</f>
        <v>1</v>
      </c>
      <c r="H53" s="49" t="b">
        <f> OFFSET('#Field'!$V$1, $E53+3, $D53)</f>
        <v>1</v>
      </c>
      <c r="I53" s="49">
        <f> OFFSET('#Field'!$V$1, $E53+1, $D53)</f>
        <v>10</v>
      </c>
    </row>
    <row r="54">
      <c r="A54" s="47">
        <v>8.0</v>
      </c>
      <c r="B54" s="47">
        <v>4.0</v>
      </c>
      <c r="C54" s="48" t="s">
        <v>550</v>
      </c>
      <c r="D54" s="48">
        <v>29.0</v>
      </c>
      <c r="E54" s="48">
        <v>13.0</v>
      </c>
      <c r="F54" s="42" t="str">
        <f> OFFSET('#Field'!$V$1, $E54, $D54)</f>
        <v>chain_С_06</v>
      </c>
      <c r="G54" s="49" t="b">
        <f> OFFSET('#Field'!$V$1, $E54+2, $D54)</f>
        <v>1</v>
      </c>
      <c r="H54" s="49" t="b">
        <f> OFFSET('#Field'!$V$1, $E54+3, $D54)</f>
        <v>0</v>
      </c>
      <c r="I54" s="49">
        <f> OFFSET('#Field'!$V$1, $E54+1, $D54)</f>
        <v>7</v>
      </c>
    </row>
    <row r="55">
      <c r="A55" s="47">
        <v>8.0</v>
      </c>
      <c r="B55" s="47">
        <v>5.0</v>
      </c>
      <c r="C55" s="48" t="s">
        <v>552</v>
      </c>
      <c r="D55" s="48">
        <v>29.0</v>
      </c>
      <c r="E55" s="48">
        <v>17.0</v>
      </c>
      <c r="F55" s="42" t="str">
        <f> OFFSET('#Field'!$V$1, $E55, $D55)</f>
        <v>chain_С_03</v>
      </c>
      <c r="G55" s="49" t="b">
        <f> OFFSET('#Field'!$V$1, $E55+2, $D55)</f>
        <v>1</v>
      </c>
      <c r="H55" s="49" t="b">
        <f> OFFSET('#Field'!$V$1, $E55+3, $D55)</f>
        <v>1</v>
      </c>
      <c r="I55" s="49">
        <f> OFFSET('#Field'!$V$1, $E55+1, $D55)</f>
        <v>7</v>
      </c>
    </row>
    <row r="56">
      <c r="A56" s="47">
        <v>8.0</v>
      </c>
      <c r="B56" s="47">
        <v>6.0</v>
      </c>
      <c r="C56" s="48" t="s">
        <v>554</v>
      </c>
      <c r="D56" s="48">
        <v>29.0</v>
      </c>
      <c r="E56" s="48">
        <v>21.0</v>
      </c>
      <c r="F56" s="42" t="str">
        <f> OFFSET('#Field'!$V$1, $E56, $D56)</f>
        <v>chain_B_01</v>
      </c>
      <c r="G56" s="49" t="b">
        <f> OFFSET('#Field'!$V$1, $E56+2, $D56)</f>
        <v>1</v>
      </c>
      <c r="H56" s="49" t="b">
        <f> OFFSET('#Field'!$V$1, $E56+3, $D56)</f>
        <v>0</v>
      </c>
      <c r="I56" s="49">
        <f> OFFSET('#Field'!$V$1, $E56+1, $D56)</f>
        <v>5</v>
      </c>
    </row>
    <row r="57">
      <c r="A57" s="47">
        <v>8.0</v>
      </c>
      <c r="B57" s="47">
        <v>7.0</v>
      </c>
      <c r="C57" s="48" t="s">
        <v>556</v>
      </c>
      <c r="D57" s="48">
        <v>29.0</v>
      </c>
      <c r="E57" s="48">
        <v>25.0</v>
      </c>
      <c r="F57" s="42" t="str">
        <f> OFFSET('#Field'!$V$1, $E57, $D57)</f>
        <v>chain_B_02</v>
      </c>
      <c r="G57" s="49" t="b">
        <f> OFFSET('#Field'!$V$1, $E57+2, $D57)</f>
        <v>1</v>
      </c>
      <c r="H57" s="49" t="b">
        <f> OFFSET('#Field'!$V$1, $E57+3, $D57)</f>
        <v>1</v>
      </c>
      <c r="I57" s="49">
        <f> OFFSET('#Field'!$V$1, $E57+1, $D57)</f>
        <v>6</v>
      </c>
    </row>
    <row r="58">
      <c r="A58" s="47">
        <v>9.0</v>
      </c>
      <c r="B58" s="47">
        <v>1.0</v>
      </c>
      <c r="C58" s="48" t="s">
        <v>557</v>
      </c>
      <c r="D58" s="48">
        <v>33.0</v>
      </c>
      <c r="E58" s="48">
        <v>1.0</v>
      </c>
      <c r="F58" s="42" t="str">
        <f> OFFSET('#Field'!$V$1, $E58, $D58)</f>
        <v>chain_F_02</v>
      </c>
      <c r="G58" s="49" t="b">
        <f> OFFSET('#Field'!$V$1, $E58+2, $D58)</f>
        <v>1</v>
      </c>
      <c r="H58" s="49" t="b">
        <f> OFFSET('#Field'!$V$1, $E58+3, $D58)</f>
        <v>1</v>
      </c>
      <c r="I58" s="49">
        <f> OFFSET('#Field'!$V$1, $E58+1, $D58)</f>
        <v>14</v>
      </c>
    </row>
    <row r="59">
      <c r="A59" s="47">
        <v>9.0</v>
      </c>
      <c r="B59" s="47">
        <v>2.0</v>
      </c>
      <c r="C59" s="48" t="s">
        <v>558</v>
      </c>
      <c r="D59" s="48">
        <v>33.0</v>
      </c>
      <c r="E59" s="48">
        <v>5.0</v>
      </c>
      <c r="F59" s="42" t="str">
        <f> OFFSET('#Field'!$V$1, $E59, $D59)</f>
        <v>chain_F_06</v>
      </c>
      <c r="G59" s="49" t="b">
        <f> OFFSET('#Field'!$V$1, $E59+2, $D59)</f>
        <v>1</v>
      </c>
      <c r="H59" s="49" t="b">
        <f> OFFSET('#Field'!$V$1, $E59+3, $D59)</f>
        <v>1</v>
      </c>
      <c r="I59" s="49">
        <f> OFFSET('#Field'!$V$1, $E59+1, $D59)</f>
        <v>12</v>
      </c>
    </row>
    <row r="60">
      <c r="A60" s="47">
        <v>9.0</v>
      </c>
      <c r="B60" s="47">
        <v>3.0</v>
      </c>
      <c r="C60" s="48" t="s">
        <v>559</v>
      </c>
      <c r="D60" s="48">
        <v>33.0</v>
      </c>
      <c r="E60" s="48">
        <v>9.0</v>
      </c>
      <c r="F60" s="42" t="str">
        <f> OFFSET('#Field'!$V$1, $E60, $D60)</f>
        <v>chain_I_04</v>
      </c>
      <c r="G60" s="49" t="b">
        <f> OFFSET('#Field'!$V$1, $E60+2, $D60)</f>
        <v>1</v>
      </c>
      <c r="H60" s="49" t="b">
        <f> OFFSET('#Field'!$V$1, $E60+3, $D60)</f>
        <v>1</v>
      </c>
      <c r="I60" s="49">
        <f> OFFSET('#Field'!$V$1, $E60+1, $D60)</f>
        <v>10</v>
      </c>
    </row>
    <row r="61">
      <c r="A61" s="47">
        <v>9.0</v>
      </c>
      <c r="B61" s="47">
        <v>4.0</v>
      </c>
      <c r="C61" s="48" t="s">
        <v>562</v>
      </c>
      <c r="D61" s="48">
        <v>33.0</v>
      </c>
      <c r="E61" s="48">
        <v>13.0</v>
      </c>
      <c r="F61" s="42" t="str">
        <f> OFFSET('#Field'!$V$1, $E61, $D61)</f>
        <v>chain_B_05</v>
      </c>
      <c r="G61" s="49" t="b">
        <f> OFFSET('#Field'!$V$1, $E61+2, $D61)</f>
        <v>1</v>
      </c>
      <c r="H61" s="49" t="b">
        <f> OFFSET('#Field'!$V$1, $E61+3, $D61)</f>
        <v>1</v>
      </c>
      <c r="I61" s="49">
        <f> OFFSET('#Field'!$V$1, $E61+1, $D61)</f>
        <v>7</v>
      </c>
    </row>
    <row r="62">
      <c r="A62" s="47">
        <v>9.0</v>
      </c>
      <c r="B62" s="47">
        <v>5.0</v>
      </c>
      <c r="C62" s="48" t="s">
        <v>564</v>
      </c>
      <c r="D62" s="48">
        <v>33.0</v>
      </c>
      <c r="E62" s="48">
        <v>17.0</v>
      </c>
      <c r="F62" s="42" t="str">
        <f> OFFSET('#Field'!$V$1, $E62, $D62)</f>
        <v>chain_С_04</v>
      </c>
      <c r="G62" s="49" t="b">
        <f> OFFSET('#Field'!$V$1, $E62+2, $D62)</f>
        <v>1</v>
      </c>
      <c r="H62" s="49" t="b">
        <f> OFFSET('#Field'!$V$1, $E62+3, $D62)</f>
        <v>1</v>
      </c>
      <c r="I62" s="49">
        <f> OFFSET('#Field'!$V$1, $E62+1, $D62)</f>
        <v>7</v>
      </c>
    </row>
    <row r="63">
      <c r="A63" s="47">
        <v>9.0</v>
      </c>
      <c r="B63" s="47">
        <v>6.0</v>
      </c>
      <c r="C63" s="48" t="s">
        <v>565</v>
      </c>
      <c r="D63" s="48">
        <v>33.0</v>
      </c>
      <c r="E63" s="48">
        <v>21.0</v>
      </c>
      <c r="F63" s="42" t="str">
        <f> OFFSET('#Field'!$V$1, $E63, $D63)</f>
        <v>chain_B_03</v>
      </c>
      <c r="G63" s="49" t="b">
        <f> OFFSET('#Field'!$V$1, $E63+2, $D63)</f>
        <v>1</v>
      </c>
      <c r="H63" s="49" t="b">
        <f> OFFSET('#Field'!$V$1, $E63+3, $D63)</f>
        <v>1</v>
      </c>
      <c r="I63" s="49">
        <f> OFFSET('#Field'!$V$1, $E63+1, $D63)</f>
        <v>6</v>
      </c>
    </row>
    <row r="64">
      <c r="A64" s="47">
        <v>9.0</v>
      </c>
      <c r="B64" s="47">
        <v>7.0</v>
      </c>
      <c r="C64" s="48" t="s">
        <v>568</v>
      </c>
      <c r="D64" s="48">
        <v>33.0</v>
      </c>
      <c r="E64" s="48">
        <v>25.0</v>
      </c>
      <c r="F64" s="42" t="str">
        <f> OFFSET('#Field'!$V$1, $E64, $D64)</f>
        <v>chain_B_01</v>
      </c>
      <c r="G64" s="49" t="b">
        <f> OFFSET('#Field'!$V$1, $E64+2, $D64)</f>
        <v>1</v>
      </c>
      <c r="H64" s="49" t="b">
        <f> OFFSET('#Field'!$V$1, $E64+3, $D64)</f>
        <v>1</v>
      </c>
      <c r="I64" s="49">
        <f> OFFSET('#Field'!$V$1, $E64+1, $D64)</f>
        <v>6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13"/>
  </cols>
  <sheetData>
    <row r="1">
      <c r="A1" s="5" t="s">
        <v>0</v>
      </c>
      <c r="B1" s="50" t="s">
        <v>3</v>
      </c>
    </row>
    <row r="2">
      <c r="A2" s="5" t="s">
        <v>344</v>
      </c>
      <c r="B2" s="7">
        <v>5.0</v>
      </c>
    </row>
    <row r="3">
      <c r="A3" s="5" t="s">
        <v>346</v>
      </c>
      <c r="B3" s="7">
        <v>5.0</v>
      </c>
    </row>
    <row r="4">
      <c r="A4" s="5" t="s">
        <v>347</v>
      </c>
      <c r="B4" s="7">
        <v>30.0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25"/>
    <col customWidth="1" min="2" max="2" width="87.63"/>
  </cols>
  <sheetData>
    <row r="1">
      <c r="A1" s="5" t="s">
        <v>0</v>
      </c>
      <c r="B1" s="51" t="s">
        <v>3</v>
      </c>
    </row>
    <row r="2">
      <c r="A2" s="1" t="s">
        <v>356</v>
      </c>
      <c r="B2" s="52"/>
    </row>
    <row r="3">
      <c r="A3" s="1" t="s">
        <v>357</v>
      </c>
      <c r="B3" s="52"/>
    </row>
    <row r="4">
      <c r="A4" s="5" t="s">
        <v>359</v>
      </c>
      <c r="B4" s="41" t="s">
        <v>360</v>
      </c>
    </row>
    <row r="5">
      <c r="A5" s="1" t="s">
        <v>361</v>
      </c>
      <c r="B5" s="53">
        <v>1.0</v>
      </c>
    </row>
    <row r="6">
      <c r="A6" s="5" t="s">
        <v>362</v>
      </c>
      <c r="B6" s="54" t="s">
        <v>363</v>
      </c>
    </row>
    <row r="7">
      <c r="A7" s="5" t="s">
        <v>364</v>
      </c>
      <c r="B7" s="54" t="s">
        <v>365</v>
      </c>
    </row>
    <row r="8">
      <c r="A8" s="5" t="s">
        <v>366</v>
      </c>
      <c r="B8" s="54" t="s">
        <v>367</v>
      </c>
    </row>
    <row r="9">
      <c r="A9" s="5"/>
    </row>
    <row r="10">
      <c r="A10" s="7"/>
    </row>
    <row r="11">
      <c r="A11" s="5"/>
    </row>
  </sheetData>
  <dataValidations>
    <dataValidation type="list" allowBlank="1" showErrorMessage="1" sqref="B5">
      <formula1>"0,1"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31.38"/>
    <col customWidth="1" min="2" max="2" width="21.13"/>
    <col customWidth="1" min="3" max="3" width="27.75"/>
    <col customWidth="1" min="5" max="5" width="25.13"/>
    <col customWidth="1" min="6" max="6" width="3.88"/>
    <col customWidth="1" min="7" max="7" width="31.38"/>
  </cols>
  <sheetData>
    <row r="1">
      <c r="A1" s="55" t="s">
        <v>2</v>
      </c>
      <c r="B1" s="56" t="s">
        <v>370</v>
      </c>
      <c r="C1" s="57" t="s">
        <v>371</v>
      </c>
      <c r="D1" s="58" t="s">
        <v>372</v>
      </c>
      <c r="E1" s="58" t="s">
        <v>373</v>
      </c>
      <c r="F1" s="59"/>
      <c r="G1" s="55" t="s">
        <v>374</v>
      </c>
    </row>
    <row r="2" ht="75.0" customHeight="1">
      <c r="A2" s="9" t="s">
        <v>17</v>
      </c>
      <c r="B2" s="60" t="s">
        <v>100</v>
      </c>
      <c r="D2" s="61"/>
      <c r="E2" s="62" t="s">
        <v>375</v>
      </c>
      <c r="G2" s="9" t="s">
        <v>17</v>
      </c>
    </row>
    <row r="3" ht="75.0" customHeight="1">
      <c r="A3" s="9" t="s">
        <v>26</v>
      </c>
      <c r="B3" s="60" t="s">
        <v>109</v>
      </c>
      <c r="D3" s="61"/>
      <c r="E3" s="62" t="s">
        <v>375</v>
      </c>
      <c r="G3" s="9" t="s">
        <v>26</v>
      </c>
    </row>
    <row r="4" ht="75.0" customHeight="1">
      <c r="A4" s="9" t="s">
        <v>37</v>
      </c>
      <c r="B4" s="60" t="s">
        <v>115</v>
      </c>
      <c r="D4" s="61"/>
      <c r="E4" s="62" t="s">
        <v>375</v>
      </c>
      <c r="G4" s="9" t="s">
        <v>37</v>
      </c>
    </row>
    <row r="5" ht="75.0" customHeight="1">
      <c r="A5" s="9" t="s">
        <v>47</v>
      </c>
      <c r="B5" s="60" t="s">
        <v>123</v>
      </c>
      <c r="D5" s="61"/>
      <c r="E5" s="62" t="s">
        <v>375</v>
      </c>
      <c r="G5" s="9" t="s">
        <v>47</v>
      </c>
    </row>
    <row r="6" ht="75.0" customHeight="1">
      <c r="A6" s="9" t="s">
        <v>49</v>
      </c>
      <c r="B6" s="60" t="s">
        <v>127</v>
      </c>
      <c r="D6" s="61"/>
      <c r="E6" s="62" t="s">
        <v>375</v>
      </c>
      <c r="G6" s="9" t="s">
        <v>49</v>
      </c>
    </row>
    <row r="7" ht="75.0" customHeight="1">
      <c r="A7" s="9" t="s">
        <v>51</v>
      </c>
      <c r="B7" s="60" t="s">
        <v>129</v>
      </c>
      <c r="D7" s="61"/>
      <c r="E7" s="62" t="s">
        <v>375</v>
      </c>
      <c r="G7" s="9" t="s">
        <v>51</v>
      </c>
    </row>
    <row r="8" ht="75.0" customHeight="1">
      <c r="A8" s="9" t="str">
        <f> IF(ISBLANK(E8),, '#Settings'!$B$4 &amp; E8 &amp; "_0" &amp; (COUNTIF($E$1:$E3, E8) + '#Settings'!$B$5))</f>
        <v/>
      </c>
      <c r="B8" s="63"/>
      <c r="D8" s="62"/>
      <c r="E8" s="61"/>
      <c r="G8" s="64"/>
    </row>
    <row r="9" ht="75.0" customHeight="1">
      <c r="A9" s="9" t="s">
        <v>23</v>
      </c>
      <c r="B9" s="65" t="s">
        <v>131</v>
      </c>
      <c r="D9" s="62"/>
      <c r="E9" s="62" t="s">
        <v>378</v>
      </c>
      <c r="G9" s="9" t="s">
        <v>23</v>
      </c>
    </row>
    <row r="10" ht="75.0" customHeight="1">
      <c r="A10" s="9" t="s">
        <v>27</v>
      </c>
      <c r="B10" s="65" t="s">
        <v>133</v>
      </c>
      <c r="D10" s="61"/>
      <c r="E10" s="62" t="s">
        <v>378</v>
      </c>
      <c r="G10" s="9" t="s">
        <v>27</v>
      </c>
    </row>
    <row r="11" ht="75.0" customHeight="1">
      <c r="A11" s="9" t="s">
        <v>90</v>
      </c>
      <c r="B11" s="65" t="s">
        <v>137</v>
      </c>
      <c r="D11" s="61"/>
      <c r="E11" s="62" t="s">
        <v>378</v>
      </c>
      <c r="G11" s="9" t="s">
        <v>90</v>
      </c>
    </row>
    <row r="12" ht="75.0" customHeight="1">
      <c r="A12" s="9"/>
      <c r="B12" s="65"/>
      <c r="D12" s="61"/>
      <c r="E12" s="62"/>
      <c r="G12" s="9"/>
    </row>
    <row r="13" ht="75.0" customHeight="1">
      <c r="A13" s="9" t="s">
        <v>29</v>
      </c>
      <c r="B13" s="65" t="s">
        <v>141</v>
      </c>
      <c r="D13" s="62"/>
      <c r="E13" s="62" t="s">
        <v>379</v>
      </c>
      <c r="G13" s="9" t="s">
        <v>29</v>
      </c>
    </row>
    <row r="14" ht="75.0" customHeight="1">
      <c r="A14" s="9" t="s">
        <v>32</v>
      </c>
      <c r="B14" s="65" t="s">
        <v>142</v>
      </c>
      <c r="D14" s="62"/>
      <c r="E14" s="62" t="s">
        <v>379</v>
      </c>
      <c r="G14" s="9" t="s">
        <v>32</v>
      </c>
    </row>
    <row r="15" ht="75.0" customHeight="1">
      <c r="A15" s="9" t="s">
        <v>34</v>
      </c>
      <c r="B15" s="65" t="s">
        <v>144</v>
      </c>
      <c r="D15" s="62"/>
      <c r="E15" s="62" t="s">
        <v>379</v>
      </c>
      <c r="G15" s="9" t="s">
        <v>34</v>
      </c>
    </row>
    <row r="16" ht="75.0" customHeight="1">
      <c r="A16" s="9" t="s">
        <v>96</v>
      </c>
      <c r="B16" s="65" t="s">
        <v>146</v>
      </c>
      <c r="D16" s="61"/>
      <c r="E16" s="62" t="s">
        <v>379</v>
      </c>
      <c r="G16" s="9" t="s">
        <v>96</v>
      </c>
    </row>
    <row r="17" ht="75.0" customHeight="1">
      <c r="A17" s="9"/>
      <c r="B17" s="63"/>
      <c r="D17" s="61"/>
      <c r="E17" s="61"/>
      <c r="G17" s="64"/>
    </row>
    <row r="18" ht="75.0" customHeight="1">
      <c r="A18" s="9" t="s">
        <v>52</v>
      </c>
      <c r="B18" s="60" t="s">
        <v>149</v>
      </c>
      <c r="D18" s="61"/>
      <c r="E18" s="62" t="s">
        <v>380</v>
      </c>
      <c r="G18" s="9" t="s">
        <v>52</v>
      </c>
    </row>
    <row r="19" ht="75.0" customHeight="1">
      <c r="A19" s="9" t="s">
        <v>54</v>
      </c>
      <c r="B19" s="60" t="s">
        <v>151</v>
      </c>
      <c r="D19" s="61"/>
      <c r="E19" s="62" t="s">
        <v>380</v>
      </c>
      <c r="G19" s="9" t="s">
        <v>54</v>
      </c>
    </row>
    <row r="20" ht="75.0" customHeight="1">
      <c r="A20" s="9" t="s">
        <v>60</v>
      </c>
      <c r="B20" s="60" t="s">
        <v>153</v>
      </c>
      <c r="D20" s="61"/>
      <c r="E20" s="62" t="s">
        <v>380</v>
      </c>
      <c r="G20" s="9" t="s">
        <v>60</v>
      </c>
    </row>
    <row r="21" ht="75.0" customHeight="1">
      <c r="A21" s="9" t="s">
        <v>69</v>
      </c>
      <c r="B21" s="60" t="s">
        <v>154</v>
      </c>
      <c r="D21" s="61"/>
      <c r="E21" s="62" t="s">
        <v>380</v>
      </c>
      <c r="G21" s="9" t="s">
        <v>69</v>
      </c>
    </row>
    <row r="22" ht="75.0" customHeight="1">
      <c r="A22" s="9" t="s">
        <v>71</v>
      </c>
      <c r="B22" s="60" t="s">
        <v>155</v>
      </c>
      <c r="D22" s="61"/>
      <c r="E22" s="62" t="s">
        <v>380</v>
      </c>
      <c r="G22" s="9" t="s">
        <v>71</v>
      </c>
    </row>
    <row r="23" ht="75.0" customHeight="1">
      <c r="A23" s="9" t="s">
        <v>75</v>
      </c>
      <c r="B23" s="60" t="s">
        <v>158</v>
      </c>
      <c r="D23" s="61"/>
      <c r="E23" s="62" t="s">
        <v>380</v>
      </c>
      <c r="G23" s="9" t="s">
        <v>75</v>
      </c>
    </row>
    <row r="24" ht="75.0" customHeight="1">
      <c r="A24" s="9"/>
      <c r="B24" s="63"/>
      <c r="D24" s="61"/>
      <c r="E24" s="61"/>
      <c r="G24" s="64"/>
    </row>
    <row r="25" ht="75.0" customHeight="1">
      <c r="A25" s="9" t="s">
        <v>53</v>
      </c>
      <c r="B25" s="60" t="s">
        <v>161</v>
      </c>
      <c r="D25" s="61"/>
      <c r="E25" s="66" t="s">
        <v>382</v>
      </c>
      <c r="G25" s="9" t="s">
        <v>53</v>
      </c>
    </row>
    <row r="26" ht="75.0" customHeight="1">
      <c r="A26" s="9" t="s">
        <v>55</v>
      </c>
      <c r="B26" s="60" t="s">
        <v>165</v>
      </c>
      <c r="D26" s="61"/>
      <c r="E26" s="66" t="s">
        <v>382</v>
      </c>
      <c r="G26" s="9" t="s">
        <v>55</v>
      </c>
    </row>
    <row r="27" ht="75.0" customHeight="1">
      <c r="A27" s="9" t="s">
        <v>56</v>
      </c>
      <c r="B27" s="60" t="s">
        <v>167</v>
      </c>
      <c r="D27" s="61"/>
      <c r="E27" s="66" t="s">
        <v>382</v>
      </c>
      <c r="G27" s="9" t="s">
        <v>56</v>
      </c>
    </row>
    <row r="28" ht="75.0" customHeight="1">
      <c r="A28" s="9" t="s">
        <v>62</v>
      </c>
      <c r="B28" s="60" t="s">
        <v>168</v>
      </c>
      <c r="D28" s="61"/>
      <c r="E28" s="66" t="s">
        <v>382</v>
      </c>
      <c r="G28" s="9" t="s">
        <v>62</v>
      </c>
    </row>
    <row r="29" ht="75.0" customHeight="1">
      <c r="A29" s="9" t="s">
        <v>114</v>
      </c>
      <c r="B29" s="60" t="s">
        <v>170</v>
      </c>
      <c r="D29" s="61"/>
      <c r="E29" s="66" t="s">
        <v>382</v>
      </c>
      <c r="G29" s="9" t="s">
        <v>114</v>
      </c>
    </row>
    <row r="30" ht="75.0" customHeight="1">
      <c r="A30" s="9"/>
      <c r="B30" s="63"/>
      <c r="D30" s="61"/>
      <c r="E30" s="61"/>
      <c r="G30" s="64"/>
    </row>
    <row r="31" ht="75.0" customHeight="1">
      <c r="A31" s="9" t="s">
        <v>57</v>
      </c>
      <c r="B31" s="60" t="s">
        <v>176</v>
      </c>
      <c r="D31" s="61"/>
      <c r="E31" s="66" t="s">
        <v>383</v>
      </c>
      <c r="G31" s="9" t="s">
        <v>57</v>
      </c>
    </row>
    <row r="32" ht="75.0" customHeight="1">
      <c r="A32" s="9" t="s">
        <v>58</v>
      </c>
      <c r="B32" s="60" t="s">
        <v>178</v>
      </c>
      <c r="D32" s="61"/>
      <c r="E32" s="66" t="s">
        <v>383</v>
      </c>
      <c r="G32" s="9" t="s">
        <v>58</v>
      </c>
    </row>
    <row r="33" ht="75.0" customHeight="1">
      <c r="A33" s="9" t="s">
        <v>59</v>
      </c>
      <c r="B33" s="60" t="s">
        <v>179</v>
      </c>
      <c r="D33" s="61"/>
      <c r="E33" s="66" t="s">
        <v>383</v>
      </c>
      <c r="G33" s="9" t="s">
        <v>59</v>
      </c>
    </row>
    <row r="34" ht="75.0" customHeight="1">
      <c r="A34" s="9" t="s">
        <v>73</v>
      </c>
      <c r="B34" s="60" t="s">
        <v>180</v>
      </c>
      <c r="D34" s="61"/>
      <c r="E34" s="66" t="s">
        <v>383</v>
      </c>
      <c r="G34" s="9" t="s">
        <v>73</v>
      </c>
    </row>
    <row r="35" ht="75.0" customHeight="1">
      <c r="A35" s="9" t="s">
        <v>74</v>
      </c>
      <c r="B35" s="60" t="s">
        <v>181</v>
      </c>
      <c r="D35" s="61"/>
      <c r="E35" s="66" t="s">
        <v>383</v>
      </c>
      <c r="G35" s="9" t="s">
        <v>74</v>
      </c>
    </row>
    <row r="36" ht="75.0" customHeight="1">
      <c r="A36" s="9" t="s">
        <v>126</v>
      </c>
      <c r="B36" s="60" t="s">
        <v>182</v>
      </c>
      <c r="D36" s="61"/>
      <c r="E36" s="66" t="s">
        <v>383</v>
      </c>
      <c r="G36" s="9" t="s">
        <v>126</v>
      </c>
    </row>
    <row r="37" ht="75.0" customHeight="1">
      <c r="A37" s="9"/>
      <c r="B37" s="63"/>
      <c r="D37" s="61"/>
      <c r="E37" s="61"/>
      <c r="G37" s="64"/>
    </row>
    <row r="38" ht="75.0" customHeight="1">
      <c r="A38" s="9" t="s">
        <v>79</v>
      </c>
      <c r="B38" s="60" t="s">
        <v>183</v>
      </c>
      <c r="D38" s="62"/>
      <c r="E38" s="62" t="s">
        <v>385</v>
      </c>
      <c r="G38" s="9" t="s">
        <v>79</v>
      </c>
    </row>
    <row r="39" ht="75.0" customHeight="1">
      <c r="A39" s="9" t="s">
        <v>81</v>
      </c>
      <c r="B39" s="60" t="s">
        <v>184</v>
      </c>
      <c r="D39" s="62"/>
      <c r="E39" s="62" t="s">
        <v>385</v>
      </c>
      <c r="G39" s="9" t="s">
        <v>81</v>
      </c>
    </row>
    <row r="40" ht="75.0" customHeight="1">
      <c r="A40" s="9" t="s">
        <v>89</v>
      </c>
      <c r="B40" s="60" t="s">
        <v>185</v>
      </c>
      <c r="D40" s="62"/>
      <c r="E40" s="62" t="s">
        <v>385</v>
      </c>
      <c r="G40" s="9" t="s">
        <v>89</v>
      </c>
    </row>
    <row r="41" ht="75.0" customHeight="1">
      <c r="A41" s="9" t="s">
        <v>95</v>
      </c>
      <c r="B41" s="60" t="s">
        <v>187</v>
      </c>
      <c r="D41" s="62"/>
      <c r="E41" s="62" t="s">
        <v>385</v>
      </c>
      <c r="G41" s="9" t="s">
        <v>95</v>
      </c>
    </row>
    <row r="42" ht="75.0" customHeight="1">
      <c r="A42" s="9" t="s">
        <v>97</v>
      </c>
      <c r="B42" s="60" t="s">
        <v>189</v>
      </c>
      <c r="D42" s="62"/>
      <c r="E42" s="62" t="s">
        <v>385</v>
      </c>
      <c r="G42" s="9" t="s">
        <v>97</v>
      </c>
    </row>
    <row r="43" ht="75.0" customHeight="1">
      <c r="A43" s="9" t="s">
        <v>101</v>
      </c>
      <c r="B43" s="60" t="s">
        <v>191</v>
      </c>
      <c r="D43" s="62"/>
      <c r="E43" s="62" t="s">
        <v>385</v>
      </c>
      <c r="G43" s="9" t="s">
        <v>101</v>
      </c>
    </row>
    <row r="44" ht="75.0" customHeight="1">
      <c r="A44" s="9" t="str">
        <f> IF(ISBLANK(E44),, '#Settings'!$B$4 &amp; E44 &amp; "_0" &amp; (COUNTIF($E$1:$E43, E44) + '#Settings'!$B$5))</f>
        <v/>
      </c>
      <c r="B44" s="63"/>
      <c r="D44" s="61"/>
      <c r="E44" s="61"/>
      <c r="G44" s="64"/>
    </row>
    <row r="45" ht="75.0" customHeight="1">
      <c r="A45" s="9" t="s">
        <v>80</v>
      </c>
      <c r="B45" s="60" t="s">
        <v>192</v>
      </c>
      <c r="D45" s="61"/>
      <c r="E45" s="62" t="s">
        <v>387</v>
      </c>
      <c r="G45" s="9" t="s">
        <v>80</v>
      </c>
    </row>
    <row r="46" ht="75.0" customHeight="1">
      <c r="A46" s="9" t="s">
        <v>82</v>
      </c>
      <c r="B46" s="60" t="s">
        <v>193</v>
      </c>
      <c r="D46" s="22"/>
      <c r="E46" s="62" t="s">
        <v>387</v>
      </c>
      <c r="G46" s="9" t="s">
        <v>82</v>
      </c>
    </row>
    <row r="47" ht="75.0" customHeight="1">
      <c r="A47" s="9" t="s">
        <v>83</v>
      </c>
      <c r="B47" s="60" t="s">
        <v>194</v>
      </c>
      <c r="C47" s="62"/>
      <c r="D47" s="61"/>
      <c r="E47" s="62" t="s">
        <v>387</v>
      </c>
      <c r="G47" s="9" t="s">
        <v>83</v>
      </c>
    </row>
    <row r="48" ht="75.0" customHeight="1">
      <c r="A48" s="9" t="s">
        <v>98</v>
      </c>
      <c r="B48" s="60" t="s">
        <v>195</v>
      </c>
      <c r="D48" s="61"/>
      <c r="E48" s="62" t="s">
        <v>387</v>
      </c>
      <c r="G48" s="9" t="s">
        <v>98</v>
      </c>
    </row>
    <row r="49" ht="75.0" customHeight="1">
      <c r="A49" s="9" t="s">
        <v>102</v>
      </c>
      <c r="B49" s="60" t="s">
        <v>196</v>
      </c>
      <c r="D49" s="61"/>
      <c r="E49" s="62" t="s">
        <v>387</v>
      </c>
      <c r="G49" s="9" t="s">
        <v>102</v>
      </c>
    </row>
    <row r="50" ht="75.0" customHeight="1">
      <c r="A50" s="9" t="s">
        <v>145</v>
      </c>
      <c r="B50" s="60" t="s">
        <v>198</v>
      </c>
      <c r="D50" s="61"/>
      <c r="E50" s="62" t="s">
        <v>387</v>
      </c>
      <c r="G50" s="9" t="s">
        <v>145</v>
      </c>
    </row>
    <row r="51" ht="75.0" customHeight="1">
      <c r="A51" s="9"/>
      <c r="B51" s="63"/>
      <c r="D51" s="62"/>
      <c r="E51" s="61"/>
      <c r="G51" s="64"/>
    </row>
    <row r="52" ht="75.0" customHeight="1">
      <c r="A52" s="9" t="s">
        <v>84</v>
      </c>
      <c r="B52" s="60" t="s">
        <v>200</v>
      </c>
      <c r="D52" s="61"/>
      <c r="E52" s="62" t="s">
        <v>388</v>
      </c>
      <c r="G52" s="9" t="s">
        <v>84</v>
      </c>
    </row>
    <row r="53" ht="75.0" customHeight="1">
      <c r="A53" s="9" t="s">
        <v>85</v>
      </c>
      <c r="B53" s="60" t="s">
        <v>202</v>
      </c>
      <c r="D53" s="22"/>
      <c r="E53" s="62" t="s">
        <v>388</v>
      </c>
      <c r="G53" s="9" t="s">
        <v>85</v>
      </c>
    </row>
    <row r="54" ht="75.0" customHeight="1">
      <c r="A54" s="9" t="s">
        <v>86</v>
      </c>
      <c r="B54" s="60" t="s">
        <v>205</v>
      </c>
      <c r="C54" s="62"/>
      <c r="D54" s="61"/>
      <c r="E54" s="62" t="s">
        <v>388</v>
      </c>
      <c r="G54" s="9" t="s">
        <v>86</v>
      </c>
    </row>
    <row r="55" ht="75.0" customHeight="1">
      <c r="A55" s="9" t="s">
        <v>87</v>
      </c>
      <c r="B55" s="60" t="s">
        <v>208</v>
      </c>
      <c r="D55" s="61"/>
      <c r="E55" s="62" t="s">
        <v>388</v>
      </c>
      <c r="G55" s="9" t="s">
        <v>87</v>
      </c>
    </row>
    <row r="56" ht="75.0" customHeight="1">
      <c r="A56" s="9" t="s">
        <v>88</v>
      </c>
      <c r="B56" s="60" t="s">
        <v>211</v>
      </c>
      <c r="D56" s="61"/>
      <c r="E56" s="62" t="s">
        <v>388</v>
      </c>
      <c r="G56" s="9" t="s">
        <v>88</v>
      </c>
    </row>
    <row r="57" ht="75.0" customHeight="1">
      <c r="A57" s="9" t="s">
        <v>103</v>
      </c>
      <c r="B57" s="60" t="s">
        <v>216</v>
      </c>
      <c r="D57" s="61"/>
      <c r="E57" s="62" t="s">
        <v>388</v>
      </c>
      <c r="G57" s="9" t="s">
        <v>103</v>
      </c>
    </row>
    <row r="58" ht="75.0" customHeight="1">
      <c r="A58" s="9" t="s">
        <v>160</v>
      </c>
      <c r="B58" s="60" t="s">
        <v>218</v>
      </c>
      <c r="D58" s="61"/>
      <c r="E58" s="62" t="s">
        <v>388</v>
      </c>
      <c r="G58" s="9" t="s">
        <v>160</v>
      </c>
    </row>
    <row r="59" ht="75.0" customHeight="1">
      <c r="A59" s="9" t="s">
        <v>163</v>
      </c>
      <c r="B59" s="60" t="s">
        <v>219</v>
      </c>
      <c r="D59" s="61"/>
      <c r="E59" s="62" t="s">
        <v>388</v>
      </c>
      <c r="G59" s="9" t="s">
        <v>163</v>
      </c>
    </row>
    <row r="60" ht="75.0" customHeight="1">
      <c r="A60" s="9"/>
      <c r="B60" s="60"/>
      <c r="D60" s="61"/>
      <c r="E60" s="62"/>
      <c r="G60" s="9"/>
    </row>
    <row r="61" ht="75.0" customHeight="1">
      <c r="A61" s="9" t="s">
        <v>104</v>
      </c>
      <c r="B61" s="60" t="s">
        <v>220</v>
      </c>
      <c r="D61" s="61"/>
      <c r="E61" s="61"/>
      <c r="G61" s="9" t="s">
        <v>104</v>
      </c>
    </row>
    <row r="62" ht="75.0" customHeight="1">
      <c r="A62" s="9" t="s">
        <v>106</v>
      </c>
      <c r="B62" s="60" t="s">
        <v>223</v>
      </c>
      <c r="D62" s="61"/>
      <c r="E62" s="61"/>
      <c r="G62" s="9" t="s">
        <v>106</v>
      </c>
    </row>
    <row r="63" ht="75.0" customHeight="1">
      <c r="A63" s="9" t="s">
        <v>113</v>
      </c>
      <c r="B63" s="60" t="s">
        <v>226</v>
      </c>
      <c r="D63" s="61"/>
      <c r="E63" s="61"/>
      <c r="G63" s="9" t="s">
        <v>113</v>
      </c>
    </row>
    <row r="64" ht="75.0" customHeight="1">
      <c r="A64" s="9" t="s">
        <v>117</v>
      </c>
      <c r="B64" s="60" t="s">
        <v>227</v>
      </c>
      <c r="D64" s="61"/>
      <c r="E64" s="61"/>
      <c r="G64" s="9" t="s">
        <v>117</v>
      </c>
    </row>
    <row r="65" ht="75.0" customHeight="1">
      <c r="A65" s="9" t="s">
        <v>124</v>
      </c>
      <c r="B65" s="60" t="s">
        <v>228</v>
      </c>
      <c r="D65" s="61"/>
      <c r="E65" s="61"/>
      <c r="G65" s="9" t="s">
        <v>124</v>
      </c>
    </row>
    <row r="66" ht="75.0" customHeight="1">
      <c r="A66" s="9" t="s">
        <v>128</v>
      </c>
      <c r="B66" s="60" t="s">
        <v>229</v>
      </c>
      <c r="D66" s="61"/>
      <c r="E66" s="61"/>
      <c r="G66" s="9" t="s">
        <v>128</v>
      </c>
    </row>
    <row r="67" ht="75.0" customHeight="1">
      <c r="A67" s="9"/>
      <c r="B67" s="63"/>
      <c r="D67" s="62"/>
      <c r="E67" s="61"/>
      <c r="G67" s="64"/>
    </row>
    <row r="68" ht="75.0" customHeight="1">
      <c r="A68" s="9" t="s">
        <v>105</v>
      </c>
      <c r="B68" s="60" t="s">
        <v>230</v>
      </c>
      <c r="D68" s="61"/>
      <c r="E68" s="61"/>
      <c r="G68" s="9" t="s">
        <v>105</v>
      </c>
    </row>
    <row r="69" ht="75.0" customHeight="1">
      <c r="A69" s="9" t="s">
        <v>107</v>
      </c>
      <c r="B69" s="60" t="s">
        <v>231</v>
      </c>
      <c r="D69" s="61"/>
      <c r="E69" s="61"/>
      <c r="G69" s="9" t="s">
        <v>107</v>
      </c>
    </row>
    <row r="70" ht="75.0" customHeight="1">
      <c r="A70" s="9" t="s">
        <v>108</v>
      </c>
      <c r="B70" s="60" t="s">
        <v>232</v>
      </c>
      <c r="D70" s="61"/>
      <c r="E70" s="61"/>
      <c r="G70" s="9" t="s">
        <v>108</v>
      </c>
    </row>
    <row r="71" ht="75.0" customHeight="1">
      <c r="A71" s="9" t="s">
        <v>125</v>
      </c>
      <c r="B71" s="60" t="s">
        <v>234</v>
      </c>
      <c r="D71" s="61"/>
      <c r="E71" s="61"/>
      <c r="G71" s="9" t="s">
        <v>125</v>
      </c>
    </row>
    <row r="72" ht="75.0" customHeight="1">
      <c r="A72" s="9" t="s">
        <v>186</v>
      </c>
      <c r="B72" s="60" t="s">
        <v>236</v>
      </c>
      <c r="D72" s="61"/>
      <c r="E72" s="61"/>
      <c r="G72" s="9" t="s">
        <v>186</v>
      </c>
    </row>
    <row r="73" ht="75.0" customHeight="1">
      <c r="A73" s="9" t="s">
        <v>188</v>
      </c>
      <c r="B73" s="60" t="s">
        <v>237</v>
      </c>
      <c r="D73" s="61"/>
      <c r="E73" s="61"/>
      <c r="G73" s="9" t="s">
        <v>188</v>
      </c>
    </row>
    <row r="74" ht="75.0" customHeight="1">
      <c r="A74" s="9" t="s">
        <v>190</v>
      </c>
      <c r="B74" s="60" t="s">
        <v>238</v>
      </c>
      <c r="D74" s="61"/>
      <c r="E74" s="61"/>
      <c r="G74" s="9" t="s">
        <v>190</v>
      </c>
    </row>
    <row r="75" ht="75.0" customHeight="1">
      <c r="A75" s="9"/>
      <c r="B75" s="63"/>
      <c r="D75" s="62"/>
      <c r="E75" s="61"/>
      <c r="G75" s="64"/>
    </row>
    <row r="76" ht="75.0" customHeight="1">
      <c r="A76" s="9" t="s">
        <v>110</v>
      </c>
      <c r="B76" s="60" t="s">
        <v>240</v>
      </c>
      <c r="D76" s="61"/>
      <c r="E76" s="61"/>
      <c r="G76" s="9" t="s">
        <v>110</v>
      </c>
    </row>
    <row r="77" ht="75.0" customHeight="1">
      <c r="A77" s="9" t="s">
        <v>111</v>
      </c>
      <c r="B77" s="60" t="s">
        <v>246</v>
      </c>
      <c r="D77" s="61"/>
      <c r="E77" s="61"/>
      <c r="G77" s="9" t="s">
        <v>111</v>
      </c>
    </row>
    <row r="78" ht="75.0" customHeight="1">
      <c r="A78" s="9" t="s">
        <v>112</v>
      </c>
      <c r="B78" s="60" t="s">
        <v>249</v>
      </c>
      <c r="D78" s="61"/>
      <c r="E78" s="61"/>
      <c r="G78" s="9" t="s">
        <v>112</v>
      </c>
    </row>
    <row r="79" ht="75.0" customHeight="1">
      <c r="A79" s="9" t="s">
        <v>116</v>
      </c>
      <c r="B79" s="60" t="s">
        <v>252</v>
      </c>
      <c r="D79" s="61"/>
      <c r="E79" s="61"/>
      <c r="G79" s="9" t="s">
        <v>116</v>
      </c>
    </row>
    <row r="80" ht="75.0" customHeight="1">
      <c r="A80" s="9" t="s">
        <v>132</v>
      </c>
      <c r="B80" s="60" t="s">
        <v>257</v>
      </c>
      <c r="D80" s="61"/>
      <c r="E80" s="61"/>
      <c r="G80" s="9" t="s">
        <v>132</v>
      </c>
    </row>
    <row r="81" ht="75.0" customHeight="1">
      <c r="A81" s="9" t="s">
        <v>197</v>
      </c>
      <c r="B81" s="60" t="s">
        <v>262</v>
      </c>
      <c r="D81" s="61"/>
      <c r="E81" s="61"/>
      <c r="G81" s="9" t="s">
        <v>197</v>
      </c>
    </row>
    <row r="82" ht="75.0" customHeight="1">
      <c r="A82" s="9" t="s">
        <v>199</v>
      </c>
      <c r="B82" s="60" t="s">
        <v>263</v>
      </c>
      <c r="D82" s="61"/>
      <c r="E82" s="61"/>
      <c r="G82" s="9" t="s">
        <v>199</v>
      </c>
    </row>
    <row r="83" ht="75.0" customHeight="1">
      <c r="A83" s="9" t="s">
        <v>201</v>
      </c>
      <c r="B83" s="60" t="s">
        <v>264</v>
      </c>
      <c r="D83" s="61"/>
      <c r="E83" s="61"/>
      <c r="G83" s="9" t="s">
        <v>201</v>
      </c>
    </row>
    <row r="84" ht="75.0" customHeight="1">
      <c r="A84" s="9"/>
      <c r="B84" s="63"/>
      <c r="D84" s="62"/>
      <c r="E84" s="61"/>
      <c r="G84" s="64"/>
    </row>
    <row r="85" ht="75.0" customHeight="1">
      <c r="A85" s="9" t="s">
        <v>134</v>
      </c>
      <c r="B85" s="60" t="s">
        <v>265</v>
      </c>
      <c r="D85" s="61"/>
      <c r="E85" s="61"/>
      <c r="G85" s="9" t="s">
        <v>134</v>
      </c>
    </row>
    <row r="86" ht="75.0" customHeight="1">
      <c r="A86" s="9" t="s">
        <v>136</v>
      </c>
      <c r="B86" s="60" t="s">
        <v>268</v>
      </c>
      <c r="D86" s="61"/>
      <c r="E86" s="61"/>
      <c r="G86" s="9" t="s">
        <v>136</v>
      </c>
    </row>
    <row r="87" ht="75.0" customHeight="1">
      <c r="A87" s="9" t="s">
        <v>140</v>
      </c>
      <c r="B87" s="60" t="s">
        <v>270</v>
      </c>
      <c r="D87" s="61"/>
      <c r="E87" s="61"/>
      <c r="G87" s="9" t="s">
        <v>140</v>
      </c>
    </row>
    <row r="88" ht="75.0" customHeight="1">
      <c r="A88" s="9" t="s">
        <v>143</v>
      </c>
      <c r="B88" s="60" t="s">
        <v>272</v>
      </c>
      <c r="D88" s="61"/>
      <c r="E88" s="61"/>
      <c r="G88" s="9" t="s">
        <v>143</v>
      </c>
    </row>
    <row r="89" ht="75.0" customHeight="1">
      <c r="A89" s="9" t="s">
        <v>148</v>
      </c>
      <c r="B89" s="60" t="s">
        <v>273</v>
      </c>
      <c r="D89" s="61"/>
      <c r="E89" s="61"/>
      <c r="G89" s="9" t="s">
        <v>148</v>
      </c>
    </row>
    <row r="90" ht="75.0" customHeight="1">
      <c r="A90" s="9" t="s">
        <v>152</v>
      </c>
      <c r="B90" s="60" t="s">
        <v>274</v>
      </c>
      <c r="D90" s="61"/>
      <c r="E90" s="61"/>
      <c r="G90" s="9" t="s">
        <v>152</v>
      </c>
    </row>
    <row r="91" ht="75.0" customHeight="1">
      <c r="A91" s="9"/>
      <c r="B91" s="63"/>
      <c r="D91" s="62"/>
      <c r="E91" s="61"/>
      <c r="G91" s="64"/>
    </row>
    <row r="92" ht="75.0" customHeight="1">
      <c r="A92" s="9" t="s">
        <v>135</v>
      </c>
      <c r="B92" s="60" t="s">
        <v>275</v>
      </c>
      <c r="D92" s="61"/>
      <c r="E92" s="61"/>
      <c r="G92" s="9" t="s">
        <v>135</v>
      </c>
    </row>
    <row r="93" ht="75.0" customHeight="1">
      <c r="A93" s="9" t="s">
        <v>138</v>
      </c>
      <c r="B93" s="60" t="s">
        <v>277</v>
      </c>
      <c r="D93" s="61"/>
      <c r="E93" s="61"/>
      <c r="G93" s="9" t="s">
        <v>138</v>
      </c>
    </row>
    <row r="94" ht="75.0" customHeight="1">
      <c r="A94" s="9" t="s">
        <v>150</v>
      </c>
      <c r="B94" s="60" t="s">
        <v>279</v>
      </c>
      <c r="D94" s="61"/>
      <c r="E94" s="61"/>
      <c r="G94" s="9" t="s">
        <v>150</v>
      </c>
    </row>
    <row r="95" ht="75.0" customHeight="1">
      <c r="A95" s="9" t="s">
        <v>233</v>
      </c>
      <c r="B95" s="60" t="s">
        <v>281</v>
      </c>
      <c r="D95" s="61"/>
      <c r="E95" s="61"/>
      <c r="G95" s="9" t="s">
        <v>233</v>
      </c>
    </row>
    <row r="96" ht="75.0" customHeight="1">
      <c r="A96" s="9" t="s">
        <v>235</v>
      </c>
      <c r="B96" s="60" t="s">
        <v>283</v>
      </c>
      <c r="D96" s="61"/>
      <c r="E96" s="61"/>
      <c r="G96" s="9" t="s">
        <v>235</v>
      </c>
    </row>
    <row r="97" ht="75.0" customHeight="1">
      <c r="A97" s="9"/>
      <c r="B97" s="63"/>
      <c r="D97" s="62"/>
      <c r="E97" s="61"/>
      <c r="G97" s="64"/>
    </row>
    <row r="98" ht="75.0" customHeight="1">
      <c r="A98" s="9" t="s">
        <v>159</v>
      </c>
      <c r="B98" s="60" t="s">
        <v>284</v>
      </c>
      <c r="D98" s="61"/>
      <c r="E98" s="61"/>
      <c r="G98" s="9" t="s">
        <v>159</v>
      </c>
    </row>
    <row r="99" ht="75.0" customHeight="1">
      <c r="A99" s="9" t="s">
        <v>164</v>
      </c>
      <c r="B99" s="60" t="s">
        <v>285</v>
      </c>
      <c r="D99" s="61"/>
      <c r="E99" s="61"/>
      <c r="G99" s="9" t="s">
        <v>164</v>
      </c>
    </row>
    <row r="100" ht="75.0" customHeight="1">
      <c r="A100" s="9" t="s">
        <v>248</v>
      </c>
      <c r="B100" s="60" t="s">
        <v>288</v>
      </c>
      <c r="D100" s="61"/>
      <c r="E100" s="61"/>
      <c r="G100" s="9" t="s">
        <v>248</v>
      </c>
    </row>
    <row r="101" ht="75.0" customHeight="1">
      <c r="A101" s="9" t="s">
        <v>251</v>
      </c>
      <c r="B101" s="60" t="s">
        <v>290</v>
      </c>
      <c r="D101" s="61"/>
      <c r="E101" s="61"/>
      <c r="G101" s="9" t="s">
        <v>251</v>
      </c>
    </row>
    <row r="102" ht="75.0" customHeight="1">
      <c r="A102" s="9" t="s">
        <v>256</v>
      </c>
      <c r="B102" s="60" t="s">
        <v>292</v>
      </c>
      <c r="D102" s="61"/>
      <c r="E102" s="61"/>
      <c r="G102" s="9" t="s">
        <v>256</v>
      </c>
    </row>
    <row r="103" ht="75.0" customHeight="1">
      <c r="A103" s="9" t="s">
        <v>260</v>
      </c>
      <c r="B103" s="60" t="s">
        <v>295</v>
      </c>
      <c r="D103" s="61"/>
      <c r="E103" s="61"/>
      <c r="G103" s="9" t="s">
        <v>260</v>
      </c>
    </row>
    <row r="104" ht="75.0" customHeight="1">
      <c r="A104" s="9"/>
      <c r="B104" s="60"/>
      <c r="D104" s="61"/>
      <c r="E104" s="61"/>
      <c r="G104" s="9"/>
    </row>
    <row r="105" ht="75.0" customHeight="1">
      <c r="A105" s="9" t="s">
        <v>162</v>
      </c>
      <c r="B105" s="60" t="s">
        <v>297</v>
      </c>
      <c r="D105" s="61"/>
      <c r="E105" s="61"/>
      <c r="G105" s="9" t="s">
        <v>162</v>
      </c>
    </row>
    <row r="106" ht="75.0" customHeight="1">
      <c r="A106" s="9" t="s">
        <v>166</v>
      </c>
      <c r="B106" s="60" t="s">
        <v>298</v>
      </c>
      <c r="D106" s="61"/>
      <c r="E106" s="61"/>
      <c r="G106" s="9" t="s">
        <v>166</v>
      </c>
    </row>
    <row r="107" ht="75.0" customHeight="1">
      <c r="A107" s="9" t="s">
        <v>266</v>
      </c>
      <c r="B107" s="60" t="s">
        <v>299</v>
      </c>
      <c r="D107" s="61"/>
      <c r="E107" s="61"/>
      <c r="G107" s="9" t="s">
        <v>266</v>
      </c>
    </row>
    <row r="108" ht="75.0" customHeight="1">
      <c r="A108" s="9" t="s">
        <v>267</v>
      </c>
      <c r="B108" s="60" t="s">
        <v>300</v>
      </c>
      <c r="D108" s="61"/>
      <c r="E108" s="61"/>
      <c r="G108" s="9" t="s">
        <v>267</v>
      </c>
    </row>
    <row r="109" ht="75.0" customHeight="1">
      <c r="A109" s="9" t="s">
        <v>269</v>
      </c>
      <c r="B109" s="60" t="s">
        <v>302</v>
      </c>
      <c r="D109" s="61"/>
      <c r="E109" s="61"/>
      <c r="G109" s="9" t="s">
        <v>269</v>
      </c>
    </row>
    <row r="110" ht="75.0" customHeight="1">
      <c r="A110" s="9" t="s">
        <v>271</v>
      </c>
      <c r="B110" s="60" t="s">
        <v>304</v>
      </c>
      <c r="D110" s="61"/>
      <c r="E110" s="61"/>
      <c r="G110" s="9" t="s">
        <v>271</v>
      </c>
    </row>
    <row r="111" ht="75.0" customHeight="1">
      <c r="A111" s="9"/>
      <c r="B111" s="63"/>
      <c r="D111" s="62"/>
      <c r="E111" s="61"/>
      <c r="G111" s="9"/>
    </row>
    <row r="112" ht="75.0" customHeight="1">
      <c r="A112" s="9" t="s">
        <v>139</v>
      </c>
      <c r="B112" s="60" t="s">
        <v>306</v>
      </c>
      <c r="D112" s="61"/>
      <c r="E112" s="61"/>
      <c r="G112" s="9" t="s">
        <v>139</v>
      </c>
    </row>
    <row r="113" ht="75.0" customHeight="1">
      <c r="A113" s="9" t="s">
        <v>147</v>
      </c>
      <c r="B113" s="60" t="s">
        <v>308</v>
      </c>
      <c r="D113" s="61"/>
      <c r="E113" s="61"/>
      <c r="G113" s="9" t="s">
        <v>147</v>
      </c>
    </row>
    <row r="114" ht="75.0" customHeight="1">
      <c r="A114" s="9" t="s">
        <v>156</v>
      </c>
      <c r="B114" s="60" t="s">
        <v>311</v>
      </c>
      <c r="D114" s="61"/>
      <c r="E114" s="61"/>
      <c r="G114" s="9" t="s">
        <v>156</v>
      </c>
    </row>
    <row r="115" ht="75.0" customHeight="1">
      <c r="A115" s="9" t="s">
        <v>276</v>
      </c>
      <c r="B115" s="60" t="s">
        <v>312</v>
      </c>
      <c r="D115" s="22"/>
      <c r="E115" s="61"/>
      <c r="G115" s="9" t="s">
        <v>276</v>
      </c>
    </row>
    <row r="116" ht="75.0" customHeight="1">
      <c r="A116" s="9" t="s">
        <v>278</v>
      </c>
      <c r="B116" s="60" t="s">
        <v>313</v>
      </c>
      <c r="D116" s="22"/>
      <c r="E116" s="61"/>
      <c r="G116" s="9" t="s">
        <v>278</v>
      </c>
    </row>
    <row r="117" ht="75.0" customHeight="1">
      <c r="A117" s="9" t="s">
        <v>280</v>
      </c>
      <c r="B117" s="60" t="s">
        <v>314</v>
      </c>
      <c r="D117" s="61"/>
      <c r="E117" s="61"/>
      <c r="G117" s="9" t="s">
        <v>280</v>
      </c>
    </row>
    <row r="118" ht="75.0" customHeight="1">
      <c r="A118" s="9" t="s">
        <v>282</v>
      </c>
      <c r="B118" s="60" t="s">
        <v>316</v>
      </c>
      <c r="D118" s="61"/>
      <c r="E118" s="61"/>
      <c r="G118" s="9" t="s">
        <v>282</v>
      </c>
    </row>
    <row r="119" ht="75.0" customHeight="1">
      <c r="A119" s="9"/>
      <c r="B119" s="63"/>
      <c r="D119" s="62"/>
      <c r="E119" s="61"/>
      <c r="G119" s="9"/>
    </row>
    <row r="120" ht="75.0" customHeight="1">
      <c r="A120" s="9" t="s">
        <v>206</v>
      </c>
      <c r="B120" s="60" t="s">
        <v>318</v>
      </c>
      <c r="D120" s="62"/>
      <c r="E120" s="61"/>
      <c r="G120" s="9" t="s">
        <v>206</v>
      </c>
    </row>
    <row r="121" ht="75.0" customHeight="1">
      <c r="A121" s="9" t="s">
        <v>207</v>
      </c>
      <c r="B121" s="60" t="s">
        <v>322</v>
      </c>
      <c r="D121" s="62"/>
      <c r="E121" s="61"/>
      <c r="G121" s="9" t="s">
        <v>207</v>
      </c>
    </row>
    <row r="122" ht="75.0" customHeight="1">
      <c r="A122" s="9" t="s">
        <v>209</v>
      </c>
      <c r="B122" s="60" t="s">
        <v>324</v>
      </c>
      <c r="D122" s="62"/>
      <c r="E122" s="62"/>
      <c r="G122" s="9" t="s">
        <v>209</v>
      </c>
    </row>
    <row r="123" ht="75.0" customHeight="1">
      <c r="A123" s="9" t="s">
        <v>286</v>
      </c>
      <c r="B123" s="60" t="s">
        <v>325</v>
      </c>
      <c r="D123" s="62"/>
      <c r="E123" s="62"/>
      <c r="G123" s="9" t="s">
        <v>286</v>
      </c>
    </row>
    <row r="124" ht="75.0" customHeight="1">
      <c r="A124" s="9" t="s">
        <v>289</v>
      </c>
      <c r="B124" s="60" t="s">
        <v>327</v>
      </c>
      <c r="D124" s="61"/>
      <c r="E124" s="62"/>
      <c r="G124" s="9" t="s">
        <v>289</v>
      </c>
    </row>
    <row r="125" ht="75.0" customHeight="1">
      <c r="A125" s="9" t="s">
        <v>291</v>
      </c>
      <c r="B125" s="60" t="s">
        <v>330</v>
      </c>
      <c r="D125" s="62"/>
      <c r="E125" s="62"/>
      <c r="G125" s="9" t="s">
        <v>291</v>
      </c>
    </row>
    <row r="126" ht="75.0" customHeight="1">
      <c r="A126" s="9" t="s">
        <v>293</v>
      </c>
      <c r="B126" s="60" t="s">
        <v>331</v>
      </c>
      <c r="D126" s="61"/>
      <c r="E126" s="62"/>
      <c r="G126" s="9" t="s">
        <v>293</v>
      </c>
    </row>
    <row r="127" ht="75.0" customHeight="1">
      <c r="A127" s="9" t="s">
        <v>294</v>
      </c>
      <c r="B127" s="60" t="s">
        <v>333</v>
      </c>
      <c r="D127" s="61"/>
      <c r="E127" s="62"/>
      <c r="G127" s="9" t="s">
        <v>294</v>
      </c>
    </row>
    <row r="128" ht="75.0" customHeight="1">
      <c r="A128" s="9" t="s">
        <v>296</v>
      </c>
      <c r="B128" s="60" t="s">
        <v>334</v>
      </c>
      <c r="D128" s="61"/>
      <c r="E128" s="62"/>
      <c r="G128" s="9" t="s">
        <v>296</v>
      </c>
    </row>
    <row r="129" ht="75.0" customHeight="1">
      <c r="A129" s="9"/>
      <c r="B129" s="67"/>
      <c r="D129" s="62"/>
      <c r="E129" s="61"/>
      <c r="G129" s="64"/>
    </row>
    <row r="130" ht="75.0" customHeight="1">
      <c r="A130" s="9" t="s">
        <v>210</v>
      </c>
      <c r="B130" s="65" t="s">
        <v>335</v>
      </c>
      <c r="D130" s="62"/>
      <c r="E130" s="62"/>
      <c r="G130" s="9" t="s">
        <v>210</v>
      </c>
    </row>
    <row r="131" ht="75.0" customHeight="1">
      <c r="A131" s="9" t="s">
        <v>212</v>
      </c>
      <c r="B131" s="65" t="s">
        <v>336</v>
      </c>
      <c r="D131" s="62"/>
      <c r="E131" s="62"/>
      <c r="G131" s="9" t="s">
        <v>212</v>
      </c>
    </row>
    <row r="132" ht="75.0" customHeight="1">
      <c r="A132" s="9" t="s">
        <v>213</v>
      </c>
      <c r="B132" s="65" t="s">
        <v>337</v>
      </c>
      <c r="D132" s="62"/>
      <c r="E132" s="62"/>
      <c r="G132" s="9" t="s">
        <v>213</v>
      </c>
    </row>
    <row r="133" ht="75.0" customHeight="1">
      <c r="A133" s="9" t="s">
        <v>301</v>
      </c>
      <c r="B133" s="65" t="s">
        <v>338</v>
      </c>
      <c r="D133" s="62"/>
      <c r="E133" s="62"/>
      <c r="G133" s="9" t="s">
        <v>301</v>
      </c>
    </row>
    <row r="134" ht="75.0" customHeight="1">
      <c r="A134" s="9" t="s">
        <v>303</v>
      </c>
      <c r="B134" s="65" t="s">
        <v>339</v>
      </c>
      <c r="D134" s="61"/>
      <c r="E134" s="62"/>
      <c r="G134" s="9" t="s">
        <v>303</v>
      </c>
    </row>
    <row r="135" ht="75.0" customHeight="1">
      <c r="A135" s="9" t="s">
        <v>305</v>
      </c>
      <c r="B135" s="65" t="s">
        <v>340</v>
      </c>
      <c r="D135" s="61"/>
      <c r="E135" s="61"/>
      <c r="G135" s="9" t="s">
        <v>305</v>
      </c>
    </row>
    <row r="136" ht="75.0" customHeight="1">
      <c r="A136" s="9" t="s">
        <v>307</v>
      </c>
      <c r="B136" s="65" t="s">
        <v>341</v>
      </c>
      <c r="D136" s="62"/>
      <c r="E136" s="62"/>
      <c r="G136" s="9" t="s">
        <v>307</v>
      </c>
    </row>
    <row r="137" ht="75.0" customHeight="1">
      <c r="A137" s="9" t="s">
        <v>309</v>
      </c>
      <c r="B137" s="65" t="s">
        <v>342</v>
      </c>
      <c r="D137" s="61"/>
      <c r="E137" s="62"/>
      <c r="G137" s="9" t="s">
        <v>309</v>
      </c>
    </row>
    <row r="138" ht="75.0" customHeight="1">
      <c r="A138" s="9" t="s">
        <v>310</v>
      </c>
      <c r="B138" s="65" t="s">
        <v>343</v>
      </c>
      <c r="E138" s="62"/>
      <c r="G138" s="9" t="s">
        <v>310</v>
      </c>
    </row>
    <row r="139" ht="75.0" customHeight="1">
      <c r="A139" s="9"/>
      <c r="B139" s="65"/>
      <c r="D139" s="61"/>
      <c r="E139" s="62"/>
      <c r="G139" s="64"/>
    </row>
    <row r="140" ht="75.0" customHeight="1">
      <c r="A140" s="9" t="s">
        <v>214</v>
      </c>
      <c r="B140" s="60" t="s">
        <v>345</v>
      </c>
      <c r="D140" s="61"/>
      <c r="E140" s="62"/>
      <c r="G140" s="9" t="s">
        <v>214</v>
      </c>
    </row>
    <row r="141" ht="75.0" customHeight="1">
      <c r="A141" s="9" t="s">
        <v>215</v>
      </c>
      <c r="B141" s="60" t="s">
        <v>348</v>
      </c>
      <c r="D141" s="61"/>
      <c r="E141" s="62"/>
      <c r="G141" s="9" t="s">
        <v>215</v>
      </c>
    </row>
    <row r="142" ht="75.0" customHeight="1">
      <c r="A142" s="9" t="s">
        <v>217</v>
      </c>
      <c r="B142" s="60" t="s">
        <v>349</v>
      </c>
      <c r="D142" s="61"/>
      <c r="E142" s="62"/>
      <c r="G142" s="9" t="s">
        <v>217</v>
      </c>
    </row>
    <row r="143" ht="75.0" customHeight="1">
      <c r="A143" s="9" t="s">
        <v>315</v>
      </c>
      <c r="B143" s="60" t="s">
        <v>350</v>
      </c>
      <c r="D143" s="61"/>
      <c r="E143" s="62"/>
      <c r="G143" s="9" t="s">
        <v>315</v>
      </c>
    </row>
    <row r="144" ht="75.0" customHeight="1">
      <c r="A144" s="9" t="s">
        <v>317</v>
      </c>
      <c r="B144" s="60" t="s">
        <v>351</v>
      </c>
      <c r="D144" s="61"/>
      <c r="E144" s="61"/>
      <c r="G144" s="9" t="s">
        <v>317</v>
      </c>
    </row>
    <row r="145" ht="75.0" customHeight="1">
      <c r="A145" s="9" t="s">
        <v>319</v>
      </c>
      <c r="B145" s="60" t="s">
        <v>353</v>
      </c>
      <c r="C145" s="68"/>
      <c r="D145" s="69"/>
      <c r="E145" s="70"/>
      <c r="F145" s="68"/>
      <c r="G145" s="9" t="s">
        <v>319</v>
      </c>
    </row>
    <row r="146" ht="75.0" customHeight="1">
      <c r="A146" s="9" t="s">
        <v>320</v>
      </c>
      <c r="B146" s="60" t="s">
        <v>354</v>
      </c>
      <c r="C146" s="68"/>
      <c r="D146" s="69"/>
      <c r="E146" s="70"/>
      <c r="F146" s="68"/>
      <c r="G146" s="9" t="s">
        <v>320</v>
      </c>
    </row>
    <row r="147" ht="75.0" customHeight="1">
      <c r="A147" s="9" t="s">
        <v>321</v>
      </c>
      <c r="B147" s="60" t="s">
        <v>355</v>
      </c>
      <c r="D147" s="61"/>
      <c r="E147" s="69"/>
      <c r="G147" s="9" t="s">
        <v>321</v>
      </c>
    </row>
    <row r="148" ht="75.0" customHeight="1">
      <c r="A148" s="9" t="s">
        <v>323</v>
      </c>
      <c r="B148" s="60" t="s">
        <v>358</v>
      </c>
      <c r="D148" s="61"/>
      <c r="E148" s="62"/>
      <c r="G148" s="9" t="s">
        <v>323</v>
      </c>
    </row>
    <row r="149" ht="75.0" customHeight="1">
      <c r="A149" s="9"/>
      <c r="B149" s="71"/>
      <c r="D149" s="61"/>
      <c r="E149" s="61"/>
      <c r="G149" s="64"/>
    </row>
    <row r="150" ht="75.0" customHeight="1">
      <c r="A150" s="9"/>
      <c r="B150" s="65"/>
      <c r="D150" s="61"/>
      <c r="E150" s="62"/>
      <c r="G150" s="64"/>
    </row>
    <row r="151" ht="75.0" customHeight="1">
      <c r="A151" s="9"/>
      <c r="B151" s="65"/>
      <c r="D151" s="61"/>
      <c r="E151" s="62"/>
      <c r="G151" s="64"/>
    </row>
    <row r="152" ht="75.0" customHeight="1">
      <c r="A152" s="9"/>
      <c r="B152" s="65"/>
      <c r="E152" s="62"/>
      <c r="G152" s="64"/>
    </row>
    <row r="153" ht="75.0" customHeight="1">
      <c r="A153" s="9"/>
      <c r="B153" s="63"/>
      <c r="D153" s="61"/>
      <c r="E153" s="61"/>
      <c r="G153" s="72"/>
    </row>
    <row r="154" ht="75.0" customHeight="1">
      <c r="A154" s="9"/>
      <c r="B154" s="73"/>
      <c r="D154" s="61"/>
      <c r="E154" s="62"/>
      <c r="G154" s="64"/>
    </row>
    <row r="155" ht="75.0" customHeight="1">
      <c r="A155" s="9"/>
      <c r="B155" s="73"/>
      <c r="D155" s="61"/>
      <c r="E155" s="62"/>
      <c r="G155" s="64"/>
    </row>
    <row r="156" ht="75.0" customHeight="1">
      <c r="A156" s="9"/>
      <c r="B156" s="73"/>
      <c r="D156" s="61"/>
      <c r="E156" s="62"/>
      <c r="G156" s="64"/>
    </row>
    <row r="157" ht="75.0" customHeight="1">
      <c r="A157" s="9"/>
      <c r="B157" s="73"/>
      <c r="D157" s="61"/>
      <c r="E157" s="62"/>
      <c r="G157" s="64"/>
    </row>
    <row r="158" ht="75.0" customHeight="1">
      <c r="A158" s="9"/>
      <c r="B158" s="73"/>
      <c r="D158" s="61"/>
      <c r="E158" s="62"/>
      <c r="G158" s="64"/>
    </row>
    <row r="159" ht="75.0" customHeight="1">
      <c r="A159" s="9"/>
      <c r="B159" s="73"/>
      <c r="D159" s="61"/>
      <c r="E159" s="62"/>
      <c r="G159" s="64"/>
    </row>
    <row r="160" ht="75.0" customHeight="1">
      <c r="A160" s="9"/>
      <c r="B160" s="73"/>
      <c r="E160" s="62"/>
      <c r="G160" s="64"/>
    </row>
    <row r="161" ht="75.0" customHeight="1">
      <c r="A161" s="9"/>
      <c r="B161" s="73"/>
      <c r="D161" s="61"/>
      <c r="E161" s="62"/>
      <c r="G161" s="64"/>
    </row>
    <row r="162" ht="75.0" customHeight="1">
      <c r="A162" s="9"/>
      <c r="B162" s="63"/>
      <c r="D162" s="61"/>
      <c r="E162" s="70"/>
      <c r="G162" s="64"/>
    </row>
    <row r="163" ht="75.0" customHeight="1">
      <c r="A163" s="74"/>
      <c r="B163" s="75"/>
      <c r="C163" s="76"/>
      <c r="D163" s="77"/>
      <c r="E163" s="70"/>
      <c r="G163" s="64"/>
    </row>
    <row r="164" ht="75.0" customHeight="1">
      <c r="A164" s="74"/>
      <c r="B164" s="75"/>
      <c r="C164" s="76"/>
      <c r="D164" s="77"/>
      <c r="E164" s="70"/>
      <c r="G164" s="64"/>
    </row>
    <row r="165" ht="75.0" customHeight="1">
      <c r="A165" s="74"/>
      <c r="B165" s="75"/>
      <c r="C165" s="76"/>
      <c r="D165" s="76"/>
      <c r="E165" s="70"/>
      <c r="G165" s="64"/>
    </row>
    <row r="166" ht="75.0" customHeight="1">
      <c r="A166" s="74"/>
      <c r="B166" s="75"/>
      <c r="C166" s="76"/>
      <c r="D166" s="76"/>
      <c r="E166" s="70"/>
      <c r="G166" s="64"/>
    </row>
    <row r="167" ht="75.0" customHeight="1">
      <c r="A167" s="74"/>
      <c r="B167" s="75"/>
      <c r="C167" s="76"/>
      <c r="D167" s="76"/>
      <c r="E167" s="70"/>
      <c r="G167" s="64"/>
    </row>
    <row r="168" ht="75.0" customHeight="1">
      <c r="A168" s="9"/>
      <c r="B168" s="63"/>
      <c r="D168" s="62"/>
      <c r="E168" s="69"/>
      <c r="G168" s="64"/>
    </row>
    <row r="169" ht="75.0" customHeight="1">
      <c r="A169" s="74"/>
      <c r="B169" s="75"/>
      <c r="C169" s="77"/>
      <c r="D169" s="76"/>
      <c r="E169" s="70"/>
      <c r="G169" s="64"/>
    </row>
    <row r="170" ht="75.0" customHeight="1">
      <c r="A170" s="74"/>
      <c r="B170" s="75"/>
      <c r="C170" s="77"/>
      <c r="D170" s="76"/>
      <c r="E170" s="70"/>
      <c r="G170" s="64"/>
    </row>
    <row r="171" ht="75.0" customHeight="1">
      <c r="A171" s="74"/>
      <c r="B171" s="75"/>
      <c r="C171" s="77"/>
      <c r="D171" s="76"/>
      <c r="E171" s="70"/>
      <c r="G171" s="64"/>
    </row>
    <row r="172" ht="75.0" customHeight="1">
      <c r="A172" s="74"/>
      <c r="B172" s="75"/>
      <c r="C172" s="77"/>
      <c r="D172" s="76"/>
      <c r="E172" s="70"/>
      <c r="G172" s="64"/>
    </row>
    <row r="173" ht="75.0" customHeight="1">
      <c r="A173" s="74"/>
      <c r="B173" s="75"/>
      <c r="C173" s="77"/>
      <c r="D173" s="76"/>
      <c r="E173" s="70"/>
      <c r="G173" s="64"/>
    </row>
    <row r="174" ht="75.0" customHeight="1">
      <c r="A174" s="9"/>
      <c r="B174" s="71"/>
      <c r="D174" s="61"/>
      <c r="E174" s="61"/>
      <c r="G174" s="64"/>
    </row>
    <row r="175" ht="75.0" customHeight="1">
      <c r="A175" s="74"/>
      <c r="B175" s="75"/>
      <c r="C175" s="78"/>
      <c r="D175" s="77"/>
      <c r="E175" s="62"/>
      <c r="G175" s="64"/>
    </row>
    <row r="176" ht="75.0" customHeight="1">
      <c r="A176" s="74"/>
      <c r="B176" s="75"/>
      <c r="C176" s="78"/>
      <c r="D176" s="77"/>
      <c r="E176" s="62"/>
      <c r="G176" s="64"/>
    </row>
    <row r="177" ht="75.0" customHeight="1">
      <c r="A177" s="74"/>
      <c r="B177" s="75"/>
      <c r="C177" s="78"/>
      <c r="D177" s="77"/>
      <c r="E177" s="62"/>
      <c r="G177" s="64"/>
    </row>
    <row r="178" ht="75.0" customHeight="1">
      <c r="A178" s="74"/>
      <c r="B178" s="75"/>
      <c r="C178" s="78"/>
      <c r="D178" s="77"/>
      <c r="E178" s="62"/>
      <c r="G178" s="64"/>
    </row>
    <row r="179" ht="75.0" customHeight="1">
      <c r="A179" s="74"/>
      <c r="B179" s="79"/>
      <c r="C179" s="78"/>
      <c r="D179" s="77"/>
      <c r="E179" s="62"/>
      <c r="G179" s="64"/>
    </row>
    <row r="180" ht="75.0" customHeight="1">
      <c r="A180" s="74"/>
      <c r="B180" s="75"/>
      <c r="C180" s="78"/>
      <c r="D180" s="77"/>
      <c r="E180" s="62"/>
      <c r="G180" s="64"/>
    </row>
    <row r="181" ht="75.0" customHeight="1">
      <c r="A181" s="9"/>
      <c r="E181" s="61"/>
      <c r="G181" s="64"/>
    </row>
    <row r="182" ht="75.0" customHeight="1">
      <c r="A182" s="9"/>
      <c r="B182" s="60"/>
      <c r="D182" s="62"/>
      <c r="E182" s="62"/>
      <c r="G182" s="64"/>
    </row>
    <row r="183" ht="75.0" customHeight="1">
      <c r="A183" s="9"/>
      <c r="B183" s="60"/>
      <c r="D183" s="62"/>
      <c r="E183" s="62"/>
      <c r="G183" s="64"/>
    </row>
    <row r="184" ht="75.0" customHeight="1">
      <c r="A184" s="9"/>
      <c r="B184" s="60"/>
      <c r="D184" s="62"/>
      <c r="E184" s="62"/>
      <c r="G184" s="64"/>
    </row>
    <row r="185" ht="75.0" customHeight="1">
      <c r="A185" s="9"/>
      <c r="B185" s="60"/>
      <c r="D185" s="62"/>
      <c r="E185" s="62"/>
      <c r="G185" s="64"/>
    </row>
    <row r="186" ht="75.0" customHeight="1">
      <c r="A186" s="9"/>
      <c r="B186" s="60"/>
      <c r="D186" s="62"/>
      <c r="E186" s="62"/>
      <c r="G186" s="64"/>
    </row>
    <row r="187" ht="75.0" customHeight="1">
      <c r="A187" s="9"/>
      <c r="B187" s="60"/>
      <c r="D187" s="62"/>
      <c r="E187" s="62"/>
      <c r="G187" s="64"/>
    </row>
    <row r="188" ht="75.0" customHeight="1">
      <c r="A188" s="9"/>
      <c r="B188" s="60"/>
      <c r="D188" s="62"/>
      <c r="E188" s="62"/>
      <c r="G188" s="64"/>
    </row>
    <row r="189" ht="75.0" customHeight="1">
      <c r="A189" s="9"/>
      <c r="B189" s="63"/>
      <c r="D189" s="62"/>
      <c r="E189" s="61"/>
      <c r="G189" s="64"/>
    </row>
    <row r="190" ht="75.0" customHeight="1">
      <c r="A190" s="9"/>
      <c r="B190" s="65"/>
      <c r="D190" s="62"/>
      <c r="E190" s="62"/>
      <c r="G190" s="64"/>
    </row>
    <row r="191" ht="75.0" customHeight="1">
      <c r="A191" s="9"/>
      <c r="B191" s="60"/>
      <c r="D191" s="62"/>
      <c r="E191" s="62"/>
      <c r="G191" s="64"/>
    </row>
    <row r="192" ht="75.0" customHeight="1">
      <c r="A192" s="9"/>
      <c r="B192" s="60"/>
      <c r="D192" s="62"/>
      <c r="E192" s="62"/>
      <c r="G192" s="64"/>
    </row>
    <row r="193" ht="75.0" customHeight="1">
      <c r="A193" s="9"/>
      <c r="B193" s="60"/>
      <c r="D193" s="62"/>
      <c r="E193" s="62"/>
      <c r="G193" s="64"/>
    </row>
    <row r="194" ht="75.0" customHeight="1">
      <c r="A194" s="9"/>
      <c r="B194" s="63"/>
      <c r="D194" s="62"/>
      <c r="E194" s="61"/>
      <c r="G194" s="64"/>
    </row>
    <row r="195" ht="75.0" customHeight="1">
      <c r="A195" s="9"/>
      <c r="B195" s="60"/>
      <c r="D195" s="62"/>
      <c r="E195" s="62"/>
      <c r="G195" s="64"/>
    </row>
    <row r="196" ht="75.0" customHeight="1">
      <c r="A196" s="9"/>
      <c r="B196" s="60"/>
      <c r="D196" s="62"/>
      <c r="E196" s="62"/>
      <c r="G196" s="64"/>
    </row>
    <row r="197" ht="75.0" customHeight="1">
      <c r="A197" s="9"/>
      <c r="B197" s="80"/>
      <c r="D197" s="82"/>
      <c r="E197" s="61"/>
      <c r="G197" s="64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9" width="3.25"/>
    <col customWidth="1" min="20" max="21" width="6.38"/>
    <col customWidth="1" min="22" max="61" width="3.25"/>
    <col customWidth="1" min="62" max="62" width="37.63"/>
    <col customWidth="1" min="63" max="64" width="3.25"/>
    <col customWidth="1" min="65" max="65" width="12.63"/>
  </cols>
  <sheetData>
    <row r="1" ht="18.75" customHeight="1">
      <c r="A1" s="81" t="s">
        <v>397</v>
      </c>
      <c r="B1" s="83">
        <v>1.0</v>
      </c>
      <c r="D1" s="83">
        <v>2.0</v>
      </c>
      <c r="F1" s="83">
        <v>3.0</v>
      </c>
      <c r="H1" s="83">
        <v>4.0</v>
      </c>
      <c r="J1" s="83">
        <v>5.0</v>
      </c>
      <c r="L1" s="83">
        <v>6.0</v>
      </c>
      <c r="N1" s="83">
        <v>7.0</v>
      </c>
      <c r="P1" s="83">
        <v>8.0</v>
      </c>
      <c r="R1" s="83">
        <v>9.0</v>
      </c>
      <c r="T1" s="64"/>
      <c r="U1" s="84"/>
      <c r="V1" s="81" t="s">
        <v>397</v>
      </c>
      <c r="W1" s="81">
        <v>1.0</v>
      </c>
      <c r="AA1" s="81">
        <v>2.0</v>
      </c>
      <c r="AE1" s="81">
        <v>3.0</v>
      </c>
      <c r="AI1" s="81">
        <v>4.0</v>
      </c>
      <c r="AM1" s="81">
        <v>5.0</v>
      </c>
      <c r="AQ1" s="81">
        <v>6.0</v>
      </c>
      <c r="AU1" s="81">
        <v>7.0</v>
      </c>
      <c r="AY1" s="81">
        <v>8.0</v>
      </c>
      <c r="BC1" s="81">
        <v>9.0</v>
      </c>
      <c r="BG1" s="84"/>
      <c r="BH1" s="86" t="str">
        <f t="array" ref="BH1:BH197"> DataIcons</f>
        <v>Image (Ref)</v>
      </c>
      <c r="BI1" s="87"/>
      <c r="BJ1" s="88" t="str">
        <f t="array" ref="BJ1:BJ197"> DataIDs</f>
        <v>object_id</v>
      </c>
      <c r="BK1" s="88"/>
      <c r="BL1" s="88"/>
      <c r="BM1" s="84"/>
    </row>
    <row r="2" ht="18.75" customHeight="1">
      <c r="A2" s="81">
        <v>1.0</v>
      </c>
      <c r="B2" s="90" t="str">
        <f> IFS(
$A$20,
IFS(
CONCATENATE(B39, B57, B75, "") = "", B21,
ISBLANK(B75), B39 &amp; B57,
CONCATENATE(B39, B57, "") = "", B75,
TRUE, B75 &amp; CHAR(10) &amp; B39 &amp; B57
),
TRUE, B21
)</f>
        <v/>
      </c>
      <c r="D2" s="90" t="str">
        <f> IFS(
$A$20,
IFS(
CONCATENATE(D39, D57, D75, "") = "", D21,
ISBLANK(D75), D39 &amp; D57,
CONCATENATE(D39, D57, "") = "", D75,
TRUE, D75 &amp; CHAR(10) &amp; D39 &amp; D57
),
TRUE, D21
)</f>
        <v/>
      </c>
      <c r="F2" s="90" t="str">
        <f> IFS(
$A$20,
IFS(
CONCATENATE(F39, F57, F75, "") = "", F21,
ISBLANK(F75), F39 &amp; F57,
CONCATENATE(F39, F57, "") = "", F75,
TRUE, F75 &amp; CHAR(10) &amp; F39 &amp; F57
),
TRUE, F21
)</f>
        <v/>
      </c>
      <c r="H2" s="90" t="str">
        <f> IFS(
$A$20,
IFS(
CONCATENATE(H39, H57, H75, "") = "", H21,
ISBLANK(H75), H39 &amp; H57,
CONCATENATE(H39, H57, "") = "", H75,
TRUE, H75 &amp; CHAR(10) &amp; H39 &amp; H57
),
TRUE, H21
)</f>
        <v/>
      </c>
      <c r="J2" s="90" t="str">
        <f> IFS(
$A$20,
IFS(
CONCATENATE(J39, J57, J75, "") = "", J21,
ISBLANK(J75), J39 &amp; J57,
CONCATENATE(J39, J57, "") = "", J75,
TRUE, J75 &amp; CHAR(10) &amp; J39 &amp; J57
),
TRUE, J21
)</f>
        <v>#N/A</v>
      </c>
      <c r="L2" s="90" t="str">
        <f> IFS(
$A$20,
IFS(
CONCATENATE(L39, L57, L75, "") = "", L21,
ISBLANK(L75), L39 &amp; L57,
CONCATENATE(L39, L57, "") = "", L75,
TRUE, L75 &amp; CHAR(10) &amp; L39 &amp; L57
),
TRUE, L21
)</f>
        <v/>
      </c>
      <c r="N2" s="90" t="str">
        <f> IFS(
$A$20,
IFS(
CONCATENATE(N39, N57, N75, "") = "", N21,
ISBLANK(N75), N39 &amp; N57,
CONCATENATE(N39, N57, "") = "", N75,
TRUE, N75 &amp; CHAR(10) &amp; N39 &amp; N57
),
TRUE, N21
)</f>
        <v/>
      </c>
      <c r="P2" s="90" t="str">
        <f> IFS(
$A$20,
IFS(
CONCATENATE(P39, P57, P75, "") = "", P21,
ISBLANK(P75), P39 &amp; P57,
CONCATENATE(P39, P57, "") = "", P75,
TRUE, P75 &amp; CHAR(10) &amp; P39 &amp; P57
),
TRUE, P21
)</f>
        <v/>
      </c>
      <c r="R2" s="90" t="str">
        <f> IFS(
$A$20,
IFS(
CONCATENATE(R39, R57, R75, "") = "", R21,
ISBLANK(R75), R39 &amp; R57,
CONCATENATE(R39, R57, "") = "", R75,
TRUE, R75 &amp; CHAR(10) &amp; R39 &amp; R57
),
TRUE, R21
)</f>
        <v/>
      </c>
      <c r="T2" s="92"/>
      <c r="U2" s="92"/>
      <c r="V2" s="94">
        <v>1.0</v>
      </c>
      <c r="W2" s="96" t="s">
        <v>110</v>
      </c>
      <c r="Z2" s="97" t="str">
        <f t="array" ref="Z2"> IFS(
ISBLANK(W2),,
COUNTIF(DataIDs, W2) &lt; 1, "❌",
TRUE, VLOOKUP(W2, {DataIDs, DataIcons}, 2, FALSE)
)</f>
        <v/>
      </c>
      <c r="AA2" s="84" t="s">
        <v>59</v>
      </c>
      <c r="AD2" s="97" t="str">
        <f t="array" ref="AD2"> IFS(
ISBLANK(AA2),,
COUNTIF(DataIDs, AA2) &lt; 1, "❌",
TRUE, VLOOKUP(AA2, {DataIDs, DataIcons}, 2, FALSE)
)</f>
        <v/>
      </c>
      <c r="AE2" s="98" t="s">
        <v>111</v>
      </c>
      <c r="AH2" s="97" t="str">
        <f t="array" ref="AH2"> IFS(
ISBLANK(AE2),,
COUNTIF(DataIDs, AE2) &lt; 1, "❌",
TRUE, VLOOKUP(AE2, {DataIDs, DataIcons}, 2, FALSE)
)</f>
        <v/>
      </c>
      <c r="AI2" s="99" t="s">
        <v>197</v>
      </c>
      <c r="AL2" s="97" t="str">
        <f t="array" ref="AL2"> IFS(
ISBLANK(AI2),,
COUNTIF(DataIDs, AI2) &lt; 1, "❌",
TRUE, VLOOKUP(AI2, {DataIDs, DataIcons}, 2, FALSE)
)</f>
        <v/>
      </c>
      <c r="AM2" s="96" t="s">
        <v>520</v>
      </c>
      <c r="AP2" s="97" t="str">
        <f t="array" ref="AP2"> IFS(
ISBLANK(AM2),,
COUNTIF(DataIDs, AM2) &lt; 1, "❌",
TRUE, VLOOKUP(AM2, {DataIDs, DataIcons}, 2, FALSE)
)</f>
        <v>❌</v>
      </c>
      <c r="AQ2" s="100" t="s">
        <v>84</v>
      </c>
      <c r="AT2" s="97" t="str">
        <f t="array" ref="AT2"> IFS(
ISBLANK(AQ2),,
COUNTIF(DataIDs, AQ2) &lt; 1, "❌",
TRUE, VLOOKUP(AQ2, {DataIDs, DataIcons}, 2, FALSE)
)</f>
        <v/>
      </c>
      <c r="AU2" s="101" t="s">
        <v>86</v>
      </c>
      <c r="AX2" s="97" t="str">
        <f t="array" ref="AX2"> IFS(
ISBLANK(AU2),,
COUNTIF(DataIDs, AU2) &lt; 1, "❌",
TRUE, VLOOKUP(AU2, {DataIDs, DataIcons}, 2, FALSE)
)</f>
        <v/>
      </c>
      <c r="AY2" s="98" t="s">
        <v>59</v>
      </c>
      <c r="BB2" s="97" t="str">
        <f t="array" ref="BB2"> IFS(
ISBLANK(AY2),,
COUNTIF(DataIDs, AY2) &lt; 1, "❌",
TRUE, VLOOKUP(AY2, {DataIDs, DataIcons}, 2, FALSE)
)</f>
        <v/>
      </c>
      <c r="BC2" s="101" t="s">
        <v>85</v>
      </c>
      <c r="BF2" s="97" t="str">
        <f t="array" ref="BF2"> IFS(
ISBLANK(BC2),,
COUNTIF(DataIDs, BC2) &lt; 1, "❌",
TRUE, VLOOKUP(BC2, {DataIDs, DataIcons}, 2, FALSE)
)</f>
        <v/>
      </c>
      <c r="BG2" s="92"/>
      <c r="BH2" s="102"/>
      <c r="BJ2" s="84" t="s">
        <v>17</v>
      </c>
      <c r="BK2" s="102"/>
      <c r="BL2" s="102"/>
      <c r="BM2" s="92"/>
    </row>
    <row r="3" ht="18.75" customHeight="1">
      <c r="T3" s="92"/>
      <c r="U3" s="92"/>
      <c r="V3" s="103"/>
      <c r="W3" s="104">
        <v>14.0</v>
      </c>
      <c r="X3" s="105" t="str">
        <f> IF(W3, "⬅️",)</f>
        <v>⬅️</v>
      </c>
      <c r="Y3" s="106" t="s">
        <v>534</v>
      </c>
      <c r="Z3" s="103"/>
      <c r="AA3" s="107">
        <v>14.0</v>
      </c>
      <c r="AB3" s="105" t="str">
        <f> IF(AA3, "⬅️",)</f>
        <v>⬅️</v>
      </c>
      <c r="AC3" s="106" t="s">
        <v>534</v>
      </c>
      <c r="AD3" s="103"/>
      <c r="AE3" s="104">
        <v>12.0</v>
      </c>
      <c r="AF3" s="105" t="str">
        <f> IF(AE3, "⬅️",)</f>
        <v>⬅️</v>
      </c>
      <c r="AG3" s="106" t="s">
        <v>534</v>
      </c>
      <c r="AH3" s="103"/>
      <c r="AI3" s="107">
        <v>12.0</v>
      </c>
      <c r="AJ3" s="105" t="str">
        <f> IF(AI3, "⬅️",)</f>
        <v>⬅️</v>
      </c>
      <c r="AK3" s="106" t="s">
        <v>534</v>
      </c>
      <c r="AL3" s="103"/>
      <c r="AM3" s="104">
        <v>10.0</v>
      </c>
      <c r="AN3" s="105" t="str">
        <f> IF(AM3, "⬅️",)</f>
        <v>⬅️</v>
      </c>
      <c r="AO3" s="106" t="s">
        <v>534</v>
      </c>
      <c r="AP3" s="103"/>
      <c r="AQ3" s="107">
        <v>12.0</v>
      </c>
      <c r="AR3" s="105" t="str">
        <f> IF(AQ3, "⬅️",)</f>
        <v>⬅️</v>
      </c>
      <c r="AS3" s="106" t="s">
        <v>534</v>
      </c>
      <c r="AT3" s="103"/>
      <c r="AU3" s="104">
        <v>12.0</v>
      </c>
      <c r="AV3" s="105" t="str">
        <f> IF(AU3, "⬅️",)</f>
        <v>⬅️</v>
      </c>
      <c r="AW3" s="106" t="s">
        <v>534</v>
      </c>
      <c r="AX3" s="103"/>
      <c r="AY3" s="107">
        <v>14.0</v>
      </c>
      <c r="AZ3" s="105" t="str">
        <f> IF(AY3, "⬅️",)</f>
        <v>⬅️</v>
      </c>
      <c r="BA3" s="106" t="s">
        <v>534</v>
      </c>
      <c r="BB3" s="103"/>
      <c r="BC3" s="104">
        <v>14.0</v>
      </c>
      <c r="BD3" s="105" t="str">
        <f> IF(BC3, "⬅️",)</f>
        <v>⬅️</v>
      </c>
      <c r="BE3" s="106" t="s">
        <v>534</v>
      </c>
      <c r="BF3" s="103"/>
      <c r="BG3" s="92"/>
      <c r="BJ3" s="100" t="s">
        <v>26</v>
      </c>
      <c r="BK3" s="108" t="str">
        <f> BH3</f>
        <v/>
      </c>
      <c r="BM3" s="92"/>
    </row>
    <row r="4" ht="18.75" customHeight="1">
      <c r="A4" s="81">
        <v>2.0</v>
      </c>
      <c r="B4" s="90" t="str">
        <f> IFS(
$A$20,
IFS(
CONCATENATE(B41, B59, B77, "") = "", B23,
ISBLANK(B77), B41 &amp; B59,
CONCATENATE(B41, B59, "") = "", B77,
TRUE, B77 &amp; CHAR(10) &amp; B41 &amp; B59
),
TRUE, B23
)</f>
        <v/>
      </c>
      <c r="D4" s="90" t="str">
        <f> IFS(
$A$20,
IFS(
CONCATENATE(D41, D59, D77, "") = "", D23,
ISBLANK(D77), D41 &amp; D59,
CONCATENATE(D41, D59, "") = "", D77,
TRUE, D77 &amp; CHAR(10) &amp; D41 &amp; D59
),
TRUE, D23
)</f>
        <v/>
      </c>
      <c r="F4" s="90" t="str">
        <f> IFS(
$A$20,
IFS(
CONCATENATE(F41, F59, F77, "") = "", F23,
ISBLANK(F77), F41 &amp; F59,
CONCATENATE(F41, F59, "") = "", F77,
TRUE, F77 &amp; CHAR(10) &amp; F41 &amp; F59
),
TRUE, F23
)</f>
        <v>#N/A</v>
      </c>
      <c r="H4" s="90" t="str">
        <f> IFS(
$A$20,
IFS(
CONCATENATE(H41, H59, H77, "") = "", H23,
ISBLANK(H77), H41 &amp; H59,
CONCATENATE(H41, H59, "") = "", H77,
TRUE, H77 &amp; CHAR(10) &amp; H41 &amp; H59
),
TRUE, H23
)</f>
        <v/>
      </c>
      <c r="J4" s="90" t="str">
        <f> IFS(
$A$20,
IFS(
CONCATENATE(J41, J59, J77, "") = "", J23,
ISBLANK(J77), J41 &amp; J59,
CONCATENATE(J41, J59, "") = "", J77,
TRUE, J77 &amp; CHAR(10) &amp; J41 &amp; J59
),
TRUE, J23
)</f>
        <v>#N/A</v>
      </c>
      <c r="L4" s="90" t="str">
        <f> IFS(
$A$20,
IFS(
CONCATENATE(L41, L59, L77, "") = "", L23,
ISBLANK(L77), L41 &amp; L59,
CONCATENATE(L41, L59, "") = "", L77,
TRUE, L77 &amp; CHAR(10) &amp; L41 &amp; L59
),
TRUE, L23
)</f>
        <v/>
      </c>
      <c r="N4" s="90" t="str">
        <f> IFS(
$A$20,
IFS(
CONCATENATE(N41, N59, N77, "") = "", N23,
ISBLANK(N77), N41 &amp; N59,
CONCATENATE(N41, N59, "") = "", N77,
TRUE, N77 &amp; CHAR(10) &amp; N41 &amp; N59
),
TRUE, N23
)</f>
        <v/>
      </c>
      <c r="P4" s="90" t="str">
        <f> IFS(
$A$20,
IFS(
CONCATENATE(P41, P59, P77, "") = "", P23,
ISBLANK(P77), P41 &amp; P59,
CONCATENATE(P41, P59, "") = "", P77,
TRUE, P77 &amp; CHAR(10) &amp; P41 &amp; P59
),
TRUE, P23
)</f>
        <v/>
      </c>
      <c r="R4" s="90" t="str">
        <f> IFS(
$A$20,
IFS(
CONCATENATE(R41, R59, R77, "") = "", R23,
ISBLANK(R77), R41 &amp; R59,
CONCATENATE(R41, R59, "") = "", R77,
TRUE, R77 &amp; CHAR(10) &amp; R41 &amp; R59
),
TRUE, R23
)</f>
        <v/>
      </c>
      <c r="T4" s="92"/>
      <c r="U4" s="92"/>
      <c r="V4" s="103"/>
      <c r="W4" s="109" t="b">
        <v>1</v>
      </c>
      <c r="X4" s="105" t="str">
        <f> IF(W4, "🔒",)</f>
        <v>🔒</v>
      </c>
      <c r="Y4" s="106" t="s">
        <v>404</v>
      </c>
      <c r="Z4" s="103"/>
      <c r="AA4" s="66" t="b">
        <v>1</v>
      </c>
      <c r="AB4" s="105" t="str">
        <f> IF(AA4, "🔒",)</f>
        <v>🔒</v>
      </c>
      <c r="AC4" s="106" t="s">
        <v>404</v>
      </c>
      <c r="AD4" s="103"/>
      <c r="AE4" s="109" t="b">
        <v>1</v>
      </c>
      <c r="AF4" s="105" t="str">
        <f> IF(AE4, "🔒",)</f>
        <v>🔒</v>
      </c>
      <c r="AG4" s="106" t="s">
        <v>404</v>
      </c>
      <c r="AH4" s="103"/>
      <c r="AI4" s="66" t="b">
        <v>1</v>
      </c>
      <c r="AJ4" s="105" t="str">
        <f> IF(AI4, "🔒",)</f>
        <v>🔒</v>
      </c>
      <c r="AK4" s="106" t="s">
        <v>404</v>
      </c>
      <c r="AL4" s="103"/>
      <c r="AM4" s="109" t="b">
        <v>0</v>
      </c>
      <c r="AN4" s="105" t="str">
        <f> IF(AM4, "🔒",)</f>
        <v/>
      </c>
      <c r="AO4" s="106" t="s">
        <v>404</v>
      </c>
      <c r="AP4" s="103"/>
      <c r="AQ4" s="66" t="b">
        <v>1</v>
      </c>
      <c r="AR4" s="105" t="str">
        <f> IF(AQ4, "🔒",)</f>
        <v>🔒</v>
      </c>
      <c r="AS4" s="106" t="s">
        <v>404</v>
      </c>
      <c r="AT4" s="103"/>
      <c r="AU4" s="109" t="b">
        <v>1</v>
      </c>
      <c r="AV4" s="105" t="str">
        <f> IF(AU4, "🔒",)</f>
        <v>🔒</v>
      </c>
      <c r="AW4" s="106" t="s">
        <v>404</v>
      </c>
      <c r="AX4" s="103"/>
      <c r="AY4" s="66" t="b">
        <v>1</v>
      </c>
      <c r="AZ4" s="105" t="str">
        <f> IF(AY4, "🔒",)</f>
        <v>🔒</v>
      </c>
      <c r="BA4" s="106" t="s">
        <v>404</v>
      </c>
      <c r="BB4" s="103"/>
      <c r="BC4" s="109" t="b">
        <v>1</v>
      </c>
      <c r="BD4" s="105" t="str">
        <f> IF(BC4, "🔒",)</f>
        <v>🔒</v>
      </c>
      <c r="BE4" s="106" t="s">
        <v>404</v>
      </c>
      <c r="BF4" s="103"/>
      <c r="BG4" s="92"/>
      <c r="BH4" s="110"/>
      <c r="BJ4" s="111" t="s">
        <v>37</v>
      </c>
      <c r="BM4" s="92"/>
    </row>
    <row r="5" ht="18.75" customHeight="1">
      <c r="T5" s="92"/>
      <c r="U5" s="92"/>
      <c r="V5" s="103"/>
      <c r="W5" s="112" t="b">
        <v>1</v>
      </c>
      <c r="X5" s="113" t="str">
        <f> IF(W5, "💀",)</f>
        <v>💀</v>
      </c>
      <c r="Y5" s="114" t="s">
        <v>553</v>
      </c>
      <c r="Z5" s="115"/>
      <c r="AA5" s="116" t="b">
        <v>1</v>
      </c>
      <c r="AB5" s="113" t="str">
        <f> IF(AA5, "💀",)</f>
        <v>💀</v>
      </c>
      <c r="AC5" s="114" t="s">
        <v>553</v>
      </c>
      <c r="AD5" s="115"/>
      <c r="AE5" s="112" t="b">
        <v>1</v>
      </c>
      <c r="AF5" s="113" t="str">
        <f> IF(AE5, "💀",)</f>
        <v>💀</v>
      </c>
      <c r="AG5" s="114" t="s">
        <v>553</v>
      </c>
      <c r="AH5" s="115"/>
      <c r="AI5" s="116" t="b">
        <v>1</v>
      </c>
      <c r="AJ5" s="113" t="str">
        <f> IF(AI5, "💀",)</f>
        <v>💀</v>
      </c>
      <c r="AK5" s="114" t="s">
        <v>553</v>
      </c>
      <c r="AL5" s="115"/>
      <c r="AM5" s="112" t="b">
        <v>0</v>
      </c>
      <c r="AN5" s="113" t="str">
        <f> IF(AM5, "💀",)</f>
        <v/>
      </c>
      <c r="AO5" s="114" t="s">
        <v>553</v>
      </c>
      <c r="AP5" s="115"/>
      <c r="AQ5" s="116" t="b">
        <v>1</v>
      </c>
      <c r="AR5" s="113" t="str">
        <f> IF(AQ5, "💀",)</f>
        <v>💀</v>
      </c>
      <c r="AS5" s="114" t="s">
        <v>553</v>
      </c>
      <c r="AT5" s="115"/>
      <c r="AU5" s="112" t="b">
        <v>0</v>
      </c>
      <c r="AV5" s="113" t="str">
        <f> IF(AU5, "💀",)</f>
        <v/>
      </c>
      <c r="AW5" s="114" t="s">
        <v>553</v>
      </c>
      <c r="AX5" s="115"/>
      <c r="AY5" s="116" t="b">
        <v>1</v>
      </c>
      <c r="AZ5" s="113" t="str">
        <f> IF(AY5, "💀",)</f>
        <v>💀</v>
      </c>
      <c r="BA5" s="114" t="s">
        <v>553</v>
      </c>
      <c r="BB5" s="115"/>
      <c r="BC5" s="112" t="b">
        <v>1</v>
      </c>
      <c r="BD5" s="113" t="str">
        <f> IF(BC5, "💀",)</f>
        <v>💀</v>
      </c>
      <c r="BE5" s="114" t="s">
        <v>553</v>
      </c>
      <c r="BF5" s="115"/>
      <c r="BG5" s="92"/>
      <c r="BJ5" s="96" t="s">
        <v>47</v>
      </c>
      <c r="BK5" s="117" t="str">
        <f> BH5</f>
        <v/>
      </c>
      <c r="BM5" s="92"/>
    </row>
    <row r="6" ht="18.75" customHeight="1">
      <c r="A6" s="81">
        <v>3.0</v>
      </c>
      <c r="B6" s="90" t="str">
        <f> IFS(
$A$20,
IFS(
CONCATENATE(B43, B61, B79, "") = "", B25,
ISBLANK(B79), B43 &amp; B61,
CONCATENATE(B43, B61, "") = "", B79,
TRUE, B79 &amp; CHAR(10) &amp; B43 &amp; B61
),
TRUE, B25
)</f>
        <v/>
      </c>
      <c r="D6" s="90" t="str">
        <f> IFS(
$A$20,
IFS(
CONCATENATE(D43, D61, D79, "") = "", D25,
ISBLANK(D79), D43 &amp; D61,
CONCATENATE(D43, D61, "") = "", D79,
TRUE, D79 &amp; CHAR(10) &amp; D43 &amp; D61
),
TRUE, D25
)</f>
        <v/>
      </c>
      <c r="F6" s="90" t="str">
        <f> IFS(
$A$20,
IFS(
CONCATENATE(F43, F61, F79, "") = "", F25,
ISBLANK(F79), F43 &amp; F61,
CONCATENATE(F43, F61, "") = "", F79,
TRUE, F79 &amp; CHAR(10) &amp; F43 &amp; F61
),
TRUE, F25
)</f>
        <v>#N/A</v>
      </c>
      <c r="H6" s="90" t="str">
        <f> IFS(
$A$20,
IFS(
CONCATENATE(H43, H61, H79, "") = "", H25,
ISBLANK(H79), H43 &amp; H61,
CONCATENATE(H43, H61, "") = "", H79,
TRUE, H79 &amp; CHAR(10) &amp; H43 &amp; H61
),
TRUE, H25
)</f>
        <v>#N/A</v>
      </c>
      <c r="J6" s="90" t="str">
        <f> IFS(
$A$20,
IFS(
CONCATENATE(J43, J61, J79, "") = "", J25,
ISBLANK(J79), J43 &amp; J61,
CONCATENATE(J43, J61, "") = "", J79,
TRUE, J79 &amp; CHAR(10) &amp; J43 &amp; J61
),
TRUE, J25
)</f>
        <v>#N/A</v>
      </c>
      <c r="L6" s="90" t="str">
        <f> IFS(
$A$20,
IFS(
CONCATENATE(L43, L61, L79, "") = "", L25,
ISBLANK(L79), L43 &amp; L61,
CONCATENATE(L43, L61, "") = "", L79,
TRUE, L79 &amp; CHAR(10) &amp; L43 &amp; L61
),
TRUE, L25
)</f>
        <v>#N/A</v>
      </c>
      <c r="N6" s="90" t="str">
        <f> IFS(
$A$20,
IFS(
CONCATENATE(N43, N61, N79, "") = "", N25,
ISBLANK(N79), N43 &amp; N61,
CONCATENATE(N43, N61, "") = "", N79,
TRUE, N79 &amp; CHAR(10) &amp; N43 &amp; N61
),
TRUE, N25
)</f>
        <v>#N/A</v>
      </c>
      <c r="P6" s="90" t="str">
        <f> IFS(
$A$20,
IFS(
CONCATENATE(P43, P61, P79, "") = "", P25,
ISBLANK(P79), P43 &amp; P61,
CONCATENATE(P43, P61, "") = "", P79,
TRUE, P79 &amp; CHAR(10) &amp; P43 &amp; P61
),
TRUE, P25
)</f>
        <v/>
      </c>
      <c r="R6" s="90" t="str">
        <f> IFS(
$A$20,
IFS(
CONCATENATE(R43, R61, R79, "") = "", R25,
ISBLANK(R79), R43 &amp; R61,
CONCATENATE(R43, R61, "") = "", R79,
TRUE, R79 &amp; CHAR(10) &amp; R43 &amp; R61
),
TRUE, R25
)</f>
        <v/>
      </c>
      <c r="T6" s="92"/>
      <c r="U6" s="92"/>
      <c r="V6" s="94">
        <v>2.0</v>
      </c>
      <c r="W6" s="96" t="s">
        <v>58</v>
      </c>
      <c r="Z6" s="97" t="str">
        <f t="array" ref="Z6"> IFS(
ISBLANK(W6),,
COUNTIF(DataIDs, W6) &lt; 1, "❌",
TRUE, VLOOKUP(W6, {DataIDs, DataIcons}, 2, FALSE)
)</f>
        <v/>
      </c>
      <c r="AA6" s="84" t="s">
        <v>87</v>
      </c>
      <c r="AD6" s="97" t="str">
        <f t="array" ref="AD6"> IFS(
ISBLANK(AA6),,
COUNTIF(DataIDs, AA6) &lt; 1, "❌",
TRUE, VLOOKUP(AA6, {DataIDs, DataIcons}, 2, FALSE)
)</f>
        <v/>
      </c>
      <c r="AE6" s="96" t="s">
        <v>571</v>
      </c>
      <c r="AH6" s="97" t="str">
        <f t="array" ref="AH6"> IFS(
ISBLANK(AE6),,
COUNTIF(DataIDs, AE6) &lt; 1, "❌",
TRUE, VLOOKUP(AE6, {DataIDs, DataIcons}, 2, FALSE)
)</f>
        <v>❌</v>
      </c>
      <c r="AI6" s="100" t="s">
        <v>112</v>
      </c>
      <c r="AL6" s="97" t="str">
        <f t="array" ref="AL6"> IFS(
ISBLANK(AI6),,
COUNTIF(DataIDs, AI6) &lt; 1, "❌",
TRUE, VLOOKUP(AI6, {DataIDs, DataIcons}, 2, FALSE)
)</f>
        <v/>
      </c>
      <c r="AM6" s="100" t="s">
        <v>573</v>
      </c>
      <c r="AP6" s="97" t="str">
        <f t="array" ref="AP6"> IFS(
ISBLANK(AM6),,
COUNTIF(DataIDs, AM6) &lt; 1, "❌",
TRUE, VLOOKUP(AM6, {DataIDs, DataIcons}, 2, FALSE)
)</f>
        <v>❌</v>
      </c>
      <c r="AQ6" s="111" t="s">
        <v>57</v>
      </c>
      <c r="AT6" s="97" t="str">
        <f t="array" ref="AT6"> IFS(
ISBLANK(AQ6),,
COUNTIF(DataIDs, AQ6) &lt; 1, "❌",
TRUE, VLOOKUP(AQ6, {DataIDs, DataIcons}, 2, FALSE)
)</f>
        <v/>
      </c>
      <c r="AU6" s="84" t="s">
        <v>105</v>
      </c>
      <c r="AX6" s="97" t="str">
        <f t="array" ref="AX6"> IFS(
ISBLANK(AU6),,
COUNTIF(DataIDs, AU6) &lt; 1, "❌",
TRUE, VLOOKUP(AU6, {DataIDs, DataIcons}, 2, FALSE)
)</f>
        <v/>
      </c>
      <c r="AY6" s="111" t="s">
        <v>108</v>
      </c>
      <c r="BB6" s="97" t="str">
        <f t="array" ref="BB6"> IFS(
ISBLANK(AY6),,
COUNTIF(DataIDs, AY6) &lt; 1, "❌",
TRUE, VLOOKUP(AY6, {DataIDs, DataIcons}, 2, FALSE)
)</f>
        <v/>
      </c>
      <c r="BC6" s="111" t="s">
        <v>103</v>
      </c>
      <c r="BF6" s="97" t="str">
        <f t="array" ref="BF6"> IFS(
ISBLANK(BC6),,
COUNTIF(DataIDs, BC6) &lt; 1, "❌",
TRUE, VLOOKUP(BC6, {DataIDs, DataIcons}, 2, FALSE)
)</f>
        <v/>
      </c>
      <c r="BG6" s="92"/>
      <c r="BH6" s="102"/>
      <c r="BJ6" s="84" t="s">
        <v>49</v>
      </c>
      <c r="BM6" s="92"/>
    </row>
    <row r="7" ht="18.75" customHeight="1">
      <c r="T7" s="92"/>
      <c r="U7" s="92"/>
      <c r="V7" s="103"/>
      <c r="W7" s="104">
        <v>12.0</v>
      </c>
      <c r="X7" s="105" t="str">
        <f> IF(W7, "⬅️",)</f>
        <v>⬅️</v>
      </c>
      <c r="Y7" s="106" t="s">
        <v>534</v>
      </c>
      <c r="Z7" s="103"/>
      <c r="AA7" s="107">
        <v>12.0</v>
      </c>
      <c r="AB7" s="105" t="str">
        <f> IF(AA7, "⬅️",)</f>
        <v>⬅️</v>
      </c>
      <c r="AC7" s="106" t="s">
        <v>534</v>
      </c>
      <c r="AD7" s="103"/>
      <c r="AE7" s="104">
        <v>10.0</v>
      </c>
      <c r="AF7" s="105" t="str">
        <f> IF(AE7, "⬅️",)</f>
        <v>⬅️</v>
      </c>
      <c r="AG7" s="106" t="s">
        <v>534</v>
      </c>
      <c r="AH7" s="103"/>
      <c r="AI7" s="107">
        <v>10.0</v>
      </c>
      <c r="AJ7" s="105" t="str">
        <f> IF(AI7, "⬅️",)</f>
        <v>⬅️</v>
      </c>
      <c r="AK7" s="106" t="s">
        <v>534</v>
      </c>
      <c r="AL7" s="103"/>
      <c r="AM7" s="104">
        <v>10.0</v>
      </c>
      <c r="AN7" s="105" t="str">
        <f> IF(AM7, "⬅️",)</f>
        <v>⬅️</v>
      </c>
      <c r="AO7" s="106" t="s">
        <v>534</v>
      </c>
      <c r="AP7" s="103"/>
      <c r="AQ7" s="107">
        <v>10.0</v>
      </c>
      <c r="AR7" s="105" t="str">
        <f> IF(AQ7, "⬅️",)</f>
        <v>⬅️</v>
      </c>
      <c r="AS7" s="106" t="s">
        <v>534</v>
      </c>
      <c r="AT7" s="103"/>
      <c r="AU7" s="104">
        <v>10.0</v>
      </c>
      <c r="AV7" s="105" t="str">
        <f> IF(AU7, "⬅️",)</f>
        <v>⬅️</v>
      </c>
      <c r="AW7" s="106" t="s">
        <v>534</v>
      </c>
      <c r="AX7" s="103"/>
      <c r="AY7" s="107">
        <v>12.0</v>
      </c>
      <c r="AZ7" s="105" t="str">
        <f> IF(AY7, "⬅️",)</f>
        <v>⬅️</v>
      </c>
      <c r="BA7" s="106" t="s">
        <v>534</v>
      </c>
      <c r="BB7" s="103"/>
      <c r="BC7" s="104">
        <v>12.0</v>
      </c>
      <c r="BD7" s="105" t="str">
        <f> IF(BC7, "⬅️",)</f>
        <v>⬅️</v>
      </c>
      <c r="BE7" s="106" t="s">
        <v>534</v>
      </c>
      <c r="BF7" s="103"/>
      <c r="BG7" s="92"/>
      <c r="BJ7" s="100" t="s">
        <v>51</v>
      </c>
      <c r="BK7" s="108" t="str">
        <f> BH7</f>
        <v/>
      </c>
      <c r="BM7" s="92"/>
    </row>
    <row r="8" ht="18.75" customHeight="1">
      <c r="A8" s="81">
        <v>4.0</v>
      </c>
      <c r="B8" s="90" t="str">
        <f> IFS(
$A$20,
IFS(
CONCATENATE(B45, B63, B81, "") = "", B27,
ISBLANK(B81), B45 &amp; B63,
CONCATENATE(B45, B63, "") = "", B81,
TRUE, B81 &amp; CHAR(10) &amp; B45 &amp; B63
),
TRUE, B27
)</f>
        <v>#N/A</v>
      </c>
      <c r="D8" s="90" t="str">
        <f> IFS(
$A$20,
IFS(
CONCATENATE(D45, D63, D81, "") = "", D27,
ISBLANK(D81), D45 &amp; D63,
CONCATENATE(D45, D63, "") = "", D81,
TRUE, D81 &amp; CHAR(10) &amp; D45 &amp; D63
),
TRUE, D27
)</f>
        <v/>
      </c>
      <c r="F8" s="90" t="str">
        <f> IFS(
$A$20,
IFS(
CONCATENATE(F45, F63, F81, "") = "", F27,
ISBLANK(F81), F45 &amp; F63,
CONCATENATE(F45, F63, "") = "", F81,
TRUE, F81 &amp; CHAR(10) &amp; F45 &amp; F63
),
TRUE, F27
)</f>
        <v/>
      </c>
      <c r="H8" s="90" t="str">
        <f> IFS(
$A$20,
IFS(
CONCATENATE(H45, H63, H81, "") = "", H27,
ISBLANK(H81), H45 &amp; H63,
CONCATENATE(H45, H63, "") = "", H81,
TRUE, H81 &amp; CHAR(10) &amp; H45 &amp; H63
),
TRUE, H27
)</f>
        <v>#N/A</v>
      </c>
      <c r="J8" s="90" t="str">
        <f> IFS(
$A$20,
IFS(
CONCATENATE(J45, J63, J81, "") = "", J27,
ISBLANK(J81), J45 &amp; J63,
CONCATENATE(J45, J63, "") = "", J81,
TRUE, J81 &amp; CHAR(10) &amp; J45 &amp; J63
),
TRUE, J27
)</f>
        <v/>
      </c>
      <c r="L8" s="90" t="str">
        <f> IFS(
$A$20,
IFS(
CONCATENATE(L45, L63, L81, "") = "", L27,
ISBLANK(L81), L45 &amp; L63,
CONCATENATE(L45, L63, "") = "", L81,
TRUE, L81 &amp; CHAR(10) &amp; L45 &amp; L63
),
TRUE, L27
)</f>
        <v/>
      </c>
      <c r="N8" s="90" t="str">
        <f> IFS(
$A$20,
IFS(
CONCATENATE(N45, N63, N81, "") = "", N27,
ISBLANK(N81), N45 &amp; N63,
CONCATENATE(N45, N63, "") = "", N81,
TRUE, N81 &amp; CHAR(10) &amp; N45 &amp; N63
),
TRUE, N27
)</f>
        <v>#N/A</v>
      </c>
      <c r="P8" s="90" t="str">
        <f> IFS(
$A$20,
IFS(
CONCATENATE(P45, P63, P81, "") = "", P27,
ISBLANK(P81), P45 &amp; P63,
CONCATENATE(P45, P63, "") = "", P81,
TRUE, P81 &amp; CHAR(10) &amp; P45 &amp; P63
),
TRUE, P27
)</f>
        <v>#N/A</v>
      </c>
      <c r="R8" s="90" t="str">
        <f> IFS(
$A$20,
IFS(
CONCATENATE(R45, R63, R81, "") = "", R27,
ISBLANK(R81), R45 &amp; R63,
CONCATENATE(R45, R63, "") = "", R81,
TRUE, R81 &amp; CHAR(10) &amp; R45 &amp; R63
),
TRUE, R27
)</f>
        <v>#N/A</v>
      </c>
      <c r="T8" s="92"/>
      <c r="U8" s="92"/>
      <c r="V8" s="103"/>
      <c r="W8" s="109" t="b">
        <v>1</v>
      </c>
      <c r="X8" s="105" t="str">
        <f> IF(W8, "🔒",)</f>
        <v>🔒</v>
      </c>
      <c r="Y8" s="106" t="s">
        <v>404</v>
      </c>
      <c r="Z8" s="103"/>
      <c r="AA8" s="66" t="b">
        <v>1</v>
      </c>
      <c r="AB8" s="105" t="str">
        <f> IF(AA8, "🔒",)</f>
        <v>🔒</v>
      </c>
      <c r="AC8" s="106" t="s">
        <v>404</v>
      </c>
      <c r="AD8" s="103"/>
      <c r="AE8" s="109" t="b">
        <v>1</v>
      </c>
      <c r="AF8" s="105" t="str">
        <f> IF(AE8, "🔒",)</f>
        <v>🔒</v>
      </c>
      <c r="AG8" s="106" t="s">
        <v>404</v>
      </c>
      <c r="AH8" s="103"/>
      <c r="AI8" s="66" t="b">
        <v>1</v>
      </c>
      <c r="AJ8" s="105" t="str">
        <f> IF(AI8, "🔒",)</f>
        <v>🔒</v>
      </c>
      <c r="AK8" s="106" t="s">
        <v>404</v>
      </c>
      <c r="AL8" s="103"/>
      <c r="AM8" s="109" t="b">
        <v>1</v>
      </c>
      <c r="AN8" s="105" t="str">
        <f> IF(AM8, "🔒",)</f>
        <v>🔒</v>
      </c>
      <c r="AO8" s="106" t="s">
        <v>404</v>
      </c>
      <c r="AP8" s="103"/>
      <c r="AQ8" s="66" t="b">
        <v>1</v>
      </c>
      <c r="AR8" s="105" t="str">
        <f> IF(AQ8, "🔒",)</f>
        <v>🔒</v>
      </c>
      <c r="AS8" s="106" t="s">
        <v>404</v>
      </c>
      <c r="AT8" s="103"/>
      <c r="AU8" s="109" t="b">
        <v>1</v>
      </c>
      <c r="AV8" s="105" t="str">
        <f> IF(AU8, "🔒",)</f>
        <v>🔒</v>
      </c>
      <c r="AW8" s="106" t="s">
        <v>404</v>
      </c>
      <c r="AX8" s="103"/>
      <c r="AY8" s="66" t="b">
        <v>1</v>
      </c>
      <c r="AZ8" s="105" t="str">
        <f> IF(AY8, "🔒",)</f>
        <v>🔒</v>
      </c>
      <c r="BA8" s="106" t="s">
        <v>404</v>
      </c>
      <c r="BB8" s="103"/>
      <c r="BC8" s="109" t="b">
        <v>1</v>
      </c>
      <c r="BD8" s="105" t="str">
        <f> IF(BC8, "🔒",)</f>
        <v>🔒</v>
      </c>
      <c r="BE8" s="106" t="s">
        <v>404</v>
      </c>
      <c r="BF8" s="103"/>
      <c r="BG8" s="92"/>
      <c r="BH8" s="110"/>
      <c r="BJ8" s="111"/>
      <c r="BM8" s="92"/>
    </row>
    <row r="9" ht="18.75" customHeight="1">
      <c r="T9" s="92"/>
      <c r="U9" s="92"/>
      <c r="V9" s="103"/>
      <c r="W9" s="112" t="b">
        <v>1</v>
      </c>
      <c r="X9" s="113" t="str">
        <f> IF(W9, "💀",)</f>
        <v>💀</v>
      </c>
      <c r="Y9" s="114" t="s">
        <v>553</v>
      </c>
      <c r="Z9" s="115"/>
      <c r="AA9" s="116" t="b">
        <v>1</v>
      </c>
      <c r="AB9" s="113" t="str">
        <f> IF(AA9, "💀",)</f>
        <v>💀</v>
      </c>
      <c r="AC9" s="114" t="s">
        <v>553</v>
      </c>
      <c r="AD9" s="115"/>
      <c r="AE9" s="112" t="b">
        <v>1</v>
      </c>
      <c r="AF9" s="113" t="str">
        <f> IF(AE9, "💀",)</f>
        <v>💀</v>
      </c>
      <c r="AG9" s="114" t="s">
        <v>553</v>
      </c>
      <c r="AH9" s="115"/>
      <c r="AI9" s="116" t="b">
        <v>0</v>
      </c>
      <c r="AJ9" s="113" t="str">
        <f> IF(AI9, "💀",)</f>
        <v/>
      </c>
      <c r="AK9" s="114" t="s">
        <v>553</v>
      </c>
      <c r="AL9" s="115"/>
      <c r="AM9" s="112" t="b">
        <v>0</v>
      </c>
      <c r="AN9" s="113" t="str">
        <f> IF(AM9, "💀",)</f>
        <v/>
      </c>
      <c r="AO9" s="114" t="s">
        <v>553</v>
      </c>
      <c r="AP9" s="115"/>
      <c r="AQ9" s="116" t="b">
        <v>0</v>
      </c>
      <c r="AR9" s="113" t="str">
        <f> IF(AQ9, "💀",)</f>
        <v/>
      </c>
      <c r="AS9" s="114" t="s">
        <v>553</v>
      </c>
      <c r="AT9" s="115"/>
      <c r="AU9" s="112" t="b">
        <v>1</v>
      </c>
      <c r="AV9" s="113" t="str">
        <f> IF(AU9, "💀",)</f>
        <v>💀</v>
      </c>
      <c r="AW9" s="114" t="s">
        <v>553</v>
      </c>
      <c r="AX9" s="115"/>
      <c r="AY9" s="116" t="b">
        <v>1</v>
      </c>
      <c r="AZ9" s="113" t="str">
        <f> IF(AY9, "💀",)</f>
        <v>💀</v>
      </c>
      <c r="BA9" s="114" t="s">
        <v>553</v>
      </c>
      <c r="BB9" s="115"/>
      <c r="BC9" s="112" t="b">
        <v>1</v>
      </c>
      <c r="BD9" s="113" t="str">
        <f> IF(BC9, "💀",)</f>
        <v>💀</v>
      </c>
      <c r="BE9" s="114" t="s">
        <v>553</v>
      </c>
      <c r="BF9" s="97"/>
      <c r="BG9" s="92"/>
      <c r="BJ9" s="96" t="s">
        <v>23</v>
      </c>
      <c r="BK9" s="117" t="str">
        <f> BH9</f>
        <v/>
      </c>
      <c r="BM9" s="92"/>
    </row>
    <row r="10" ht="18.75" customHeight="1">
      <c r="A10" s="81">
        <v>5.0</v>
      </c>
      <c r="B10" s="90" t="str">
        <f> IFS(
$A$20,
IFS(
CONCATENATE(B47, B65, B83, "") = "", B29,
ISBLANK(B83), B47 &amp; B65,
CONCATENATE(B47, B65, "") = "", B83,
TRUE, B83 &amp; CHAR(10) &amp; B47 &amp; B65
),
TRUE, B29
)</f>
        <v>#N/A</v>
      </c>
      <c r="D10" s="90" t="str">
        <f> IFS(
$A$20,
IFS(
CONCATENATE(D47, D65, D83, "") = "", D29,
ISBLANK(D83), D47 &amp; D65,
CONCATENATE(D47, D65, "") = "", D83,
TRUE, D83 &amp; CHAR(10) &amp; D47 &amp; D65
),
TRUE, D29
)</f>
        <v>#N/A</v>
      </c>
      <c r="F10" s="90" t="str">
        <f> IFS(
$A$20,
IFS(
CONCATENATE(F47, F65, F83, "") = "", F29,
ISBLANK(F83), F47 &amp; F65,
CONCATENATE(F47, F65, "") = "", F83,
TRUE, F83 &amp; CHAR(10) &amp; F47 &amp; F65
),
TRUE, F29
)</f>
        <v/>
      </c>
      <c r="H10" s="90" t="str">
        <f> IFS(
$A$20,
IFS(
CONCATENATE(H47, H65, H83, "") = "", H29,
ISBLANK(H83), H47 &amp; H65,
CONCATENATE(H47, H65, "") = "", H83,
TRUE, H83 &amp; CHAR(10) &amp; H47 &amp; H65
),
TRUE, H29
)</f>
        <v/>
      </c>
      <c r="J10" s="90" t="str">
        <f> IFS(
$A$20,
IFS(
CONCATENATE(J47, J65, J83, "") = "", J29,
ISBLANK(J83), J47 &amp; J65,
CONCATENATE(J47, J65, "") = "", J83,
TRUE, J83 &amp; CHAR(10) &amp; J47 &amp; J65
),
TRUE, J29
)</f>
        <v/>
      </c>
      <c r="L10" s="90" t="str">
        <f> IFS(
$A$20,
IFS(
CONCATENATE(L47, L65, L83, "") = "", L29,
ISBLANK(L83), L47 &amp; L65,
CONCATENATE(L47, L65, "") = "", L83,
TRUE, L83 &amp; CHAR(10) &amp; L47 &amp; L65
),
TRUE, L29
)</f>
        <v>#N/A</v>
      </c>
      <c r="N10" s="90" t="str">
        <f> IFS(
$A$20,
IFS(
CONCATENATE(N47, N65, N83, "") = "", N29,
ISBLANK(N83), N47 &amp; N65,
CONCATENATE(N47, N65, "") = "", N83,
TRUE, N83 &amp; CHAR(10) &amp; N47 &amp; N65
),
TRUE, N29
)</f>
        <v/>
      </c>
      <c r="P10" s="90" t="str">
        <f> IFS(
$A$20,
IFS(
CONCATENATE(P47, P65, P83, "") = "", P29,
ISBLANK(P83), P47 &amp; P65,
CONCATENATE(P47, P65, "") = "", P83,
TRUE, P83 &amp; CHAR(10) &amp; P47 &amp; P65
),
TRUE, P29
)</f>
        <v>#N/A</v>
      </c>
      <c r="R10" s="90" t="str">
        <f> IFS(
$A$20,
IFS(
CONCATENATE(R47, R65, R83, "") = "", R29,
ISBLANK(R83), R47 &amp; R65,
CONCATENATE(R47, R65, "") = "", R83,
TRUE, R83 &amp; CHAR(10) &amp; R47 &amp; R65
),
TRUE, R29
)</f>
        <v>#N/A</v>
      </c>
      <c r="T10" s="92"/>
      <c r="U10" s="92"/>
      <c r="V10" s="94">
        <v>3.0</v>
      </c>
      <c r="W10" s="111" t="s">
        <v>57</v>
      </c>
      <c r="Z10" s="97" t="str">
        <f t="array" ref="Z10"> IFS(
ISBLANK(W10),,
COUNTIF(DataIDs, W10) &lt; 1, "❌",
TRUE, VLOOKUP(W10, {DataIDs, DataIcons}, 2, FALSE)
)</f>
        <v/>
      </c>
      <c r="AA10" s="84" t="s">
        <v>186</v>
      </c>
      <c r="AD10" s="97" t="str">
        <f t="array" ref="AD10"> IFS(
ISBLANK(AA10),,
COUNTIF(DataIDs, AA10) &lt; 1, "❌",
TRUE, VLOOKUP(AA10, {DataIDs, DataIcons}, 2, FALSE)
)</f>
        <v/>
      </c>
      <c r="AE10" s="96" t="s">
        <v>571</v>
      </c>
      <c r="AH10" s="97" t="str">
        <f t="array" ref="AH10"> IFS(
ISBLANK(AE10),,
COUNTIF(DataIDs, AE10) &lt; 1, "❌",
TRUE, VLOOKUP(AE10, {DataIDs, DataIcons}, 2, FALSE)
)</f>
        <v>❌</v>
      </c>
      <c r="AI10" s="99" t="s">
        <v>587</v>
      </c>
      <c r="AL10" s="97" t="str">
        <f t="array" ref="AL10"> IFS(
ISBLANK(AI10),,
COUNTIF(DataIDs, AI10) &lt; 1, "❌",
TRUE, VLOOKUP(AI10, {DataIDs, DataIcons}, 2, FALSE)
)</f>
        <v>❌</v>
      </c>
      <c r="AM10" s="98" t="s">
        <v>589</v>
      </c>
      <c r="AP10" s="97" t="str">
        <f t="array" ref="AP10"> IFS(
ISBLANK(AM10),,
COUNTIF(DataIDs, AM10) &lt; 1, "❌",
TRUE, VLOOKUP(AM10, {DataIDs, DataIcons}, 2, FALSE)
)</f>
        <v>❌</v>
      </c>
      <c r="AQ10" s="84" t="s">
        <v>591</v>
      </c>
      <c r="AT10" s="97" t="str">
        <f t="array" ref="AT10"> IFS(
ISBLANK(AQ10),,
COUNTIF(DataIDs, AQ10) &lt; 1, "❌",
TRUE, VLOOKUP(AQ10, {DataIDs, DataIcons}, 2, FALSE)
)</f>
        <v>❌</v>
      </c>
      <c r="AU10" s="111" t="s">
        <v>593</v>
      </c>
      <c r="AX10" s="97" t="str">
        <f t="array" ref="AX10"> IFS(
ISBLANK(AU10),,
COUNTIF(DataIDs, AU10) &lt; 1, "❌",
TRUE, VLOOKUP(AU10, {DataIDs, DataIcons}, 2, FALSE)
)</f>
        <v>❌</v>
      </c>
      <c r="AY10" s="96" t="s">
        <v>58</v>
      </c>
      <c r="BB10" s="97" t="str">
        <f t="array" ref="BB10"> IFS(
ISBLANK(AY10),,
COUNTIF(DataIDs, AY10) &lt; 1, "❌",
TRUE, VLOOKUP(AY10, {DataIDs, DataIcons}, 2, FALSE)
)</f>
        <v/>
      </c>
      <c r="BC10" s="111" t="s">
        <v>116</v>
      </c>
      <c r="BF10" s="97" t="str">
        <f t="array" ref="BF10"> IFS(
ISBLANK(BC10),,
COUNTIF(DataIDs, BC10) &lt; 1, "❌",
TRUE, VLOOKUP(BC10, {DataIDs, DataIcons}, 2, FALSE)
)</f>
        <v/>
      </c>
      <c r="BG10" s="92"/>
      <c r="BH10" s="102"/>
      <c r="BJ10" s="84" t="s">
        <v>27</v>
      </c>
      <c r="BM10" s="92"/>
    </row>
    <row r="11" ht="18.75" customHeight="1">
      <c r="T11" s="92"/>
      <c r="U11" s="92"/>
      <c r="V11" s="103"/>
      <c r="W11" s="104">
        <v>10.0</v>
      </c>
      <c r="X11" s="105" t="str">
        <f> IF(W11, "⬅️",)</f>
        <v>⬅️</v>
      </c>
      <c r="Y11" s="106" t="s">
        <v>534</v>
      </c>
      <c r="Z11" s="103"/>
      <c r="AA11" s="107">
        <v>10.0</v>
      </c>
      <c r="AB11" s="105" t="str">
        <f> IF(AA11, "⬅️",)</f>
        <v>⬅️</v>
      </c>
      <c r="AC11" s="106" t="s">
        <v>534</v>
      </c>
      <c r="AD11" s="103"/>
      <c r="AE11" s="104">
        <v>8.0</v>
      </c>
      <c r="AF11" s="105" t="str">
        <f> IF(AE11, "⬅️",)</f>
        <v>⬅️</v>
      </c>
      <c r="AG11" s="106" t="s">
        <v>534</v>
      </c>
      <c r="AH11" s="103"/>
      <c r="AI11" s="107">
        <v>8.0</v>
      </c>
      <c r="AJ11" s="105" t="str">
        <f> IF(AI11, "⬅️",)</f>
        <v>⬅️</v>
      </c>
      <c r="AK11" s="106" t="s">
        <v>534</v>
      </c>
      <c r="AL11" s="103"/>
      <c r="AM11" s="104">
        <v>8.0</v>
      </c>
      <c r="AN11" s="105" t="str">
        <f> IF(AM11, "⬅️",)</f>
        <v>⬅️</v>
      </c>
      <c r="AO11" s="106" t="s">
        <v>534</v>
      </c>
      <c r="AP11" s="103"/>
      <c r="AQ11" s="107">
        <v>8.0</v>
      </c>
      <c r="AR11" s="105" t="str">
        <f> IF(AQ11, "⬅️",)</f>
        <v>⬅️</v>
      </c>
      <c r="AS11" s="106" t="s">
        <v>534</v>
      </c>
      <c r="AT11" s="103"/>
      <c r="AU11" s="104">
        <v>8.0</v>
      </c>
      <c r="AV11" s="105" t="str">
        <f> IF(AU11, "⬅️",)</f>
        <v>⬅️</v>
      </c>
      <c r="AW11" s="106" t="s">
        <v>534</v>
      </c>
      <c r="AX11" s="103"/>
      <c r="AY11" s="107">
        <v>10.0</v>
      </c>
      <c r="AZ11" s="105" t="str">
        <f> IF(AY11, "⬅️",)</f>
        <v>⬅️</v>
      </c>
      <c r="BA11" s="106" t="s">
        <v>534</v>
      </c>
      <c r="BB11" s="103"/>
      <c r="BC11" s="104">
        <v>10.0</v>
      </c>
      <c r="BD11" s="105" t="str">
        <f> IF(BC11, "⬅️",)</f>
        <v>⬅️</v>
      </c>
      <c r="BE11" s="106" t="s">
        <v>534</v>
      </c>
      <c r="BF11" s="103"/>
      <c r="BG11" s="92"/>
      <c r="BJ11" s="100" t="s">
        <v>90</v>
      </c>
      <c r="BK11" s="108" t="str">
        <f> BH11</f>
        <v/>
      </c>
      <c r="BM11" s="92"/>
    </row>
    <row r="12" ht="18.75" customHeight="1">
      <c r="A12" s="81">
        <v>6.0</v>
      </c>
      <c r="B12" s="90" t="str">
        <f> IFS(
$A$20,
IFS(
CONCATENATE(B49, B67, B85, "") = "", B31,
ISBLANK(B85), B49 &amp; B67,
CONCATENATE(B49, B67, "") = "", B85,
TRUE, B85 &amp; CHAR(10) &amp; B49 &amp; B67
),
TRUE, B31
)</f>
        <v/>
      </c>
      <c r="D12" s="90" t="str">
        <f> IFS(
$A$20,
IFS(
CONCATENATE(D49, D67, D85, "") = "", D31,
ISBLANK(D85), D49 &amp; D67,
CONCATENATE(D49, D67, "") = "", D85,
TRUE, D85 &amp; CHAR(10) &amp; D49 &amp; D67
),
TRUE, D31
)</f>
        <v/>
      </c>
      <c r="F12" s="90" t="str">
        <f> IFS(
$A$20,
IFS(
CONCATENATE(F49, F67, F85, "") = "", F31,
ISBLANK(F85), F49 &amp; F67,
CONCATENATE(F49, F67, "") = "", F85,
TRUE, F85 &amp; CHAR(10) &amp; F49 &amp; F67
),
TRUE, F31
)</f>
        <v/>
      </c>
      <c r="H12" s="90" t="str">
        <f> IFS(
$A$20,
IFS(
CONCATENATE(H49, H67, H85, "") = "", H31,
ISBLANK(H85), H49 &amp; H67,
CONCATENATE(H49, H67, "") = "", H85,
TRUE, H85 &amp; CHAR(10) &amp; H49 &amp; H67
),
TRUE, H31
)</f>
        <v/>
      </c>
      <c r="J12" s="90" t="str">
        <f> IFS(
$A$20,
IFS(
CONCATENATE(J49, J67, J85, "") = "", J31,
ISBLANK(J85), J49 &amp; J67,
CONCATENATE(J49, J67, "") = "", J85,
TRUE, J85 &amp; CHAR(10) &amp; J49 &amp; J67
),
TRUE, J31
)</f>
        <v/>
      </c>
      <c r="L12" s="90" t="str">
        <f> IFS(
$A$20,
IFS(
CONCATENATE(L49, L67, L85, "") = "", L31,
ISBLANK(L85), L49 &amp; L67,
CONCATENATE(L49, L67, "") = "", L85,
TRUE, L85 &amp; CHAR(10) &amp; L49 &amp; L67
),
TRUE, L31
)</f>
        <v/>
      </c>
      <c r="N12" s="90" t="str">
        <f> IFS(
$A$20,
IFS(
CONCATENATE(N49, N67, N85, "") = "", N31,
ISBLANK(N85), N49 &amp; N67,
CONCATENATE(N49, N67, "") = "", N85,
TRUE, N85 &amp; CHAR(10) &amp; N49 &amp; N67
),
TRUE, N31
)</f>
        <v/>
      </c>
      <c r="P12" s="90" t="str">
        <f> IFS(
$A$20,
IFS(
CONCATENATE(P49, P67, P85, "") = "", P31,
ISBLANK(P85), P49 &amp; P67,
CONCATENATE(P49, P67, "") = "", P85,
TRUE, P85 &amp; CHAR(10) &amp; P49 &amp; P67
),
TRUE, P31
)</f>
        <v/>
      </c>
      <c r="R12" s="90" t="str">
        <f> IFS(
$A$20,
IFS(
CONCATENATE(R49, R67, R85, "") = "", R31,
ISBLANK(R85), R49 &amp; R67,
CONCATENATE(R49, R67, "") = "", R85,
TRUE, R85 &amp; CHAR(10) &amp; R49 &amp; R67
),
TRUE, R31
)</f>
        <v/>
      </c>
      <c r="T12" s="92"/>
      <c r="U12" s="92"/>
      <c r="V12" s="103"/>
      <c r="W12" s="109" t="b">
        <v>1</v>
      </c>
      <c r="X12" s="105" t="str">
        <f> IF(W12, "🔒",)</f>
        <v>🔒</v>
      </c>
      <c r="Y12" s="106" t="s">
        <v>404</v>
      </c>
      <c r="Z12" s="103"/>
      <c r="AA12" s="66" t="b">
        <v>1</v>
      </c>
      <c r="AB12" s="105" t="str">
        <f> IF(AA12, "🔒",)</f>
        <v>🔒</v>
      </c>
      <c r="AC12" s="106" t="s">
        <v>404</v>
      </c>
      <c r="AD12" s="103"/>
      <c r="AE12" s="109" t="b">
        <v>1</v>
      </c>
      <c r="AF12" s="105" t="str">
        <f> IF(AE12, "🔒",)</f>
        <v>🔒</v>
      </c>
      <c r="AG12" s="106" t="s">
        <v>404</v>
      </c>
      <c r="AH12" s="103"/>
      <c r="AI12" s="66" t="b">
        <v>1</v>
      </c>
      <c r="AJ12" s="105" t="str">
        <f> IF(AI12, "🔒",)</f>
        <v>🔒</v>
      </c>
      <c r="AK12" s="106" t="s">
        <v>404</v>
      </c>
      <c r="AL12" s="103"/>
      <c r="AM12" s="109" t="b">
        <v>1</v>
      </c>
      <c r="AN12" s="105" t="str">
        <f> IF(AM12, "🔒",)</f>
        <v>🔒</v>
      </c>
      <c r="AO12" s="106" t="s">
        <v>404</v>
      </c>
      <c r="AP12" s="103"/>
      <c r="AQ12" s="66" t="b">
        <v>1</v>
      </c>
      <c r="AR12" s="105" t="str">
        <f> IF(AQ12, "🔒",)</f>
        <v>🔒</v>
      </c>
      <c r="AS12" s="106" t="s">
        <v>404</v>
      </c>
      <c r="AT12" s="103"/>
      <c r="AU12" s="109" t="b">
        <v>1</v>
      </c>
      <c r="AV12" s="105" t="str">
        <f> IF(AU12, "🔒",)</f>
        <v>🔒</v>
      </c>
      <c r="AW12" s="106" t="s">
        <v>404</v>
      </c>
      <c r="AX12" s="103"/>
      <c r="AY12" s="66" t="b">
        <v>1</v>
      </c>
      <c r="AZ12" s="105" t="str">
        <f> IF(AY12, "🔒",)</f>
        <v>🔒</v>
      </c>
      <c r="BA12" s="106" t="s">
        <v>404</v>
      </c>
      <c r="BB12" s="103"/>
      <c r="BC12" s="109" t="b">
        <v>1</v>
      </c>
      <c r="BD12" s="105" t="str">
        <f> IF(BC12, "🔒",)</f>
        <v>🔒</v>
      </c>
      <c r="BE12" s="106" t="s">
        <v>404</v>
      </c>
      <c r="BF12" s="103"/>
      <c r="BG12" s="92"/>
      <c r="BH12" s="110"/>
      <c r="BJ12" s="111"/>
      <c r="BM12" s="92"/>
    </row>
    <row r="13" ht="18.75" customHeight="1">
      <c r="T13" s="92"/>
      <c r="U13" s="92"/>
      <c r="V13" s="103"/>
      <c r="W13" s="112" t="b">
        <v>1</v>
      </c>
      <c r="X13" s="113" t="str">
        <f> IF(W13, "💀",)</f>
        <v>💀</v>
      </c>
      <c r="Y13" s="114" t="s">
        <v>553</v>
      </c>
      <c r="Z13" s="115"/>
      <c r="AA13" s="116" t="b">
        <v>1</v>
      </c>
      <c r="AB13" s="113" t="str">
        <f> IF(AA13, "💀",)</f>
        <v>💀</v>
      </c>
      <c r="AC13" s="114" t="s">
        <v>553</v>
      </c>
      <c r="AD13" s="115"/>
      <c r="AE13" s="112" t="b">
        <v>0</v>
      </c>
      <c r="AF13" s="113" t="str">
        <f> IF(AE13, "💀",)</f>
        <v/>
      </c>
      <c r="AG13" s="114" t="s">
        <v>553</v>
      </c>
      <c r="AH13" s="115"/>
      <c r="AI13" s="116" t="b">
        <v>0</v>
      </c>
      <c r="AJ13" s="113" t="str">
        <f> IF(AI13, "💀",)</f>
        <v/>
      </c>
      <c r="AK13" s="114" t="s">
        <v>553</v>
      </c>
      <c r="AL13" s="115"/>
      <c r="AM13" s="112" t="b">
        <v>0</v>
      </c>
      <c r="AN13" s="113" t="str">
        <f> IF(AM13, "💀",)</f>
        <v/>
      </c>
      <c r="AO13" s="114" t="s">
        <v>553</v>
      </c>
      <c r="AP13" s="115"/>
      <c r="AQ13" s="116" t="b">
        <v>0</v>
      </c>
      <c r="AR13" s="113" t="str">
        <f> IF(AQ13, "💀",)</f>
        <v/>
      </c>
      <c r="AS13" s="114" t="s">
        <v>553</v>
      </c>
      <c r="AT13" s="115"/>
      <c r="AU13" s="112" t="b">
        <v>0</v>
      </c>
      <c r="AV13" s="113" t="str">
        <f> IF(AU13, "💀",)</f>
        <v/>
      </c>
      <c r="AW13" s="114" t="s">
        <v>553</v>
      </c>
      <c r="AX13" s="115"/>
      <c r="AY13" s="116" t="b">
        <v>1</v>
      </c>
      <c r="AZ13" s="113" t="str">
        <f> IF(AY13, "💀",)</f>
        <v>💀</v>
      </c>
      <c r="BA13" s="114" t="s">
        <v>553</v>
      </c>
      <c r="BB13" s="115"/>
      <c r="BC13" s="112" t="b">
        <v>1</v>
      </c>
      <c r="BD13" s="113" t="str">
        <f> IF(BC13, "💀",)</f>
        <v>💀</v>
      </c>
      <c r="BE13" s="114" t="s">
        <v>553</v>
      </c>
      <c r="BF13" s="115"/>
      <c r="BG13" s="92"/>
      <c r="BJ13" s="96" t="s">
        <v>29</v>
      </c>
      <c r="BK13" s="117" t="str">
        <f> BH13</f>
        <v/>
      </c>
      <c r="BM13" s="92"/>
    </row>
    <row r="14" ht="18.75" customHeight="1">
      <c r="A14" s="81">
        <v>7.0</v>
      </c>
      <c r="B14" s="90" t="str">
        <f> IFS(
$A$20,
IFS(
CONCATENATE(B51, B69, B87, "") = "", B33,
ISBLANK(B87), B51 &amp; B69,
CONCATENATE(B51, B69, "") = "", B87,
TRUE, B87 &amp; CHAR(10) &amp; B51 &amp; B69
),
TRUE, B33
)</f>
        <v/>
      </c>
      <c r="D14" s="90" t="str">
        <f> IFS(
$A$20,
IFS(
CONCATENATE(D51, D69, D87, "") = "", D33,
ISBLANK(D87), D51 &amp; D69,
CONCATENATE(D51, D69, "") = "", D87,
TRUE, D87 &amp; CHAR(10) &amp; D51 &amp; D69
),
TRUE, D33
)</f>
        <v>#N/A</v>
      </c>
      <c r="F14" s="90" t="str">
        <f> IFS(
$A$20,
IFS(
CONCATENATE(F51, F69, F87, "") = "", F33,
ISBLANK(F87), F51 &amp; F69,
CONCATENATE(F51, F69, "") = "", F87,
TRUE, F87 &amp; CHAR(10) &amp; F51 &amp; F69
),
TRUE, F33
)</f>
        <v/>
      </c>
      <c r="H14" s="90" t="str">
        <f> IFS(
$A$20,
IFS(
CONCATENATE(H51, H69, H87, "") = "", H33,
ISBLANK(H87), H51 &amp; H69,
CONCATENATE(H51, H69, "") = "", H87,
TRUE, H87 &amp; CHAR(10) &amp; H51 &amp; H69
),
TRUE, H33
)</f>
        <v/>
      </c>
      <c r="J14" s="90" t="str">
        <f> IFS(
$A$20,
IFS(
CONCATENATE(J51, J69, J87, "") = "", J33,
ISBLANK(J87), J51 &amp; J69,
CONCATENATE(J51, J69, "") = "", J87,
TRUE, J87 &amp; CHAR(10) &amp; J51 &amp; J69
),
TRUE, J33
)</f>
        <v/>
      </c>
      <c r="L14" s="90" t="str">
        <f> IFS(
$A$20,
IFS(
CONCATENATE(L51, L69, L87, "") = "", L33,
ISBLANK(L87), L51 &amp; L69,
CONCATENATE(L51, L69, "") = "", L87,
TRUE, L87 &amp; CHAR(10) &amp; L51 &amp; L69
),
TRUE, L33
)</f>
        <v/>
      </c>
      <c r="N14" s="90" t="str">
        <f> IFS(
$A$20,
IFS(
CONCATENATE(N51, N69, N87, "") = "", N33,
ISBLANK(N87), N51 &amp; N69,
CONCATENATE(N51, N69, "") = "", N87,
TRUE, N87 &amp; CHAR(10) &amp; N51 &amp; N69
),
TRUE, N33
)</f>
        <v>#N/A</v>
      </c>
      <c r="P14" s="90" t="str">
        <f> IFS(
$A$20,
IFS(
CONCATENATE(P51, P69, P87, "") = "", P33,
ISBLANK(P87), P51 &amp; P69,
CONCATENATE(P51, P69, "") = "", P87,
TRUE, P87 &amp; CHAR(10) &amp; P51 &amp; P69
),
TRUE, P33
)</f>
        <v/>
      </c>
      <c r="R14" s="90" t="str">
        <f> IFS(
$A$20,
IFS(
CONCATENATE(R51, R69, R87, "") = "", R33,
ISBLANK(R87), R51 &amp; R69,
CONCATENATE(R51, R69, "") = "", R87,
TRUE, R87 &amp; CHAR(10) &amp; R51 &amp; R69
),
TRUE, R33
)</f>
        <v/>
      </c>
      <c r="T14" s="92"/>
      <c r="U14" s="92"/>
      <c r="V14" s="94">
        <v>4.0</v>
      </c>
      <c r="W14" s="98" t="s">
        <v>589</v>
      </c>
      <c r="Z14" s="97" t="str">
        <f t="array" ref="Z14"> IFS(
ISBLANK(W14),,
COUNTIF(DataIDs, W14) &lt; 1, "❌",
TRUE, VLOOKUP(W14, {DataIDs, DataIcons}, 2, FALSE)
)</f>
        <v>❌</v>
      </c>
      <c r="AA14" s="96" t="s">
        <v>32</v>
      </c>
      <c r="AD14" s="97" t="str">
        <f t="array" ref="AD14"> IFS(
ISBLANK(AA14),,
COUNTIF(DataIDs, AA14) &lt; 1, "❌",
TRUE, VLOOKUP(AA14, {DataIDs, DataIcons}, 2, FALSE)
)</f>
        <v/>
      </c>
      <c r="AE14" s="100" t="s">
        <v>96</v>
      </c>
      <c r="AH14" s="97" t="str">
        <f t="array" ref="AH14"> IFS(
ISBLANK(AE14),,
COUNTIF(DataIDs, AE14) &lt; 1, "❌",
TRUE, VLOOKUP(AE14, {DataIDs, DataIcons}, 2, FALSE)
)</f>
        <v/>
      </c>
      <c r="AI14" s="111" t="s">
        <v>593</v>
      </c>
      <c r="AL14" s="97" t="str">
        <f t="array" ref="AL14"> IFS(
ISBLANK(AI14),,
COUNTIF(DataIDs, AI14) &lt; 1, "❌",
TRUE, VLOOKUP(AI14, {DataIDs, DataIcons}, 2, FALSE)
)</f>
        <v>❌</v>
      </c>
      <c r="AM14" s="111" t="s">
        <v>79</v>
      </c>
      <c r="AP14" s="97" t="str">
        <f t="array" ref="AP14"> IFS(
ISBLANK(AM14),,
COUNTIF(DataIDs, AM14) &lt; 1, "❌",
TRUE, VLOOKUP(AM14, {DataIDs, DataIcons}, 2, FALSE)
)</f>
        <v/>
      </c>
      <c r="AQ14" s="98" t="s">
        <v>34</v>
      </c>
      <c r="AT14" s="97" t="str">
        <f t="array" ref="AT14"> IFS(
ISBLANK(AQ14),,
COUNTIF(DataIDs, AQ14) &lt; 1, "❌",
TRUE, VLOOKUP(AQ14, {DataIDs, DataIcons}, 2, FALSE)
)</f>
        <v/>
      </c>
      <c r="AU14" s="100" t="s">
        <v>614</v>
      </c>
      <c r="AX14" s="97" t="str">
        <f t="array" ref="AX14"> IFS(
ISBLANK(AU14),,
COUNTIF(DataIDs, AU14) &lt; 1, "❌",
TRUE, VLOOKUP(AU14, {DataIDs, DataIcons}, 2, FALSE)
)</f>
        <v>❌</v>
      </c>
      <c r="AY14" s="111" t="s">
        <v>615</v>
      </c>
      <c r="BB14" s="97" t="str">
        <f t="array" ref="BB14"> IFS(
ISBLANK(AY14),,
COUNTIF(DataIDs, AY14) &lt; 1, "❌",
TRUE, VLOOKUP(AY14, {DataIDs, DataIcons}, 2, FALSE)
)</f>
        <v>❌</v>
      </c>
      <c r="BC14" s="99" t="s">
        <v>616</v>
      </c>
      <c r="BF14" s="97" t="str">
        <f t="array" ref="BF14"> IFS(
ISBLANK(BC14),,
COUNTIF(DataIDs, BC14) &lt; 1, "❌",
TRUE, VLOOKUP(BC14, {DataIDs, DataIcons}, 2, FALSE)
)</f>
        <v>❌</v>
      </c>
      <c r="BG14" s="92"/>
      <c r="BH14" s="102"/>
      <c r="BJ14" s="84" t="s">
        <v>32</v>
      </c>
      <c r="BM14" s="92"/>
    </row>
    <row r="15" ht="18.75" customHeight="1">
      <c r="T15" s="92"/>
      <c r="U15" s="92"/>
      <c r="V15" s="103"/>
      <c r="W15" s="104">
        <v>7.0</v>
      </c>
      <c r="X15" s="105" t="str">
        <f> IF(W15, "⬅️",)</f>
        <v>⬅️</v>
      </c>
      <c r="Y15" s="106" t="s">
        <v>534</v>
      </c>
      <c r="Z15" s="103"/>
      <c r="AA15" s="107">
        <v>6.0</v>
      </c>
      <c r="AB15" s="105" t="str">
        <f> IF(AA15, "⬅️",)</f>
        <v>⬅️</v>
      </c>
      <c r="AC15" s="106" t="s">
        <v>534</v>
      </c>
      <c r="AD15" s="103"/>
      <c r="AE15" s="104">
        <v>7.0</v>
      </c>
      <c r="AF15" s="105" t="str">
        <f> IF(AE15, "⬅️",)</f>
        <v>⬅️</v>
      </c>
      <c r="AG15" s="106" t="s">
        <v>534</v>
      </c>
      <c r="AH15" s="103"/>
      <c r="AI15" s="107">
        <v>7.0</v>
      </c>
      <c r="AJ15" s="105" t="str">
        <f> IF(AI15, "⬅️",)</f>
        <v>⬅️</v>
      </c>
      <c r="AK15" s="106" t="s">
        <v>534</v>
      </c>
      <c r="AL15" s="103"/>
      <c r="AM15" s="104">
        <v>7.0</v>
      </c>
      <c r="AN15" s="105" t="str">
        <f> IF(AM15, "⬅️",)</f>
        <v>⬅️</v>
      </c>
      <c r="AO15" s="106" t="s">
        <v>534</v>
      </c>
      <c r="AP15" s="103"/>
      <c r="AQ15" s="107">
        <v>7.0</v>
      </c>
      <c r="AR15" s="105" t="str">
        <f> IF(AQ15, "⬅️",)</f>
        <v>⬅️</v>
      </c>
      <c r="AS15" s="106" t="s">
        <v>534</v>
      </c>
      <c r="AT15" s="103"/>
      <c r="AU15" s="104">
        <v>7.0</v>
      </c>
      <c r="AV15" s="105" t="str">
        <f> IF(AU15, "⬅️",)</f>
        <v>⬅️</v>
      </c>
      <c r="AW15" s="106" t="s">
        <v>534</v>
      </c>
      <c r="AX15" s="103"/>
      <c r="AY15" s="107">
        <v>7.0</v>
      </c>
      <c r="AZ15" s="105" t="str">
        <f> IF(AY15, "⬅️",)</f>
        <v>⬅️</v>
      </c>
      <c r="BA15" s="106" t="s">
        <v>534</v>
      </c>
      <c r="BB15" s="103"/>
      <c r="BC15" s="104">
        <v>7.0</v>
      </c>
      <c r="BD15" s="105" t="str">
        <f> IF(BC15, "⬅️",)</f>
        <v>⬅️</v>
      </c>
      <c r="BE15" s="106" t="s">
        <v>534</v>
      </c>
      <c r="BF15" s="103"/>
      <c r="BG15" s="92"/>
      <c r="BJ15" s="100" t="s">
        <v>34</v>
      </c>
      <c r="BK15" s="108" t="str">
        <f> BH15</f>
        <v/>
      </c>
      <c r="BM15" s="92"/>
    </row>
    <row r="16" ht="18.75" customHeight="1">
      <c r="A16" s="81">
        <v>8.0</v>
      </c>
      <c r="B16" s="118" t="s">
        <v>617</v>
      </c>
      <c r="T16" s="92"/>
      <c r="U16" s="92"/>
      <c r="V16" s="103"/>
      <c r="W16" s="109" t="b">
        <v>1</v>
      </c>
      <c r="X16" s="105" t="str">
        <f> IF(W16, "🔒",)</f>
        <v>🔒</v>
      </c>
      <c r="Y16" s="106" t="s">
        <v>404</v>
      </c>
      <c r="Z16" s="103"/>
      <c r="AA16" s="66" t="b">
        <v>1</v>
      </c>
      <c r="AB16" s="105" t="str">
        <f> IF(AA16, "🔒",)</f>
        <v>🔒</v>
      </c>
      <c r="AC16" s="106" t="s">
        <v>404</v>
      </c>
      <c r="AD16" s="103"/>
      <c r="AE16" s="109" t="b">
        <v>1</v>
      </c>
      <c r="AF16" s="105" t="str">
        <f> IF(AE16, "🔒",)</f>
        <v>🔒</v>
      </c>
      <c r="AG16" s="106" t="s">
        <v>404</v>
      </c>
      <c r="AH16" s="103"/>
      <c r="AI16" s="66" t="b">
        <v>1</v>
      </c>
      <c r="AJ16" s="105" t="str">
        <f> IF(AI16, "🔒",)</f>
        <v>🔒</v>
      </c>
      <c r="AK16" s="106" t="s">
        <v>404</v>
      </c>
      <c r="AL16" s="103"/>
      <c r="AM16" s="109" t="b">
        <v>1</v>
      </c>
      <c r="AN16" s="105" t="str">
        <f> IF(AM16, "🔒",)</f>
        <v>🔒</v>
      </c>
      <c r="AO16" s="106" t="s">
        <v>404</v>
      </c>
      <c r="AP16" s="103"/>
      <c r="AQ16" s="66" t="b">
        <v>1</v>
      </c>
      <c r="AR16" s="105" t="str">
        <f> IF(AQ16, "🔒",)</f>
        <v>🔒</v>
      </c>
      <c r="AS16" s="106" t="s">
        <v>404</v>
      </c>
      <c r="AT16" s="103"/>
      <c r="AU16" s="109" t="b">
        <v>1</v>
      </c>
      <c r="AV16" s="105" t="str">
        <f> IF(AU16, "🔒",)</f>
        <v>🔒</v>
      </c>
      <c r="AW16" s="106" t="s">
        <v>404</v>
      </c>
      <c r="AX16" s="103"/>
      <c r="AY16" s="66" t="b">
        <v>1</v>
      </c>
      <c r="AZ16" s="105" t="str">
        <f> IF(AY16, "🔒",)</f>
        <v>🔒</v>
      </c>
      <c r="BA16" s="106" t="s">
        <v>404</v>
      </c>
      <c r="BB16" s="103"/>
      <c r="BC16" s="109" t="b">
        <v>1</v>
      </c>
      <c r="BD16" s="105" t="str">
        <f> IF(BC16, "🔒",)</f>
        <v>🔒</v>
      </c>
      <c r="BE16" s="106" t="s">
        <v>404</v>
      </c>
      <c r="BF16" s="103"/>
      <c r="BG16" s="92"/>
      <c r="BH16" s="110"/>
      <c r="BJ16" s="111" t="s">
        <v>96</v>
      </c>
      <c r="BM16" s="92"/>
    </row>
    <row r="17" ht="18.75" customHeight="1">
      <c r="T17" s="92"/>
      <c r="U17" s="92"/>
      <c r="V17" s="103"/>
      <c r="W17" s="112" t="b">
        <v>1</v>
      </c>
      <c r="X17" s="113" t="str">
        <f> IF(W17, "💀",)</f>
        <v>💀</v>
      </c>
      <c r="Y17" s="114" t="s">
        <v>553</v>
      </c>
      <c r="Z17" s="115"/>
      <c r="AA17" s="116" t="b">
        <v>0</v>
      </c>
      <c r="AB17" s="113" t="str">
        <f> IF(AA17, "💀",)</f>
        <v/>
      </c>
      <c r="AC17" s="114" t="s">
        <v>553</v>
      </c>
      <c r="AD17" s="115"/>
      <c r="AE17" s="112" t="b">
        <v>1</v>
      </c>
      <c r="AF17" s="113" t="str">
        <f> IF(AE17, "💀",)</f>
        <v>💀</v>
      </c>
      <c r="AG17" s="114" t="s">
        <v>553</v>
      </c>
      <c r="AH17" s="115"/>
      <c r="AI17" s="116" t="b">
        <v>1</v>
      </c>
      <c r="AJ17" s="113" t="str">
        <f> IF(AI17, "💀",)</f>
        <v>💀</v>
      </c>
      <c r="AK17" s="114" t="s">
        <v>553</v>
      </c>
      <c r="AL17" s="115"/>
      <c r="AM17" s="112" t="b">
        <v>0</v>
      </c>
      <c r="AN17" s="113" t="str">
        <f> IF(AM17, "💀",)</f>
        <v/>
      </c>
      <c r="AO17" s="114" t="s">
        <v>553</v>
      </c>
      <c r="AP17" s="115"/>
      <c r="AQ17" s="116" t="b">
        <v>1</v>
      </c>
      <c r="AR17" s="113" t="str">
        <f> IF(AQ17, "💀",)</f>
        <v>💀</v>
      </c>
      <c r="AS17" s="114" t="s">
        <v>553</v>
      </c>
      <c r="AT17" s="115"/>
      <c r="AU17" s="112" t="b">
        <v>0</v>
      </c>
      <c r="AV17" s="113" t="str">
        <f> IF(AU17, "💀",)</f>
        <v/>
      </c>
      <c r="AW17" s="114" t="s">
        <v>553</v>
      </c>
      <c r="AX17" s="115"/>
      <c r="AY17" s="116" t="b">
        <v>0</v>
      </c>
      <c r="AZ17" s="113" t="str">
        <f> IF(AY17, "💀",)</f>
        <v/>
      </c>
      <c r="BA17" s="114" t="s">
        <v>553</v>
      </c>
      <c r="BB17" s="115"/>
      <c r="BC17" s="112" t="b">
        <v>1</v>
      </c>
      <c r="BD17" s="113" t="str">
        <f> IF(BC17, "💀",)</f>
        <v>💀</v>
      </c>
      <c r="BE17" s="114" t="s">
        <v>553</v>
      </c>
      <c r="BF17" s="97"/>
      <c r="BG17" s="92"/>
      <c r="BJ17" s="96"/>
      <c r="BK17" s="117" t="str">
        <f> BH17</f>
        <v/>
      </c>
      <c r="BM17" s="92"/>
    </row>
    <row r="18" ht="18.75" customHeight="1">
      <c r="A18" s="81">
        <v>9.0</v>
      </c>
      <c r="B18" s="83"/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92"/>
      <c r="U18" s="92"/>
      <c r="V18" s="94">
        <v>5.0</v>
      </c>
      <c r="W18" s="99" t="s">
        <v>587</v>
      </c>
      <c r="Z18" s="97" t="str">
        <f t="array" ref="Z18"> IFS(
ISBLANK(W18),,
COUNTIF(DataIDs, W18) &lt; 1, "❌",
TRUE, VLOOKUP(W18, {DataIDs, DataIcons}, 2, FALSE)
)</f>
        <v>❌</v>
      </c>
      <c r="AA18" s="96" t="s">
        <v>618</v>
      </c>
      <c r="AD18" s="97" t="str">
        <f t="array" ref="AD18"> IFS(
ISBLANK(AA18),,
COUNTIF(DataIDs, AA18) &lt; 1, "❌",
TRUE, VLOOKUP(AA18, {DataIDs, DataIcons}, 2, FALSE)
)</f>
        <v>❌</v>
      </c>
      <c r="AE18" s="96" t="s">
        <v>32</v>
      </c>
      <c r="AH18" s="97" t="str">
        <f t="array" ref="AH18"> IFS(
ISBLANK(AE18),,
COUNTIF(DataIDs, AE18) &lt; 1, "❌",
TRUE, VLOOKUP(AE18, {DataIDs, DataIcons}, 2, FALSE)
)</f>
        <v/>
      </c>
      <c r="AI18" s="119" t="str">
        <f> $BJ$13</f>
        <v>chain_B_01</v>
      </c>
      <c r="AL18" s="97" t="str">
        <f t="array" ref="AL18"> IFS(
ISBLANK(AI18),,
COUNTIF(DataIDs, AI18) &lt; 1, "❌",
TRUE, VLOOKUP(AI18, {DataIDs, DataIcons}, 2, FALSE)
)</f>
        <v/>
      </c>
      <c r="AM18" s="100" t="s">
        <v>90</v>
      </c>
      <c r="AP18" s="97" t="str">
        <f t="array" ref="AP18"> IFS(
ISBLANK(AM18),,
COUNTIF(DataIDs, AM18) &lt; 1, "❌",
TRUE, VLOOKUP(AM18, {DataIDs, DataIcons}, 2, FALSE)
)</f>
        <v/>
      </c>
      <c r="AQ18" s="98" t="s">
        <v>619</v>
      </c>
      <c r="AT18" s="97" t="str">
        <f t="array" ref="AT18"> IFS(
ISBLANK(AQ18),,
COUNTIF(DataIDs, AQ18) &lt; 1, "❌",
TRUE, VLOOKUP(AQ18, {DataIDs, DataIcons}, 2, FALSE)
)</f>
        <v>❌</v>
      </c>
      <c r="AU18" s="98" t="s">
        <v>27</v>
      </c>
      <c r="AX18" s="97" t="str">
        <f t="array" ref="AX18"> IFS(
ISBLANK(AU18),,
COUNTIF(DataIDs, AU18) &lt; 1, "❌",
TRUE, VLOOKUP(AU18, {DataIDs, DataIcons}, 2, FALSE)
)</f>
        <v/>
      </c>
      <c r="AY18" s="96" t="s">
        <v>571</v>
      </c>
      <c r="BB18" s="97" t="str">
        <f t="array" ref="BB18"> IFS(
ISBLANK(AY18),,
COUNTIF(DataIDs, AY18) &lt; 1, "❌",
TRUE, VLOOKUP(AY18, {DataIDs, DataIcons}, 2, FALSE)
)</f>
        <v>❌</v>
      </c>
      <c r="BC18" s="98" t="s">
        <v>589</v>
      </c>
      <c r="BF18" s="97" t="str">
        <f t="array" ref="BF18"> IFS(
ISBLANK(BC18),,
COUNTIF(DataIDs, BC18) &lt; 1, "❌",
TRUE, VLOOKUP(BC18, {DataIDs, DataIcons}, 2, FALSE)
)</f>
        <v>❌</v>
      </c>
      <c r="BG18" s="92"/>
      <c r="BH18" s="102"/>
      <c r="BJ18" s="84" t="s">
        <v>52</v>
      </c>
      <c r="BM18" s="92"/>
    </row>
    <row r="19" ht="18.75" customHeight="1">
      <c r="B19" s="83"/>
      <c r="C19" s="83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92"/>
      <c r="U19" s="92"/>
      <c r="V19" s="103"/>
      <c r="W19" s="104">
        <v>7.0</v>
      </c>
      <c r="X19" s="105" t="str">
        <f> IF(W19, "⬅️",)</f>
        <v>⬅️</v>
      </c>
      <c r="Y19" s="106" t="s">
        <v>534</v>
      </c>
      <c r="Z19" s="103"/>
      <c r="AA19" s="107">
        <v>7.0</v>
      </c>
      <c r="AB19" s="105" t="str">
        <f> IF(AA19, "⬅️",)</f>
        <v>⬅️</v>
      </c>
      <c r="AC19" s="106" t="s">
        <v>534</v>
      </c>
      <c r="AD19" s="103"/>
      <c r="AE19" s="104">
        <v>6.0</v>
      </c>
      <c r="AF19" s="105" t="str">
        <f> IF(AE19, "⬅️",)</f>
        <v>⬅️</v>
      </c>
      <c r="AG19" s="106" t="s">
        <v>534</v>
      </c>
      <c r="AH19" s="103"/>
      <c r="AI19" s="107">
        <v>5.0</v>
      </c>
      <c r="AJ19" s="105" t="str">
        <f> IF(AI19, "⬅️",)</f>
        <v>⬅️</v>
      </c>
      <c r="AK19" s="106" t="s">
        <v>534</v>
      </c>
      <c r="AL19" s="103"/>
      <c r="AM19" s="104">
        <v>5.0</v>
      </c>
      <c r="AN19" s="105" t="str">
        <f> IF(AM19, "⬅️",)</f>
        <v>⬅️</v>
      </c>
      <c r="AO19" s="106" t="s">
        <v>534</v>
      </c>
      <c r="AP19" s="103"/>
      <c r="AQ19" s="107">
        <v>5.0</v>
      </c>
      <c r="AR19" s="105" t="str">
        <f> IF(AQ19, "⬅️",)</f>
        <v>⬅️</v>
      </c>
      <c r="AS19" s="106" t="s">
        <v>534</v>
      </c>
      <c r="AT19" s="103"/>
      <c r="AU19" s="104">
        <v>5.0</v>
      </c>
      <c r="AV19" s="105" t="str">
        <f> IF(AU19, "⬅️",)</f>
        <v>⬅️</v>
      </c>
      <c r="AW19" s="106" t="s">
        <v>534</v>
      </c>
      <c r="AX19" s="103"/>
      <c r="AY19" s="107">
        <v>7.0</v>
      </c>
      <c r="AZ19" s="105" t="str">
        <f> IF(AY19, "⬅️",)</f>
        <v>⬅️</v>
      </c>
      <c r="BA19" s="106" t="s">
        <v>534</v>
      </c>
      <c r="BB19" s="103"/>
      <c r="BC19" s="104">
        <v>7.0</v>
      </c>
      <c r="BD19" s="105" t="str">
        <f> IF(BC19, "⬅️",)</f>
        <v>⬅️</v>
      </c>
      <c r="BE19" s="106" t="s">
        <v>534</v>
      </c>
      <c r="BF19" s="103"/>
      <c r="BG19" s="92"/>
      <c r="BJ19" s="100" t="s">
        <v>54</v>
      </c>
      <c r="BK19" s="108" t="str">
        <f> BH19</f>
        <v/>
      </c>
      <c r="BM19" s="92"/>
    </row>
    <row r="20" ht="18.75" customHeight="1">
      <c r="A20" s="9" t="b">
        <v>0</v>
      </c>
      <c r="B20" s="120" t="s">
        <v>620</v>
      </c>
      <c r="S20" s="83"/>
      <c r="T20" s="92"/>
      <c r="U20" s="92"/>
      <c r="V20" s="103"/>
      <c r="W20" s="109" t="b">
        <v>1</v>
      </c>
      <c r="X20" s="105" t="str">
        <f> IF(W20, "🔒",)</f>
        <v>🔒</v>
      </c>
      <c r="Y20" s="106" t="s">
        <v>404</v>
      </c>
      <c r="Z20" s="103"/>
      <c r="AA20" s="66" t="b">
        <v>1</v>
      </c>
      <c r="AB20" s="105" t="str">
        <f> IF(AA20, "🔒",)</f>
        <v>🔒</v>
      </c>
      <c r="AC20" s="106" t="s">
        <v>404</v>
      </c>
      <c r="AD20" s="103"/>
      <c r="AE20" s="109" t="b">
        <v>1</v>
      </c>
      <c r="AF20" s="105" t="str">
        <f> IF(AE20, "🔒",)</f>
        <v>🔒</v>
      </c>
      <c r="AG20" s="106" t="s">
        <v>404</v>
      </c>
      <c r="AH20" s="103"/>
      <c r="AI20" s="66" t="b">
        <v>1</v>
      </c>
      <c r="AJ20" s="105" t="str">
        <f> IF(AI20, "🔒",)</f>
        <v>🔒</v>
      </c>
      <c r="AK20" s="106" t="s">
        <v>404</v>
      </c>
      <c r="AL20" s="103"/>
      <c r="AM20" s="109" t="b">
        <v>1</v>
      </c>
      <c r="AN20" s="105" t="str">
        <f> IF(AM20, "🔒",)</f>
        <v>🔒</v>
      </c>
      <c r="AO20" s="106" t="s">
        <v>404</v>
      </c>
      <c r="AP20" s="103"/>
      <c r="AQ20" s="66" t="b">
        <v>1</v>
      </c>
      <c r="AR20" s="105" t="str">
        <f> IF(AQ20, "🔒",)</f>
        <v>🔒</v>
      </c>
      <c r="AS20" s="106" t="s">
        <v>404</v>
      </c>
      <c r="AT20" s="103"/>
      <c r="AU20" s="109" t="b">
        <v>1</v>
      </c>
      <c r="AV20" s="105" t="str">
        <f> IF(AU20, "🔒",)</f>
        <v>🔒</v>
      </c>
      <c r="AW20" s="106" t="s">
        <v>404</v>
      </c>
      <c r="AX20" s="103"/>
      <c r="AY20" s="66" t="b">
        <v>1</v>
      </c>
      <c r="AZ20" s="105" t="str">
        <f> IF(AY20, "🔒",)</f>
        <v>🔒</v>
      </c>
      <c r="BA20" s="106" t="s">
        <v>404</v>
      </c>
      <c r="BB20" s="103"/>
      <c r="BC20" s="109" t="b">
        <v>1</v>
      </c>
      <c r="BD20" s="105" t="str">
        <f> IF(BC20, "🔒",)</f>
        <v>🔒</v>
      </c>
      <c r="BE20" s="106" t="s">
        <v>404</v>
      </c>
      <c r="BF20" s="103"/>
      <c r="BG20" s="92"/>
      <c r="BH20" s="110"/>
      <c r="BJ20" s="111" t="s">
        <v>60</v>
      </c>
      <c r="BM20" s="92"/>
    </row>
    <row r="21" ht="18.75" customHeight="1">
      <c r="A21" s="121" t="s">
        <v>621</v>
      </c>
      <c r="B21" s="122" t="str">
        <f t="array" ref="B21"> IFS(
COUNTIF(Field!$C$2:$C593, B$1 &amp; "," &amp; $A2) &lt; 1,,
VLOOKUP(B$1 &amp; "," &amp; $A2, {Field!$C$2:$C593,Field!$F$2:$F593}, 2, FALSE) = "",,
TRUE, VLOOKUP(VLOOKUP(B$1 &amp; "," &amp; $A2, {Field!$C$2:$C593,Field!$F$2:$F593}, 2, FALSE), {DataIDs, DataIcons}, 2, FALSE)
)</f>
        <v/>
      </c>
      <c r="D21" s="122" t="str">
        <f t="array" ref="D21"> IFS(
COUNTIF(Field!$C$2:$C593, D$1 &amp; "," &amp; $A2) &lt; 1,,
VLOOKUP(D$1 &amp; "," &amp; $A2, {Field!$C$2:$C593,Field!$F$2:$F593}, 2, FALSE) = "",,
TRUE, VLOOKUP(VLOOKUP(D$1 &amp; "," &amp; $A2, {Field!$C$2:$C593,Field!$F$2:$F593}, 2, FALSE), {DataIDs, DataIcons}, 2, FALSE)
)</f>
        <v/>
      </c>
      <c r="F21" s="122" t="str">
        <f t="array" ref="F21"> IFS(
COUNTIF(Field!$C$2:$C593, F$1 &amp; "," &amp; $A2) &lt; 1,,
VLOOKUP(F$1 &amp; "," &amp; $A2, {Field!$C$2:$C593,Field!$F$2:$F593}, 2, FALSE) = "",,
TRUE, VLOOKUP(VLOOKUP(F$1 &amp; "," &amp; $A2, {Field!$C$2:$C593,Field!$F$2:$F593}, 2, FALSE), {DataIDs, DataIcons}, 2, FALSE)
)</f>
        <v/>
      </c>
      <c r="H21" s="122" t="str">
        <f t="array" ref="H21"> IFS(
COUNTIF(Field!$C$2:$C593, H$1 &amp; "," &amp; $A2) &lt; 1,,
VLOOKUP(H$1 &amp; "," &amp; $A2, {Field!$C$2:$C593,Field!$F$2:$F593}, 2, FALSE) = "",,
TRUE, VLOOKUP(VLOOKUP(H$1 &amp; "," &amp; $A2, {Field!$C$2:$C593,Field!$F$2:$F593}, 2, FALSE), {DataIDs, DataIcons}, 2, FALSE)
)</f>
        <v/>
      </c>
      <c r="J21" s="122" t="str">
        <f t="array" ref="J21"> IFS(
COUNTIF(Field!$C$2:$C593, J$1 &amp; "," &amp; $A2) &lt; 1,,
VLOOKUP(J$1 &amp; "," &amp; $A2, {Field!$C$2:$C593,Field!$F$2:$F593}, 2, FALSE) = "",,
TRUE, VLOOKUP(VLOOKUP(J$1 &amp; "," &amp; $A2, {Field!$C$2:$C593,Field!$F$2:$F593}, 2, FALSE), {DataIDs, DataIcons}, 2, FALSE)
)</f>
        <v>#N/A</v>
      </c>
      <c r="L21" s="122" t="str">
        <f t="array" ref="L21"> IFS(
COUNTIF(Field!$C$2:$C593, L$1 &amp; "," &amp; $A2) &lt; 1,,
VLOOKUP(L$1 &amp; "," &amp; $A2, {Field!$C$2:$C593,Field!$F$2:$F593}, 2, FALSE) = "",,
TRUE, VLOOKUP(VLOOKUP(L$1 &amp; "," &amp; $A2, {Field!$C$2:$C593,Field!$F$2:$F593}, 2, FALSE), {DataIDs, DataIcons}, 2, FALSE)
)</f>
        <v/>
      </c>
      <c r="N21" s="122" t="str">
        <f t="array" ref="N21"> IFS(
COUNTIF(Field!$C$2:$C593, N$1 &amp; "," &amp; $A2) &lt; 1,,
VLOOKUP(N$1 &amp; "," &amp; $A2, {Field!$C$2:$C593,Field!$F$2:$F593}, 2, FALSE) = "",,
TRUE, VLOOKUP(VLOOKUP(N$1 &amp; "," &amp; $A2, {Field!$C$2:$C593,Field!$F$2:$F593}, 2, FALSE), {DataIDs, DataIcons}, 2, FALSE)
)</f>
        <v/>
      </c>
      <c r="P21" s="122" t="str">
        <f t="array" ref="P21"> IFS(
COUNTIF(Field!$C$2:$C593, P$1 &amp; "," &amp; $A2) &lt; 1,,
VLOOKUP(P$1 &amp; "," &amp; $A2, {Field!$C$2:$C593,Field!$F$2:$F593}, 2, FALSE) = "",,
TRUE, VLOOKUP(VLOOKUP(P$1 &amp; "," &amp; $A2, {Field!$C$2:$C593,Field!$F$2:$F593}, 2, FALSE), {DataIDs, DataIcons}, 2, FALSE)
)</f>
        <v/>
      </c>
      <c r="R21" s="122" t="str">
        <f t="array" ref="R21"> IFS(
COUNTIF(Field!$C$2:$C593, R$1 &amp; "," &amp; $A2) &lt; 1,,
VLOOKUP(R$1 &amp; "," &amp; $A2, {Field!$C$2:$C593,Field!$F$2:$F593}, 2, FALSE) = "",,
TRUE, VLOOKUP(VLOOKUP(R$1 &amp; "," &amp; $A2, {Field!$C$2:$C593,Field!$F$2:$F593}, 2, FALSE), {DataIDs, DataIcons}, 2, FALSE)
)</f>
        <v/>
      </c>
      <c r="T21" s="92"/>
      <c r="U21" s="92"/>
      <c r="V21" s="103"/>
      <c r="W21" s="112" t="b">
        <v>1</v>
      </c>
      <c r="X21" s="113" t="str">
        <f> IF(W21, "💀",)</f>
        <v>💀</v>
      </c>
      <c r="Y21" s="114" t="s">
        <v>553</v>
      </c>
      <c r="Z21" s="115"/>
      <c r="AA21" s="116" t="b">
        <v>0</v>
      </c>
      <c r="AB21" s="113" t="str">
        <f> IF(AA21, "💀",)</f>
        <v/>
      </c>
      <c r="AC21" s="114" t="s">
        <v>553</v>
      </c>
      <c r="AD21" s="115"/>
      <c r="AE21" s="112" t="b">
        <v>0</v>
      </c>
      <c r="AF21" s="113" t="str">
        <f> IF(AE21, "💀",)</f>
        <v/>
      </c>
      <c r="AG21" s="114" t="s">
        <v>553</v>
      </c>
      <c r="AH21" s="115"/>
      <c r="AI21" s="116" t="b">
        <v>1</v>
      </c>
      <c r="AJ21" s="113" t="str">
        <f> IF(AI21, "💀",)</f>
        <v>💀</v>
      </c>
      <c r="AK21" s="114" t="s">
        <v>553</v>
      </c>
      <c r="AL21" s="115"/>
      <c r="AM21" s="112" t="b">
        <v>0</v>
      </c>
      <c r="AN21" s="113" t="str">
        <f> IF(AM21, "💀",)</f>
        <v/>
      </c>
      <c r="AO21" s="114" t="s">
        <v>553</v>
      </c>
      <c r="AP21" s="115"/>
      <c r="AQ21" s="116" t="b">
        <v>1</v>
      </c>
      <c r="AR21" s="113" t="str">
        <f> IF(AQ21, "💀",)</f>
        <v>💀</v>
      </c>
      <c r="AS21" s="114" t="s">
        <v>553</v>
      </c>
      <c r="AT21" s="115"/>
      <c r="AU21" s="112" t="b">
        <v>0</v>
      </c>
      <c r="AV21" s="113" t="str">
        <f> IF(AU21, "💀",)</f>
        <v/>
      </c>
      <c r="AW21" s="114" t="s">
        <v>553</v>
      </c>
      <c r="AX21" s="115"/>
      <c r="AY21" s="116" t="b">
        <v>1</v>
      </c>
      <c r="AZ21" s="113" t="str">
        <f> IF(AY21, "💀",)</f>
        <v>💀</v>
      </c>
      <c r="BA21" s="114" t="s">
        <v>553</v>
      </c>
      <c r="BB21" s="115"/>
      <c r="BC21" s="112" t="b">
        <v>1</v>
      </c>
      <c r="BD21" s="113" t="str">
        <f> IF(BC21, "💀",)</f>
        <v>💀</v>
      </c>
      <c r="BE21" s="114" t="s">
        <v>553</v>
      </c>
      <c r="BF21" s="115"/>
      <c r="BG21" s="92"/>
      <c r="BJ21" s="96" t="s">
        <v>69</v>
      </c>
      <c r="BK21" s="117" t="str">
        <f> BH21</f>
        <v/>
      </c>
      <c r="BM21" s="92"/>
    </row>
    <row r="22" ht="18.75" customHeight="1">
      <c r="T22" s="92"/>
      <c r="U22" s="92"/>
      <c r="V22" s="94">
        <v>6.0</v>
      </c>
      <c r="W22" s="119" t="str">
        <f> $BJ$13</f>
        <v>chain_B_01</v>
      </c>
      <c r="Z22" s="97" t="str">
        <f t="array" ref="Z22"> IFS(
ISBLANK(W22),,
COUNTIF(DataIDs, W22) &lt; 1, "❌",
TRUE, VLOOKUP(W22, {DataIDs, DataIcons}, 2, FALSE)
)</f>
        <v/>
      </c>
      <c r="AA22" s="100" t="s">
        <v>90</v>
      </c>
      <c r="AD22" s="97" t="str">
        <f t="array" ref="AD22"> IFS(
ISBLANK(AA22),,
COUNTIF(DataIDs, AA22) &lt; 1, "❌",
TRUE, VLOOKUP(AA22, {DataIDs, DataIcons}, 2, FALSE)
)</f>
        <v/>
      </c>
      <c r="AE22" s="98" t="s">
        <v>27</v>
      </c>
      <c r="AH22" s="97" t="str">
        <f t="array" ref="AH22"> IFS(
ISBLANK(AE22),,
COUNTIF(DataIDs, AE22) &lt; 1, "❌",
TRUE, VLOOKUP(AE22, {DataIDs, DataIcons}, 2, FALSE)
)</f>
        <v/>
      </c>
      <c r="AI22" s="119"/>
      <c r="AL22" s="97" t="str">
        <f t="array" ref="AL22"> IFS(
ISBLANK(AI22),,
COUNTIF(DataIDs, AI22) &lt; 1, "❌",
TRUE, VLOOKUP(AI22, {DataIDs, DataIcons}, 2, FALSE)
)</f>
        <v/>
      </c>
      <c r="AM22" s="119"/>
      <c r="AP22" s="97" t="str">
        <f t="array" ref="AP22"> IFS(
ISBLANK(AM22),,
COUNTIF(DataIDs, AM22) &lt; 1, "❌",
TRUE, VLOOKUP(AM22, {DataIDs, DataIcons}, 2, FALSE)
)</f>
        <v/>
      </c>
      <c r="AQ22" s="119"/>
      <c r="AT22" s="97" t="str">
        <f t="array" ref="AT22"> IFS(
ISBLANK(AQ22),,
COUNTIF(DataIDs, AQ22) &lt; 1, "❌",
TRUE, VLOOKUP(AQ22, {DataIDs, DataIcons}, 2, FALSE)
)</f>
        <v/>
      </c>
      <c r="AU22" s="98" t="s">
        <v>27</v>
      </c>
      <c r="AX22" s="97" t="str">
        <f t="array" ref="AX22"> IFS(
ISBLANK(AU22),,
COUNTIF(DataIDs, AU22) &lt; 1, "❌",
TRUE, VLOOKUP(AU22, {DataIDs, DataIcons}, 2, FALSE)
)</f>
        <v/>
      </c>
      <c r="AY22" s="119" t="str">
        <f> $BJ$13</f>
        <v>chain_B_01</v>
      </c>
      <c r="BB22" s="97" t="str">
        <f t="array" ref="BB22"> IFS(
ISBLANK(AY22),,
COUNTIF(DataIDs, AY22) &lt; 1, "❌",
TRUE, VLOOKUP(AY22, {DataIDs, DataIcons}, 2, FALSE)
)</f>
        <v/>
      </c>
      <c r="BC22" s="98" t="s">
        <v>34</v>
      </c>
      <c r="BF22" s="97" t="str">
        <f t="array" ref="BF22"> IFS(
ISBLANK(BC22),,
COUNTIF(DataIDs, BC22) &lt; 1, "❌",
TRUE, VLOOKUP(BC22, {DataIDs, DataIcons}, 2, FALSE)
)</f>
        <v/>
      </c>
      <c r="BG22" s="92"/>
      <c r="BH22" s="102"/>
      <c r="BJ22" s="84" t="s">
        <v>71</v>
      </c>
      <c r="BM22" s="92"/>
    </row>
    <row r="23" ht="18.75" customHeight="1">
      <c r="B23" s="122" t="str">
        <f t="array" ref="B23"> IFS(
COUNTIF(Field!$C$2:$C593, B$1 &amp; "," &amp; $A4) &lt; 1,,
VLOOKUP(B$1 &amp; "," &amp; $A4, {Field!$C$2:$C593,Field!$F$2:$F593}, 2, FALSE) = "",,
TRUE, VLOOKUP(VLOOKUP(B$1 &amp; "," &amp; $A4, {Field!$C$2:$C593,Field!$F$2:$F593}, 2, FALSE), {DataIDs, DataIcons}, 2, FALSE)
)</f>
        <v/>
      </c>
      <c r="D23" s="122" t="str">
        <f t="array" ref="D23"> IFS(
COUNTIF(Field!$C$2:$C593, D$1 &amp; "," &amp; $A4) &lt; 1,,
VLOOKUP(D$1 &amp; "," &amp; $A4, {Field!$C$2:$C593,Field!$F$2:$F593}, 2, FALSE) = "",,
TRUE, VLOOKUP(VLOOKUP(D$1 &amp; "," &amp; $A4, {Field!$C$2:$C593,Field!$F$2:$F593}, 2, FALSE), {DataIDs, DataIcons}, 2, FALSE)
)</f>
        <v/>
      </c>
      <c r="F23" s="122" t="str">
        <f t="array" ref="F23"> IFS(
COUNTIF(Field!$C$2:$C593, F$1 &amp; "," &amp; $A4) &lt; 1,,
VLOOKUP(F$1 &amp; "," &amp; $A4, {Field!$C$2:$C593,Field!$F$2:$F593}, 2, FALSE) = "",,
TRUE, VLOOKUP(VLOOKUP(F$1 &amp; "," &amp; $A4, {Field!$C$2:$C593,Field!$F$2:$F593}, 2, FALSE), {DataIDs, DataIcons}, 2, FALSE)
)</f>
        <v>#N/A</v>
      </c>
      <c r="H23" s="122" t="str">
        <f t="array" ref="H23"> IFS(
COUNTIF(Field!$C$2:$C593, H$1 &amp; "," &amp; $A4) &lt; 1,,
VLOOKUP(H$1 &amp; "," &amp; $A4, {Field!$C$2:$C593,Field!$F$2:$F593}, 2, FALSE) = "",,
TRUE, VLOOKUP(VLOOKUP(H$1 &amp; "," &amp; $A4, {Field!$C$2:$C593,Field!$F$2:$F593}, 2, FALSE), {DataIDs, DataIcons}, 2, FALSE)
)</f>
        <v/>
      </c>
      <c r="J23" s="122" t="str">
        <f t="array" ref="J23"> IFS(
COUNTIF(Field!$C$2:$C593, J$1 &amp; "," &amp; $A4) &lt; 1,,
VLOOKUP(J$1 &amp; "," &amp; $A4, {Field!$C$2:$C593,Field!$F$2:$F593}, 2, FALSE) = "",,
TRUE, VLOOKUP(VLOOKUP(J$1 &amp; "," &amp; $A4, {Field!$C$2:$C593,Field!$F$2:$F593}, 2, FALSE), {DataIDs, DataIcons}, 2, FALSE)
)</f>
        <v>#N/A</v>
      </c>
      <c r="L23" s="122" t="str">
        <f t="array" ref="L23"> IFS(
COUNTIF(Field!$C$2:$C593, L$1 &amp; "," &amp; $A4) &lt; 1,,
VLOOKUP(L$1 &amp; "," &amp; $A4, {Field!$C$2:$C593,Field!$F$2:$F593}, 2, FALSE) = "",,
TRUE, VLOOKUP(VLOOKUP(L$1 &amp; "," &amp; $A4, {Field!$C$2:$C593,Field!$F$2:$F593}, 2, FALSE), {DataIDs, DataIcons}, 2, FALSE)
)</f>
        <v/>
      </c>
      <c r="N23" s="122" t="str">
        <f t="array" ref="N23"> IFS(
COUNTIF(Field!$C$2:$C593, N$1 &amp; "," &amp; $A4) &lt; 1,,
VLOOKUP(N$1 &amp; "," &amp; $A4, {Field!$C$2:$C593,Field!$F$2:$F593}, 2, FALSE) = "",,
TRUE, VLOOKUP(VLOOKUP(N$1 &amp; "," &amp; $A4, {Field!$C$2:$C593,Field!$F$2:$F593}, 2, FALSE), {DataIDs, DataIcons}, 2, FALSE)
)</f>
        <v/>
      </c>
      <c r="P23" s="122" t="str">
        <f t="array" ref="P23"> IFS(
COUNTIF(Field!$C$2:$C593, P$1 &amp; "," &amp; $A4) &lt; 1,,
VLOOKUP(P$1 &amp; "," &amp; $A4, {Field!$C$2:$C593,Field!$F$2:$F593}, 2, FALSE) = "",,
TRUE, VLOOKUP(VLOOKUP(P$1 &amp; "," &amp; $A4, {Field!$C$2:$C593,Field!$F$2:$F593}, 2, FALSE), {DataIDs, DataIcons}, 2, FALSE)
)</f>
        <v/>
      </c>
      <c r="R23" s="122" t="str">
        <f t="array" ref="R23"> IFS(
COUNTIF(Field!$C$2:$C593, R$1 &amp; "," &amp; $A4) &lt; 1,,
VLOOKUP(R$1 &amp; "," &amp; $A4, {Field!$C$2:$C593,Field!$F$2:$F593}, 2, FALSE) = "",,
TRUE, VLOOKUP(VLOOKUP(R$1 &amp; "," &amp; $A4, {Field!$C$2:$C593,Field!$F$2:$F593}, 2, FALSE), {DataIDs, DataIcons}, 2, FALSE)
)</f>
        <v/>
      </c>
      <c r="T23" s="92"/>
      <c r="U23" s="92"/>
      <c r="V23" s="103"/>
      <c r="W23" s="104">
        <v>5.0</v>
      </c>
      <c r="X23" s="105" t="str">
        <f> IF(W23, "⬅️",)</f>
        <v>⬅️</v>
      </c>
      <c r="Y23" s="106" t="s">
        <v>534</v>
      </c>
      <c r="Z23" s="103"/>
      <c r="AA23" s="107">
        <v>5.0</v>
      </c>
      <c r="AB23" s="105" t="str">
        <f> IF(AA23, "⬅️",)</f>
        <v>⬅️</v>
      </c>
      <c r="AC23" s="106" t="s">
        <v>534</v>
      </c>
      <c r="AD23" s="103"/>
      <c r="AE23" s="104">
        <v>5.0</v>
      </c>
      <c r="AF23" s="105" t="str">
        <f> IF(AE23, "⬅️",)</f>
        <v>⬅️</v>
      </c>
      <c r="AG23" s="106" t="s">
        <v>534</v>
      </c>
      <c r="AH23" s="103"/>
      <c r="AI23" s="81"/>
      <c r="AJ23" s="105" t="str">
        <f> IF(AI23, "⬅️",)</f>
        <v/>
      </c>
      <c r="AK23" s="106" t="s">
        <v>534</v>
      </c>
      <c r="AL23" s="103"/>
      <c r="AM23" s="123"/>
      <c r="AN23" s="105" t="str">
        <f> IF(AM23, "⬅️",)</f>
        <v/>
      </c>
      <c r="AO23" s="106" t="s">
        <v>534</v>
      </c>
      <c r="AP23" s="103"/>
      <c r="AQ23" s="107"/>
      <c r="AR23" s="105" t="str">
        <f> IF(AQ23, "⬅️",)</f>
        <v/>
      </c>
      <c r="AS23" s="106" t="s">
        <v>534</v>
      </c>
      <c r="AT23" s="103"/>
      <c r="AU23" s="104">
        <v>5.0</v>
      </c>
      <c r="AV23" s="105" t="str">
        <f> IF(AU23, "⬅️",)</f>
        <v>⬅️</v>
      </c>
      <c r="AW23" s="106" t="s">
        <v>534</v>
      </c>
      <c r="AX23" s="103"/>
      <c r="AY23" s="107">
        <v>5.0</v>
      </c>
      <c r="AZ23" s="105" t="str">
        <f> IF(AY23, "⬅️",)</f>
        <v>⬅️</v>
      </c>
      <c r="BA23" s="106" t="s">
        <v>534</v>
      </c>
      <c r="BB23" s="103"/>
      <c r="BC23" s="104">
        <v>6.0</v>
      </c>
      <c r="BD23" s="105" t="str">
        <f> IF(BC23, "⬅️",)</f>
        <v>⬅️</v>
      </c>
      <c r="BE23" s="106" t="s">
        <v>534</v>
      </c>
      <c r="BF23" s="103"/>
      <c r="BG23" s="92"/>
      <c r="BJ23" s="100" t="s">
        <v>75</v>
      </c>
      <c r="BK23" s="108" t="str">
        <f> BH23</f>
        <v/>
      </c>
      <c r="BM23" s="92"/>
    </row>
    <row r="24" ht="18.75" customHeight="1">
      <c r="T24" s="92"/>
      <c r="U24" s="92"/>
      <c r="V24" s="103"/>
      <c r="W24" s="109" t="b">
        <v>1</v>
      </c>
      <c r="X24" s="105" t="str">
        <f> IF(W24, "🔒",)</f>
        <v>🔒</v>
      </c>
      <c r="Y24" s="106" t="s">
        <v>404</v>
      </c>
      <c r="Z24" s="103"/>
      <c r="AA24" s="66" t="b">
        <v>1</v>
      </c>
      <c r="AB24" s="105" t="str">
        <f> IF(AA24, "🔒",)</f>
        <v>🔒</v>
      </c>
      <c r="AC24" s="106" t="s">
        <v>404</v>
      </c>
      <c r="AD24" s="103"/>
      <c r="AE24" s="109" t="b">
        <v>1</v>
      </c>
      <c r="AF24" s="105" t="str">
        <f> IF(AE24, "🔒",)</f>
        <v>🔒</v>
      </c>
      <c r="AG24" s="106" t="s">
        <v>404</v>
      </c>
      <c r="AH24" s="103"/>
      <c r="AI24" s="66" t="b">
        <v>0</v>
      </c>
      <c r="AJ24" s="105" t="str">
        <f> IF(AI24, "🔒",)</f>
        <v/>
      </c>
      <c r="AK24" s="106" t="s">
        <v>404</v>
      </c>
      <c r="AL24" s="103"/>
      <c r="AM24" s="109" t="b">
        <v>0</v>
      </c>
      <c r="AN24" s="105" t="str">
        <f> IF(AM24, "🔒",)</f>
        <v/>
      </c>
      <c r="AO24" s="106" t="s">
        <v>404</v>
      </c>
      <c r="AP24" s="103"/>
      <c r="AQ24" s="66" t="b">
        <v>0</v>
      </c>
      <c r="AR24" s="105" t="str">
        <f> IF(AQ24, "🔒",)</f>
        <v/>
      </c>
      <c r="AS24" s="106" t="s">
        <v>404</v>
      </c>
      <c r="AT24" s="103"/>
      <c r="AU24" s="109" t="b">
        <v>1</v>
      </c>
      <c r="AV24" s="105" t="str">
        <f> IF(AU24, "🔒",)</f>
        <v>🔒</v>
      </c>
      <c r="AW24" s="106" t="s">
        <v>404</v>
      </c>
      <c r="AX24" s="103"/>
      <c r="AY24" s="66" t="b">
        <v>1</v>
      </c>
      <c r="AZ24" s="105" t="str">
        <f> IF(AY24, "🔒",)</f>
        <v>🔒</v>
      </c>
      <c r="BA24" s="106" t="s">
        <v>404</v>
      </c>
      <c r="BB24" s="103"/>
      <c r="BC24" s="109" t="b">
        <v>1</v>
      </c>
      <c r="BD24" s="105" t="str">
        <f> IF(BC24, "🔒",)</f>
        <v>🔒</v>
      </c>
      <c r="BE24" s="106" t="s">
        <v>404</v>
      </c>
      <c r="BF24" s="103"/>
      <c r="BG24" s="92"/>
      <c r="BH24" s="110"/>
      <c r="BJ24" s="111"/>
      <c r="BM24" s="92"/>
    </row>
    <row r="25" ht="18.75" customHeight="1">
      <c r="B25" s="122" t="str">
        <f t="array" ref="B25"> IFS(
COUNTIF(Field!$C$2:$C593, B$1 &amp; "," &amp; $A6) &lt; 1,,
VLOOKUP(B$1 &amp; "," &amp; $A6, {Field!$C$2:$C593,Field!$F$2:$F593}, 2, FALSE) = "",,
TRUE, VLOOKUP(VLOOKUP(B$1 &amp; "," &amp; $A6, {Field!$C$2:$C593,Field!$F$2:$F593}, 2, FALSE), {DataIDs, DataIcons}, 2, FALSE)
)</f>
        <v/>
      </c>
      <c r="D25" s="122" t="str">
        <f t="array" ref="D25"> IFS(
COUNTIF(Field!$C$2:$C593, D$1 &amp; "," &amp; $A6) &lt; 1,,
VLOOKUP(D$1 &amp; "," &amp; $A6, {Field!$C$2:$C593,Field!$F$2:$F593}, 2, FALSE) = "",,
TRUE, VLOOKUP(VLOOKUP(D$1 &amp; "," &amp; $A6, {Field!$C$2:$C593,Field!$F$2:$F593}, 2, FALSE), {DataIDs, DataIcons}, 2, FALSE)
)</f>
        <v/>
      </c>
      <c r="F25" s="122" t="str">
        <f t="array" ref="F25"> IFS(
COUNTIF(Field!$C$2:$C593, F$1 &amp; "," &amp; $A6) &lt; 1,,
VLOOKUP(F$1 &amp; "," &amp; $A6, {Field!$C$2:$C593,Field!$F$2:$F593}, 2, FALSE) = "",,
TRUE, VLOOKUP(VLOOKUP(F$1 &amp; "," &amp; $A6, {Field!$C$2:$C593,Field!$F$2:$F593}, 2, FALSE), {DataIDs, DataIcons}, 2, FALSE)
)</f>
        <v>#N/A</v>
      </c>
      <c r="H25" s="122" t="str">
        <f t="array" ref="H25"> IFS(
COUNTIF(Field!$C$2:$C593, H$1 &amp; "," &amp; $A6) &lt; 1,,
VLOOKUP(H$1 &amp; "," &amp; $A6, {Field!$C$2:$C593,Field!$F$2:$F593}, 2, FALSE) = "",,
TRUE, VLOOKUP(VLOOKUP(H$1 &amp; "," &amp; $A6, {Field!$C$2:$C593,Field!$F$2:$F593}, 2, FALSE), {DataIDs, DataIcons}, 2, FALSE)
)</f>
        <v>#N/A</v>
      </c>
      <c r="J25" s="122" t="str">
        <f t="array" ref="J25"> IFS(
COUNTIF(Field!$C$2:$C593, J$1 &amp; "," &amp; $A6) &lt; 1,,
VLOOKUP(J$1 &amp; "," &amp; $A6, {Field!$C$2:$C593,Field!$F$2:$F593}, 2, FALSE) = "",,
TRUE, VLOOKUP(VLOOKUP(J$1 &amp; "," &amp; $A6, {Field!$C$2:$C593,Field!$F$2:$F593}, 2, FALSE), {DataIDs, DataIcons}, 2, FALSE)
)</f>
        <v>#N/A</v>
      </c>
      <c r="L25" s="122" t="str">
        <f t="array" ref="L25"> IFS(
COUNTIF(Field!$C$2:$C593, L$1 &amp; "," &amp; $A6) &lt; 1,,
VLOOKUP(L$1 &amp; "," &amp; $A6, {Field!$C$2:$C593,Field!$F$2:$F593}, 2, FALSE) = "",,
TRUE, VLOOKUP(VLOOKUP(L$1 &amp; "," &amp; $A6, {Field!$C$2:$C593,Field!$F$2:$F593}, 2, FALSE), {DataIDs, DataIcons}, 2, FALSE)
)</f>
        <v>#N/A</v>
      </c>
      <c r="N25" s="122" t="str">
        <f t="array" ref="N25"> IFS(
COUNTIF(Field!$C$2:$C593, N$1 &amp; "," &amp; $A6) &lt; 1,,
VLOOKUP(N$1 &amp; "," &amp; $A6, {Field!$C$2:$C593,Field!$F$2:$F593}, 2, FALSE) = "",,
TRUE, VLOOKUP(VLOOKUP(N$1 &amp; "," &amp; $A6, {Field!$C$2:$C593,Field!$F$2:$F593}, 2, FALSE), {DataIDs, DataIcons}, 2, FALSE)
)</f>
        <v>#N/A</v>
      </c>
      <c r="P25" s="122" t="str">
        <f t="array" ref="P25"> IFS(
COUNTIF(Field!$C$2:$C593, P$1 &amp; "," &amp; $A6) &lt; 1,,
VLOOKUP(P$1 &amp; "," &amp; $A6, {Field!$C$2:$C593,Field!$F$2:$F593}, 2, FALSE) = "",,
TRUE, VLOOKUP(VLOOKUP(P$1 &amp; "," &amp; $A6, {Field!$C$2:$C593,Field!$F$2:$F593}, 2, FALSE), {DataIDs, DataIcons}, 2, FALSE)
)</f>
        <v/>
      </c>
      <c r="R25" s="122" t="str">
        <f t="array" ref="R25"> IFS(
COUNTIF(Field!$C$2:$C593, R$1 &amp; "," &amp; $A6) &lt; 1,,
VLOOKUP(R$1 &amp; "," &amp; $A6, {Field!$C$2:$C593,Field!$F$2:$F593}, 2, FALSE) = "",,
TRUE, VLOOKUP(VLOOKUP(R$1 &amp; "," &amp; $A6, {Field!$C$2:$C593,Field!$F$2:$F593}, 2, FALSE), {DataIDs, DataIcons}, 2, FALSE)
)</f>
        <v/>
      </c>
      <c r="T25" s="92"/>
      <c r="U25" s="92"/>
      <c r="V25" s="103"/>
      <c r="W25" s="112" t="b">
        <v>1</v>
      </c>
      <c r="X25" s="113" t="str">
        <f> IF(W25, "💀",)</f>
        <v>💀</v>
      </c>
      <c r="Y25" s="114" t="s">
        <v>553</v>
      </c>
      <c r="Z25" s="115"/>
      <c r="AA25" s="116" t="b">
        <v>1</v>
      </c>
      <c r="AB25" s="113" t="str">
        <f> IF(AA25, "💀",)</f>
        <v>💀</v>
      </c>
      <c r="AC25" s="114" t="s">
        <v>553</v>
      </c>
      <c r="AD25" s="115"/>
      <c r="AE25" s="112" t="b">
        <v>1</v>
      </c>
      <c r="AF25" s="113" t="str">
        <f> IF(AE25, "💀",)</f>
        <v>💀</v>
      </c>
      <c r="AG25" s="114" t="s">
        <v>553</v>
      </c>
      <c r="AH25" s="115"/>
      <c r="AI25" s="116" t="b">
        <v>0</v>
      </c>
      <c r="AJ25" s="113" t="str">
        <f> IF(AI25, "💀",)</f>
        <v/>
      </c>
      <c r="AK25" s="114" t="s">
        <v>553</v>
      </c>
      <c r="AL25" s="115"/>
      <c r="AM25" s="112" t="b">
        <v>0</v>
      </c>
      <c r="AN25" s="113" t="str">
        <f> IF(AM25, "💀",)</f>
        <v/>
      </c>
      <c r="AO25" s="114" t="s">
        <v>553</v>
      </c>
      <c r="AP25" s="115"/>
      <c r="AQ25" s="116" t="b">
        <v>0</v>
      </c>
      <c r="AR25" s="113" t="str">
        <f> IF(AQ25, "💀",)</f>
        <v/>
      </c>
      <c r="AS25" s="114" t="s">
        <v>553</v>
      </c>
      <c r="AT25" s="115"/>
      <c r="AU25" s="112" t="b">
        <v>0</v>
      </c>
      <c r="AV25" s="113" t="str">
        <f> IF(AU25, "💀",)</f>
        <v/>
      </c>
      <c r="AW25" s="114" t="s">
        <v>553</v>
      </c>
      <c r="AX25" s="115"/>
      <c r="AY25" s="116" t="b">
        <v>0</v>
      </c>
      <c r="AZ25" s="113" t="str">
        <f> IF(AY25, "💀",)</f>
        <v/>
      </c>
      <c r="BA25" s="114" t="s">
        <v>553</v>
      </c>
      <c r="BB25" s="115"/>
      <c r="BC25" s="112" t="b">
        <v>1</v>
      </c>
      <c r="BD25" s="113" t="str">
        <f> IF(BC25, "💀",)</f>
        <v>💀</v>
      </c>
      <c r="BE25" s="114" t="s">
        <v>553</v>
      </c>
      <c r="BF25" s="97"/>
      <c r="BG25" s="92"/>
      <c r="BJ25" s="96" t="s">
        <v>53</v>
      </c>
      <c r="BK25" s="117" t="str">
        <f> BH25</f>
        <v/>
      </c>
      <c r="BM25" s="92"/>
    </row>
    <row r="26" ht="18.75" customHeight="1">
      <c r="T26" s="92"/>
      <c r="U26" s="92"/>
      <c r="V26" s="94">
        <v>7.0</v>
      </c>
      <c r="W26" s="96" t="s">
        <v>32</v>
      </c>
      <c r="Z26" s="97" t="str">
        <f t="array" ref="Z26"> IFS(
ISBLANK(W26),,
COUNTIF(DataIDs, W26) &lt; 1, "❌",
TRUE, VLOOKUP(W26, {DataIDs, DataIcons}, 2, FALSE)
)</f>
        <v/>
      </c>
      <c r="AA26" s="98" t="s">
        <v>619</v>
      </c>
      <c r="AD26" s="97" t="str">
        <f t="array" ref="AD26"> IFS(
ISBLANK(AA26),,
COUNTIF(DataIDs, AA26) &lt; 1, "❌",
TRUE, VLOOKUP(AA26, {DataIDs, DataIcons}, 2, FALSE)
)</f>
        <v>❌</v>
      </c>
      <c r="AE26" s="96" t="s">
        <v>23</v>
      </c>
      <c r="AH26" s="97" t="str">
        <f t="array" ref="AH26"> IFS(
ISBLANK(AE26),,
COUNTIF(DataIDs, AE26) &lt; 1, "❌",
TRUE, VLOOKUP(AE26, {DataIDs, DataIcons}, 2, FALSE)
)</f>
        <v/>
      </c>
      <c r="AI26" s="99" t="str">
        <f> $BJ$8</f>
        <v/>
      </c>
      <c r="AL26" s="97" t="str">
        <f t="array" ref="AL26"> IFS(
ISBLANK(AI26),,
COUNTIF(DataIDs, AI26) &lt; 1, "❌",
TRUE, VLOOKUP(AI26, {DataIDs, DataIcons}, 2, FALSE)
)</f>
        <v/>
      </c>
      <c r="AM26" s="84" t="s">
        <v>17</v>
      </c>
      <c r="AP26" s="97" t="str">
        <f t="array" ref="AP26"> IFS(
ISBLANK(AM26),,
COUNTIF(DataIDs, AM26) &lt; 1, "❌",
TRUE, VLOOKUP(AM26, {DataIDs, DataIcons}, 2, FALSE)
)</f>
        <v/>
      </c>
      <c r="AQ26" s="99" t="str">
        <f> $BJ$8</f>
        <v/>
      </c>
      <c r="AT26" s="97" t="str">
        <f t="array" ref="AT26"> IFS(
ISBLANK(AQ26),,
COUNTIF(DataIDs, AQ26) &lt; 1, "❌",
TRUE, VLOOKUP(AQ26, {DataIDs, DataIcons}, 2, FALSE)
)</f>
        <v/>
      </c>
      <c r="AU26" s="98" t="s">
        <v>619</v>
      </c>
      <c r="AX26" s="97" t="str">
        <f t="array" ref="AX26"> IFS(
ISBLANK(AU26),,
COUNTIF(DataIDs, AU26) &lt; 1, "❌",
TRUE, VLOOKUP(AU26, {DataIDs, DataIcons}, 2, FALSE)
)</f>
        <v>❌</v>
      </c>
      <c r="AY26" s="96" t="s">
        <v>32</v>
      </c>
      <c r="BB26" s="97" t="str">
        <f t="array" ref="BB26"> IFS(
ISBLANK(AY26),,
COUNTIF(DataIDs, AY26) &lt; 1, "❌",
TRUE, VLOOKUP(AY26, {DataIDs, DataIcons}, 2, FALSE)
)</f>
        <v/>
      </c>
      <c r="BC26" s="98" t="s">
        <v>29</v>
      </c>
      <c r="BF26" s="97" t="str">
        <f t="array" ref="BF26"> IFS(
ISBLANK(BC26),,
COUNTIF(DataIDs, BC26) &lt; 1, "❌",
TRUE, VLOOKUP(BC26, {DataIDs, DataIcons}, 2, FALSE)
)</f>
        <v/>
      </c>
      <c r="BG26" s="92"/>
      <c r="BH26" s="102"/>
      <c r="BJ26" s="84" t="s">
        <v>55</v>
      </c>
      <c r="BM26" s="92"/>
    </row>
    <row r="27" ht="18.75" customHeight="1">
      <c r="B27" s="122" t="str">
        <f t="array" ref="B27"> IFS(
COUNTIF(Field!$C$2:$C593, B$1 &amp; "," &amp; $A8) &lt; 1,,
VLOOKUP(B$1 &amp; "," &amp; $A8, {Field!$C$2:$C593,Field!$F$2:$F593}, 2, FALSE) = "",,
TRUE, VLOOKUP(VLOOKUP(B$1 &amp; "," &amp; $A8, {Field!$C$2:$C593,Field!$F$2:$F593}, 2, FALSE), {DataIDs, DataIcons}, 2, FALSE)
)</f>
        <v>#N/A</v>
      </c>
      <c r="D27" s="122" t="str">
        <f t="array" ref="D27"> IFS(
COUNTIF(Field!$C$2:$C593, D$1 &amp; "," &amp; $A8) &lt; 1,,
VLOOKUP(D$1 &amp; "," &amp; $A8, {Field!$C$2:$C593,Field!$F$2:$F593}, 2, FALSE) = "",,
TRUE, VLOOKUP(VLOOKUP(D$1 &amp; "," &amp; $A8, {Field!$C$2:$C593,Field!$F$2:$F593}, 2, FALSE), {DataIDs, DataIcons}, 2, FALSE)
)</f>
        <v/>
      </c>
      <c r="F27" s="122" t="str">
        <f t="array" ref="F27"> IFS(
COUNTIF(Field!$C$2:$C593, F$1 &amp; "," &amp; $A8) &lt; 1,,
VLOOKUP(F$1 &amp; "," &amp; $A8, {Field!$C$2:$C593,Field!$F$2:$F593}, 2, FALSE) = "",,
TRUE, VLOOKUP(VLOOKUP(F$1 &amp; "," &amp; $A8, {Field!$C$2:$C593,Field!$F$2:$F593}, 2, FALSE), {DataIDs, DataIcons}, 2, FALSE)
)</f>
        <v/>
      </c>
      <c r="H27" s="122" t="str">
        <f t="array" ref="H27"> IFS(
COUNTIF(Field!$C$2:$C593, H$1 &amp; "," &amp; $A8) &lt; 1,,
VLOOKUP(H$1 &amp; "," &amp; $A8, {Field!$C$2:$C593,Field!$F$2:$F593}, 2, FALSE) = "",,
TRUE, VLOOKUP(VLOOKUP(H$1 &amp; "," &amp; $A8, {Field!$C$2:$C593,Field!$F$2:$F593}, 2, FALSE), {DataIDs, DataIcons}, 2, FALSE)
)</f>
        <v>#N/A</v>
      </c>
      <c r="J27" s="122" t="str">
        <f t="array" ref="J27"> IFS(
COUNTIF(Field!$C$2:$C593, J$1 &amp; "," &amp; $A8) &lt; 1,,
VLOOKUP(J$1 &amp; "," &amp; $A8, {Field!$C$2:$C593,Field!$F$2:$F593}, 2, FALSE) = "",,
TRUE, VLOOKUP(VLOOKUP(J$1 &amp; "," &amp; $A8, {Field!$C$2:$C593,Field!$F$2:$F593}, 2, FALSE), {DataIDs, DataIcons}, 2, FALSE)
)</f>
        <v/>
      </c>
      <c r="L27" s="122" t="str">
        <f t="array" ref="L27"> IFS(
COUNTIF(Field!$C$2:$C593, L$1 &amp; "," &amp; $A8) &lt; 1,,
VLOOKUP(L$1 &amp; "," &amp; $A8, {Field!$C$2:$C593,Field!$F$2:$F593}, 2, FALSE) = "",,
TRUE, VLOOKUP(VLOOKUP(L$1 &amp; "," &amp; $A8, {Field!$C$2:$C593,Field!$F$2:$F593}, 2, FALSE), {DataIDs, DataIcons}, 2, FALSE)
)</f>
        <v/>
      </c>
      <c r="N27" s="122" t="str">
        <f t="array" ref="N27"> IFS(
COUNTIF(Field!$C$2:$C593, N$1 &amp; "," &amp; $A8) &lt; 1,,
VLOOKUP(N$1 &amp; "," &amp; $A8, {Field!$C$2:$C593,Field!$F$2:$F593}, 2, FALSE) = "",,
TRUE, VLOOKUP(VLOOKUP(N$1 &amp; "," &amp; $A8, {Field!$C$2:$C593,Field!$F$2:$F593}, 2, FALSE), {DataIDs, DataIcons}, 2, FALSE)
)</f>
        <v>#N/A</v>
      </c>
      <c r="P27" s="122" t="str">
        <f t="array" ref="P27"> IFS(
COUNTIF(Field!$C$2:$C593, P$1 &amp; "," &amp; $A8) &lt; 1,,
VLOOKUP(P$1 &amp; "," &amp; $A8, {Field!$C$2:$C593,Field!$F$2:$F593}, 2, FALSE) = "",,
TRUE, VLOOKUP(VLOOKUP(P$1 &amp; "," &amp; $A8, {Field!$C$2:$C593,Field!$F$2:$F593}, 2, FALSE), {DataIDs, DataIcons}, 2, FALSE)
)</f>
        <v>#N/A</v>
      </c>
      <c r="R27" s="122" t="str">
        <f t="array" ref="R27"> IFS(
COUNTIF(Field!$C$2:$C593, R$1 &amp; "," &amp; $A8) &lt; 1,,
VLOOKUP(R$1 &amp; "," &amp; $A8, {Field!$C$2:$C593,Field!$F$2:$F593}, 2, FALSE) = "",,
TRUE, VLOOKUP(VLOOKUP(R$1 &amp; "," &amp; $A8, {Field!$C$2:$C593,Field!$F$2:$F593}, 2, FALSE), {DataIDs, DataIcons}, 2, FALSE)
)</f>
        <v>#N/A</v>
      </c>
      <c r="T27" s="92"/>
      <c r="U27" s="92"/>
      <c r="V27" s="103"/>
      <c r="W27" s="104">
        <v>6.0</v>
      </c>
      <c r="X27" s="105" t="str">
        <f> IF(W27, "⬅️",)</f>
        <v>⬅️</v>
      </c>
      <c r="Y27" s="106" t="s">
        <v>534</v>
      </c>
      <c r="Z27" s="103"/>
      <c r="AA27" s="107">
        <v>5.0</v>
      </c>
      <c r="AB27" s="105" t="str">
        <f> IF(AA27, "⬅️",)</f>
        <v>⬅️</v>
      </c>
      <c r="AC27" s="106" t="s">
        <v>534</v>
      </c>
      <c r="AD27" s="103"/>
      <c r="AE27" s="104">
        <v>5.0</v>
      </c>
      <c r="AF27" s="105" t="str">
        <f> IF(AE27, "⬅️",)</f>
        <v>⬅️</v>
      </c>
      <c r="AG27" s="106" t="s">
        <v>534</v>
      </c>
      <c r="AH27" s="103"/>
      <c r="AI27" s="81"/>
      <c r="AJ27" s="105" t="str">
        <f> IF(AI27, "⬅️",)</f>
        <v/>
      </c>
      <c r="AK27" s="106" t="s">
        <v>534</v>
      </c>
      <c r="AL27" s="103"/>
      <c r="AM27" s="123"/>
      <c r="AN27" s="105" t="str">
        <f> IF(AM27, "⬅️",)</f>
        <v/>
      </c>
      <c r="AO27" s="106" t="s">
        <v>534</v>
      </c>
      <c r="AP27" s="103"/>
      <c r="AQ27" s="107"/>
      <c r="AR27" s="105" t="str">
        <f> IF(AQ27, "⬅️",)</f>
        <v/>
      </c>
      <c r="AS27" s="106" t="s">
        <v>534</v>
      </c>
      <c r="AT27" s="103"/>
      <c r="AU27" s="104">
        <v>5.0</v>
      </c>
      <c r="AV27" s="105" t="str">
        <f> IF(AU27, "⬅️",)</f>
        <v>⬅️</v>
      </c>
      <c r="AW27" s="106" t="s">
        <v>534</v>
      </c>
      <c r="AX27" s="103"/>
      <c r="AY27" s="107">
        <v>6.0</v>
      </c>
      <c r="AZ27" s="105" t="str">
        <f> IF(AY27, "⬅️",)</f>
        <v>⬅️</v>
      </c>
      <c r="BA27" s="106" t="s">
        <v>534</v>
      </c>
      <c r="BB27" s="103"/>
      <c r="BC27" s="104">
        <v>6.0</v>
      </c>
      <c r="BD27" s="105" t="str">
        <f> IF(BC27, "⬅️",)</f>
        <v>⬅️</v>
      </c>
      <c r="BE27" s="106" t="s">
        <v>534</v>
      </c>
      <c r="BF27" s="103"/>
      <c r="BG27" s="92"/>
      <c r="BJ27" s="100" t="s">
        <v>56</v>
      </c>
      <c r="BK27" s="108" t="str">
        <f> BH27</f>
        <v/>
      </c>
      <c r="BM27" s="92"/>
    </row>
    <row r="28" ht="18.75" customHeight="1">
      <c r="T28" s="92"/>
      <c r="U28" s="92"/>
      <c r="V28" s="103"/>
      <c r="W28" s="109" t="b">
        <v>1</v>
      </c>
      <c r="X28" s="105" t="str">
        <f> IF(W28, "🔒",)</f>
        <v>🔒</v>
      </c>
      <c r="Y28" s="106" t="s">
        <v>404</v>
      </c>
      <c r="Z28" s="103"/>
      <c r="AA28" s="66" t="b">
        <v>1</v>
      </c>
      <c r="AB28" s="105" t="str">
        <f> IF(AA28, "🔒",)</f>
        <v>🔒</v>
      </c>
      <c r="AC28" s="106" t="s">
        <v>404</v>
      </c>
      <c r="AD28" s="103"/>
      <c r="AE28" s="109" t="b">
        <v>1</v>
      </c>
      <c r="AF28" s="105" t="str">
        <f> IF(AE28, "🔒",)</f>
        <v>🔒</v>
      </c>
      <c r="AG28" s="106" t="s">
        <v>404</v>
      </c>
      <c r="AH28" s="103"/>
      <c r="AI28" s="66" t="b">
        <v>0</v>
      </c>
      <c r="AJ28" s="105" t="str">
        <f> IF(AI28, "🔒",)</f>
        <v/>
      </c>
      <c r="AK28" s="106" t="s">
        <v>404</v>
      </c>
      <c r="AL28" s="103"/>
      <c r="AM28" s="109" t="b">
        <v>0</v>
      </c>
      <c r="AN28" s="105" t="str">
        <f> IF(AM28, "🔒",)</f>
        <v/>
      </c>
      <c r="AO28" s="106" t="s">
        <v>404</v>
      </c>
      <c r="AP28" s="103"/>
      <c r="AQ28" s="66" t="b">
        <v>0</v>
      </c>
      <c r="AR28" s="105" t="str">
        <f> IF(AQ28, "🔒",)</f>
        <v/>
      </c>
      <c r="AS28" s="106" t="s">
        <v>404</v>
      </c>
      <c r="AT28" s="103"/>
      <c r="AU28" s="109" t="b">
        <v>1</v>
      </c>
      <c r="AV28" s="105" t="str">
        <f> IF(AU28, "🔒",)</f>
        <v>🔒</v>
      </c>
      <c r="AW28" s="106" t="s">
        <v>404</v>
      </c>
      <c r="AX28" s="103"/>
      <c r="AY28" s="66" t="b">
        <v>1</v>
      </c>
      <c r="AZ28" s="105" t="str">
        <f> IF(AY28, "🔒",)</f>
        <v>🔒</v>
      </c>
      <c r="BA28" s="106" t="s">
        <v>404</v>
      </c>
      <c r="BB28" s="103"/>
      <c r="BC28" s="109" t="b">
        <v>1</v>
      </c>
      <c r="BD28" s="105" t="str">
        <f> IF(BC28, "🔒",)</f>
        <v>🔒</v>
      </c>
      <c r="BE28" s="106" t="s">
        <v>404</v>
      </c>
      <c r="BF28" s="103"/>
      <c r="BG28" s="92"/>
      <c r="BH28" s="110"/>
      <c r="BJ28" s="124" t="s">
        <v>62</v>
      </c>
      <c r="BM28" s="92"/>
    </row>
    <row r="29" ht="18.75" customHeight="1">
      <c r="B29" s="122" t="str">
        <f t="array" ref="B29"> IFS(
COUNTIF(Field!$C$2:$C593, B$1 &amp; "," &amp; $A10) &lt; 1,,
VLOOKUP(B$1 &amp; "," &amp; $A10, {Field!$C$2:$C593,Field!$F$2:$F593}, 2, FALSE) = "",,
TRUE, VLOOKUP(VLOOKUP(B$1 &amp; "," &amp; $A10, {Field!$C$2:$C593,Field!$F$2:$F593}, 2, FALSE), {DataIDs, DataIcons}, 2, FALSE)
)</f>
        <v>#N/A</v>
      </c>
      <c r="D29" s="122" t="str">
        <f t="array" ref="D29"> IFS(
COUNTIF(Field!$C$2:$C593, D$1 &amp; "," &amp; $A10) &lt; 1,,
VLOOKUP(D$1 &amp; "," &amp; $A10, {Field!$C$2:$C593,Field!$F$2:$F593}, 2, FALSE) = "",,
TRUE, VLOOKUP(VLOOKUP(D$1 &amp; "," &amp; $A10, {Field!$C$2:$C593,Field!$F$2:$F593}, 2, FALSE), {DataIDs, DataIcons}, 2, FALSE)
)</f>
        <v>#N/A</v>
      </c>
      <c r="F29" s="122" t="str">
        <f t="array" ref="F29"> IFS(
COUNTIF(Field!$C$2:$C593, F$1 &amp; "," &amp; $A10) &lt; 1,,
VLOOKUP(F$1 &amp; "," &amp; $A10, {Field!$C$2:$C593,Field!$F$2:$F593}, 2, FALSE) = "",,
TRUE, VLOOKUP(VLOOKUP(F$1 &amp; "," &amp; $A10, {Field!$C$2:$C593,Field!$F$2:$F593}, 2, FALSE), {DataIDs, DataIcons}, 2, FALSE)
)</f>
        <v/>
      </c>
      <c r="H29" s="122" t="str">
        <f t="array" ref="H29"> IFS(
COUNTIF(Field!$C$2:$C593, H$1 &amp; "," &amp; $A10) &lt; 1,,
VLOOKUP(H$1 &amp; "," &amp; $A10, {Field!$C$2:$C593,Field!$F$2:$F593}, 2, FALSE) = "",,
TRUE, VLOOKUP(VLOOKUP(H$1 &amp; "," &amp; $A10, {Field!$C$2:$C593,Field!$F$2:$F593}, 2, FALSE), {DataIDs, DataIcons}, 2, FALSE)
)</f>
        <v/>
      </c>
      <c r="J29" s="122" t="str">
        <f t="array" ref="J29"> IFS(
COUNTIF(Field!$C$2:$C593, J$1 &amp; "," &amp; $A10) &lt; 1,,
VLOOKUP(J$1 &amp; "," &amp; $A10, {Field!$C$2:$C593,Field!$F$2:$F593}, 2, FALSE) = "",,
TRUE, VLOOKUP(VLOOKUP(J$1 &amp; "," &amp; $A10, {Field!$C$2:$C593,Field!$F$2:$F593}, 2, FALSE), {DataIDs, DataIcons}, 2, FALSE)
)</f>
        <v/>
      </c>
      <c r="L29" s="122" t="str">
        <f t="array" ref="L29"> IFS(
COUNTIF(Field!$C$2:$C593, L$1 &amp; "," &amp; $A10) &lt; 1,,
VLOOKUP(L$1 &amp; "," &amp; $A10, {Field!$C$2:$C593,Field!$F$2:$F593}, 2, FALSE) = "",,
TRUE, VLOOKUP(VLOOKUP(L$1 &amp; "," &amp; $A10, {Field!$C$2:$C593,Field!$F$2:$F593}, 2, FALSE), {DataIDs, DataIcons}, 2, FALSE)
)</f>
        <v>#N/A</v>
      </c>
      <c r="N29" s="122" t="str">
        <f t="array" ref="N29"> IFS(
COUNTIF(Field!$C$2:$C593, N$1 &amp; "," &amp; $A10) &lt; 1,,
VLOOKUP(N$1 &amp; "," &amp; $A10, {Field!$C$2:$C593,Field!$F$2:$F593}, 2, FALSE) = "",,
TRUE, VLOOKUP(VLOOKUP(N$1 &amp; "," &amp; $A10, {Field!$C$2:$C593,Field!$F$2:$F593}, 2, FALSE), {DataIDs, DataIcons}, 2, FALSE)
)</f>
        <v/>
      </c>
      <c r="P29" s="122" t="str">
        <f t="array" ref="P29"> IFS(
COUNTIF(Field!$C$2:$C593, P$1 &amp; "," &amp; $A10) &lt; 1,,
VLOOKUP(P$1 &amp; "," &amp; $A10, {Field!$C$2:$C593,Field!$F$2:$F593}, 2, FALSE) = "",,
TRUE, VLOOKUP(VLOOKUP(P$1 &amp; "," &amp; $A10, {Field!$C$2:$C593,Field!$F$2:$F593}, 2, FALSE), {DataIDs, DataIcons}, 2, FALSE)
)</f>
        <v>#N/A</v>
      </c>
      <c r="R29" s="122" t="str">
        <f t="array" ref="R29"> IFS(
COUNTIF(Field!$C$2:$C593, R$1 &amp; "," &amp; $A10) &lt; 1,,
VLOOKUP(R$1 &amp; "," &amp; $A10, {Field!$C$2:$C593,Field!$F$2:$F593}, 2, FALSE) = "",,
TRUE, VLOOKUP(VLOOKUP(R$1 &amp; "," &amp; $A10, {Field!$C$2:$C593,Field!$F$2:$F593}, 2, FALSE), {DataIDs, DataIcons}, 2, FALSE)
)</f>
        <v>#N/A</v>
      </c>
      <c r="T29" s="92"/>
      <c r="U29" s="92"/>
      <c r="V29" s="103"/>
      <c r="W29" s="112" t="b">
        <v>1</v>
      </c>
      <c r="X29" s="113" t="str">
        <f> IF(W29, "💀",)</f>
        <v>💀</v>
      </c>
      <c r="Y29" s="114" t="s">
        <v>553</v>
      </c>
      <c r="Z29" s="115"/>
      <c r="AA29" s="116" t="b">
        <v>1</v>
      </c>
      <c r="AB29" s="113" t="str">
        <f> IF(AA29, "💀",)</f>
        <v>💀</v>
      </c>
      <c r="AC29" s="114" t="s">
        <v>553</v>
      </c>
      <c r="AD29" s="115"/>
      <c r="AE29" s="112" t="b">
        <v>0</v>
      </c>
      <c r="AF29" s="113" t="str">
        <f> IF(AE29, "💀",)</f>
        <v/>
      </c>
      <c r="AG29" s="114" t="s">
        <v>553</v>
      </c>
      <c r="AH29" s="115"/>
      <c r="AI29" s="116" t="b">
        <v>0</v>
      </c>
      <c r="AJ29" s="113" t="str">
        <f> IF(AI29, "💀",)</f>
        <v/>
      </c>
      <c r="AK29" s="114" t="s">
        <v>553</v>
      </c>
      <c r="AL29" s="115"/>
      <c r="AM29" s="112" t="b">
        <v>0</v>
      </c>
      <c r="AN29" s="113" t="str">
        <f> IF(AM29, "💀",)</f>
        <v/>
      </c>
      <c r="AO29" s="114" t="s">
        <v>553</v>
      </c>
      <c r="AP29" s="115"/>
      <c r="AQ29" s="116" t="b">
        <v>0</v>
      </c>
      <c r="AR29" s="113" t="str">
        <f> IF(AQ29, "💀",)</f>
        <v/>
      </c>
      <c r="AS29" s="114" t="s">
        <v>553</v>
      </c>
      <c r="AT29" s="115"/>
      <c r="AU29" s="125" t="b">
        <v>0</v>
      </c>
      <c r="AV29" s="113" t="str">
        <f> IF(AU29, "💀",)</f>
        <v/>
      </c>
      <c r="AW29" s="114" t="s">
        <v>553</v>
      </c>
      <c r="AX29" s="115"/>
      <c r="AY29" s="116" t="b">
        <v>1</v>
      </c>
      <c r="AZ29" s="113" t="str">
        <f> IF(AY29, "💀",)</f>
        <v>💀</v>
      </c>
      <c r="BA29" s="114" t="s">
        <v>553</v>
      </c>
      <c r="BB29" s="115"/>
      <c r="BC29" s="112" t="b">
        <v>1</v>
      </c>
      <c r="BD29" s="113" t="str">
        <f> IF(BC29, "💀",)</f>
        <v>💀</v>
      </c>
      <c r="BE29" s="114" t="s">
        <v>553</v>
      </c>
      <c r="BF29" s="115"/>
      <c r="BG29" s="92"/>
      <c r="BJ29" s="96" t="s">
        <v>114</v>
      </c>
      <c r="BK29" s="117" t="str">
        <f> BH29</f>
        <v/>
      </c>
      <c r="BM29" s="92"/>
    </row>
    <row r="30" ht="18.75" customHeight="1">
      <c r="T30" s="92"/>
      <c r="U30" s="92"/>
      <c r="V30" s="92"/>
      <c r="W30" s="92"/>
      <c r="X30" s="92"/>
      <c r="Y30" s="126"/>
      <c r="Z30" s="92"/>
      <c r="AA30" s="92"/>
      <c r="AB30" s="92"/>
      <c r="AC30" s="126"/>
      <c r="AD30" s="92"/>
      <c r="AE30" s="92"/>
      <c r="AF30" s="92"/>
      <c r="AG30" s="126"/>
      <c r="AH30" s="92"/>
      <c r="AI30" s="92"/>
      <c r="AJ30" s="92"/>
      <c r="AK30" s="126"/>
      <c r="AL30" s="92"/>
      <c r="AM30" s="92"/>
      <c r="AN30" s="92"/>
      <c r="AO30" s="126"/>
      <c r="AP30" s="92"/>
      <c r="AQ30" s="92"/>
      <c r="AR30" s="92"/>
      <c r="AS30" s="126"/>
      <c r="AT30" s="92"/>
      <c r="AU30" s="92"/>
      <c r="AV30" s="92"/>
      <c r="AW30" s="126"/>
      <c r="AX30" s="92"/>
      <c r="AY30" s="92"/>
      <c r="AZ30" s="92"/>
      <c r="BA30" s="126"/>
      <c r="BB30" s="92"/>
      <c r="BC30" s="92"/>
      <c r="BD30" s="92"/>
      <c r="BE30" s="126"/>
      <c r="BF30" s="92"/>
      <c r="BG30" s="92"/>
      <c r="BH30" s="102"/>
      <c r="BJ30" s="84"/>
      <c r="BM30" s="92"/>
    </row>
    <row r="31" ht="18.75" customHeight="1">
      <c r="B31" s="122" t="str">
        <f t="array" ref="B31"> IFS(
COUNTIF(Field!$C$2:$C593, B$1 &amp; "," &amp; $A12) &lt; 1,,
VLOOKUP(B$1 &amp; "," &amp; $A12, {Field!$C$2:$C593,Field!$F$2:$F593}, 2, FALSE) = "",,
TRUE, VLOOKUP(VLOOKUP(B$1 &amp; "," &amp; $A12, {Field!$C$2:$C593,Field!$F$2:$F593}, 2, FALSE), {DataIDs, DataIcons}, 2, FALSE)
)</f>
        <v/>
      </c>
      <c r="D31" s="122" t="str">
        <f t="array" ref="D31"> IFS(
COUNTIF(Field!$C$2:$C593, D$1 &amp; "," &amp; $A12) &lt; 1,,
VLOOKUP(D$1 &amp; "," &amp; $A12, {Field!$C$2:$C593,Field!$F$2:$F593}, 2, FALSE) = "",,
TRUE, VLOOKUP(VLOOKUP(D$1 &amp; "," &amp; $A12, {Field!$C$2:$C593,Field!$F$2:$F593}, 2, FALSE), {DataIDs, DataIcons}, 2, FALSE)
)</f>
        <v/>
      </c>
      <c r="F31" s="122" t="str">
        <f t="array" ref="F31"> IFS(
COUNTIF(Field!$C$2:$C593, F$1 &amp; "," &amp; $A12) &lt; 1,,
VLOOKUP(F$1 &amp; "," &amp; $A12, {Field!$C$2:$C593,Field!$F$2:$F593}, 2, FALSE) = "",,
TRUE, VLOOKUP(VLOOKUP(F$1 &amp; "," &amp; $A12, {Field!$C$2:$C593,Field!$F$2:$F593}, 2, FALSE), {DataIDs, DataIcons}, 2, FALSE)
)</f>
        <v/>
      </c>
      <c r="H31" s="122" t="str">
        <f t="array" ref="H31"> IFS(
COUNTIF(Field!$C$2:$C593, H$1 &amp; "," &amp; $A12) &lt; 1,,
VLOOKUP(H$1 &amp; "," &amp; $A12, {Field!$C$2:$C593,Field!$F$2:$F593}, 2, FALSE) = "",,
TRUE, VLOOKUP(VLOOKUP(H$1 &amp; "," &amp; $A12, {Field!$C$2:$C593,Field!$F$2:$F593}, 2, FALSE), {DataIDs, DataIcons}, 2, FALSE)
)</f>
        <v/>
      </c>
      <c r="J31" s="122" t="str">
        <f t="array" ref="J31"> IFS(
COUNTIF(Field!$C$2:$C593, J$1 &amp; "," &amp; $A12) &lt; 1,,
VLOOKUP(J$1 &amp; "," &amp; $A12, {Field!$C$2:$C593,Field!$F$2:$F593}, 2, FALSE) = "",,
TRUE, VLOOKUP(VLOOKUP(J$1 &amp; "," &amp; $A12, {Field!$C$2:$C593,Field!$F$2:$F593}, 2, FALSE), {DataIDs, DataIcons}, 2, FALSE)
)</f>
        <v/>
      </c>
      <c r="L31" s="122" t="str">
        <f t="array" ref="L31"> IFS(
COUNTIF(Field!$C$2:$C593, L$1 &amp; "," &amp; $A12) &lt; 1,,
VLOOKUP(L$1 &amp; "," &amp; $A12, {Field!$C$2:$C593,Field!$F$2:$F593}, 2, FALSE) = "",,
TRUE, VLOOKUP(VLOOKUP(L$1 &amp; "," &amp; $A12, {Field!$C$2:$C593,Field!$F$2:$F593}, 2, FALSE), {DataIDs, DataIcons}, 2, FALSE)
)</f>
        <v/>
      </c>
      <c r="N31" s="122" t="str">
        <f t="array" ref="N31"> IFS(
COUNTIF(Field!$C$2:$C593, N$1 &amp; "," &amp; $A12) &lt; 1,,
VLOOKUP(N$1 &amp; "," &amp; $A12, {Field!$C$2:$C593,Field!$F$2:$F593}, 2, FALSE) = "",,
TRUE, VLOOKUP(VLOOKUP(N$1 &amp; "," &amp; $A12, {Field!$C$2:$C593,Field!$F$2:$F593}, 2, FALSE), {DataIDs, DataIcons}, 2, FALSE)
)</f>
        <v/>
      </c>
      <c r="P31" s="122" t="str">
        <f t="array" ref="P31"> IFS(
COUNTIF(Field!$C$2:$C593, P$1 &amp; "," &amp; $A12) &lt; 1,,
VLOOKUP(P$1 &amp; "," &amp; $A12, {Field!$C$2:$C593,Field!$F$2:$F593}, 2, FALSE) = "",,
TRUE, VLOOKUP(VLOOKUP(P$1 &amp; "," &amp; $A12, {Field!$C$2:$C593,Field!$F$2:$F593}, 2, FALSE), {DataIDs, DataIcons}, 2, FALSE)
)</f>
        <v/>
      </c>
      <c r="R31" s="122" t="str">
        <f t="array" ref="R31"> IFS(
COUNTIF(Field!$C$2:$C593, R$1 &amp; "," &amp; $A12) &lt; 1,,
VLOOKUP(R$1 &amp; "," &amp; $A12, {Field!$C$2:$C593,Field!$F$2:$F593}, 2, FALSE) = "",,
TRUE, VLOOKUP(VLOOKUP(R$1 &amp; "," &amp; $A12, {Field!$C$2:$C593,Field!$F$2:$F593}, 2, FALSE), {DataIDs, DataIcons}, 2, FALSE)
)</f>
        <v/>
      </c>
      <c r="T31" s="92"/>
      <c r="U31" s="92"/>
      <c r="V31" s="92"/>
      <c r="W31" s="92"/>
      <c r="X31" s="92"/>
      <c r="Y31" s="126"/>
      <c r="Z31" s="92"/>
      <c r="AA31" s="92"/>
      <c r="AB31" s="92"/>
      <c r="AC31" s="126"/>
      <c r="AD31" s="92"/>
      <c r="AE31" s="92"/>
      <c r="AF31" s="92"/>
      <c r="AG31" s="126"/>
      <c r="AH31" s="92"/>
      <c r="AI31" s="92"/>
      <c r="AJ31" s="92"/>
      <c r="AK31" s="126"/>
      <c r="AL31" s="92"/>
      <c r="AM31" s="92"/>
      <c r="AN31" s="92"/>
      <c r="AO31" s="126"/>
      <c r="AP31" s="92"/>
      <c r="AQ31" s="92"/>
      <c r="AR31" s="92"/>
      <c r="AS31" s="126"/>
      <c r="AT31" s="92"/>
      <c r="AU31" s="92"/>
      <c r="AV31" s="92"/>
      <c r="AW31" s="126"/>
      <c r="AX31" s="92"/>
      <c r="AY31" s="92"/>
      <c r="AZ31" s="92"/>
      <c r="BA31" s="126"/>
      <c r="BB31" s="92"/>
      <c r="BC31" s="92"/>
      <c r="BD31" s="92"/>
      <c r="BE31" s="126"/>
      <c r="BF31" s="92"/>
      <c r="BG31" s="92"/>
      <c r="BJ31" s="100" t="s">
        <v>57</v>
      </c>
      <c r="BK31" s="108" t="str">
        <f> BH31</f>
        <v/>
      </c>
      <c r="BM31" s="92"/>
    </row>
    <row r="32" ht="18.75" customHeight="1">
      <c r="T32" s="92"/>
      <c r="U32" s="92"/>
      <c r="V32" s="92"/>
      <c r="W32" s="92"/>
      <c r="X32" s="92"/>
      <c r="Y32" s="126"/>
      <c r="Z32" s="92"/>
      <c r="AA32" s="92"/>
      <c r="AB32" s="92"/>
      <c r="AC32" s="126"/>
      <c r="AD32" s="92"/>
      <c r="AE32" s="92"/>
      <c r="AF32" s="92"/>
      <c r="AG32" s="126"/>
      <c r="AH32" s="92"/>
      <c r="AI32" s="92"/>
      <c r="AJ32" s="92"/>
      <c r="AK32" s="126"/>
      <c r="AL32" s="92"/>
      <c r="AM32" s="92"/>
      <c r="AN32" s="92"/>
      <c r="AO32" s="126"/>
      <c r="AP32" s="92"/>
      <c r="AQ32" s="92"/>
      <c r="AR32" s="92"/>
      <c r="AS32" s="126"/>
      <c r="AT32" s="92"/>
      <c r="AU32" s="92"/>
      <c r="AV32" s="92"/>
      <c r="AW32" s="126"/>
      <c r="AX32" s="92"/>
      <c r="AY32" s="92"/>
      <c r="AZ32" s="92"/>
      <c r="BA32" s="126"/>
      <c r="BB32" s="92"/>
      <c r="BC32" s="92"/>
      <c r="BD32" s="92"/>
      <c r="BE32" s="126"/>
      <c r="BF32" s="92"/>
      <c r="BG32" s="92"/>
      <c r="BH32" s="110"/>
      <c r="BJ32" s="111" t="s">
        <v>58</v>
      </c>
      <c r="BM32" s="92"/>
    </row>
    <row r="33" ht="18.75" customHeight="1">
      <c r="B33" s="122" t="str">
        <f t="array" ref="B33"> IFS(
COUNTIF(Field!$C$2:$C593, B$1 &amp; "," &amp; $A14) &lt; 1,,
VLOOKUP(B$1 &amp; "," &amp; $A14, {Field!$C$2:$C593,Field!$F$2:$F593}, 2, FALSE) = "",,
TRUE, VLOOKUP(VLOOKUP(B$1 &amp; "," &amp; $A14, {Field!$C$2:$C593,Field!$F$2:$F593}, 2, FALSE), {DataIDs, DataIcons}, 2, FALSE)
)</f>
        <v/>
      </c>
      <c r="D33" s="122" t="str">
        <f t="array" ref="D33"> IFS(
COUNTIF(Field!$C$2:$C593, D$1 &amp; "," &amp; $A14) &lt; 1,,
VLOOKUP(D$1 &amp; "," &amp; $A14, {Field!$C$2:$C593,Field!$F$2:$F593}, 2, FALSE) = "",,
TRUE, VLOOKUP(VLOOKUP(D$1 &amp; "," &amp; $A14, {Field!$C$2:$C593,Field!$F$2:$F593}, 2, FALSE), {DataIDs, DataIcons}, 2, FALSE)
)</f>
        <v>#N/A</v>
      </c>
      <c r="F33" s="122" t="str">
        <f t="array" ref="F33"> IFS(
COUNTIF(Field!$C$2:$C593, F$1 &amp; "," &amp; $A14) &lt; 1,,
VLOOKUP(F$1 &amp; "," &amp; $A14, {Field!$C$2:$C593,Field!$F$2:$F593}, 2, FALSE) = "",,
TRUE, VLOOKUP(VLOOKUP(F$1 &amp; "," &amp; $A14, {Field!$C$2:$C593,Field!$F$2:$F593}, 2, FALSE), {DataIDs, DataIcons}, 2, FALSE)
)</f>
        <v/>
      </c>
      <c r="H33" s="122" t="str">
        <f t="array" ref="H33"> IFS(
COUNTIF(Field!$C$2:$C593, H$1 &amp; "," &amp; $A14) &lt; 1,,
VLOOKUP(H$1 &amp; "," &amp; $A14, {Field!$C$2:$C593,Field!$F$2:$F593}, 2, FALSE) = "",,
TRUE, VLOOKUP(VLOOKUP(H$1 &amp; "," &amp; $A14, {Field!$C$2:$C593,Field!$F$2:$F593}, 2, FALSE), {DataIDs, DataIcons}, 2, FALSE)
)</f>
        <v/>
      </c>
      <c r="J33" s="122" t="str">
        <f t="array" ref="J33"> IFS(
COUNTIF(Field!$C$2:$C593, J$1 &amp; "," &amp; $A14) &lt; 1,,
VLOOKUP(J$1 &amp; "," &amp; $A14, {Field!$C$2:$C593,Field!$F$2:$F593}, 2, FALSE) = "",,
TRUE, VLOOKUP(VLOOKUP(J$1 &amp; "," &amp; $A14, {Field!$C$2:$C593,Field!$F$2:$F593}, 2, FALSE), {DataIDs, DataIcons}, 2, FALSE)
)</f>
        <v/>
      </c>
      <c r="L33" s="122" t="str">
        <f t="array" ref="L33"> IFS(
COUNTIF(Field!$C$2:$C593, L$1 &amp; "," &amp; $A14) &lt; 1,,
VLOOKUP(L$1 &amp; "," &amp; $A14, {Field!$C$2:$C593,Field!$F$2:$F593}, 2, FALSE) = "",,
TRUE, VLOOKUP(VLOOKUP(L$1 &amp; "," &amp; $A14, {Field!$C$2:$C593,Field!$F$2:$F593}, 2, FALSE), {DataIDs, DataIcons}, 2, FALSE)
)</f>
        <v/>
      </c>
      <c r="N33" s="122" t="str">
        <f t="array" ref="N33"> IFS(
COUNTIF(Field!$C$2:$C593, N$1 &amp; "," &amp; $A14) &lt; 1,,
VLOOKUP(N$1 &amp; "," &amp; $A14, {Field!$C$2:$C593,Field!$F$2:$F593}, 2, FALSE) = "",,
TRUE, VLOOKUP(VLOOKUP(N$1 &amp; "," &amp; $A14, {Field!$C$2:$C593,Field!$F$2:$F593}, 2, FALSE), {DataIDs, DataIcons}, 2, FALSE)
)</f>
        <v>#N/A</v>
      </c>
      <c r="P33" s="122" t="str">
        <f t="array" ref="P33"> IFS(
COUNTIF(Field!$C$2:$C593, P$1 &amp; "," &amp; $A14) &lt; 1,,
VLOOKUP(P$1 &amp; "," &amp; $A14, {Field!$C$2:$C593,Field!$F$2:$F593}, 2, FALSE) = "",,
TRUE, VLOOKUP(VLOOKUP(P$1 &amp; "," &amp; $A14, {Field!$C$2:$C593,Field!$F$2:$F593}, 2, FALSE), {DataIDs, DataIcons}, 2, FALSE)
)</f>
        <v/>
      </c>
      <c r="R33" s="122" t="str">
        <f t="array" ref="R33"> IFS(
COUNTIF(Field!$C$2:$C593, R$1 &amp; "," &amp; $A14) &lt; 1,,
VLOOKUP(R$1 &amp; "," &amp; $A14, {Field!$C$2:$C593,Field!$F$2:$F593}, 2, FALSE) = "",,
TRUE, VLOOKUP(VLOOKUP(R$1 &amp; "," &amp; $A14, {Field!$C$2:$C593,Field!$F$2:$F593}, 2, FALSE), {DataIDs, DataIcons}, 2, FALSE)
)</f>
        <v/>
      </c>
      <c r="T33" s="92"/>
      <c r="U33" s="92"/>
      <c r="V33" s="92"/>
      <c r="W33" s="92"/>
      <c r="X33" s="92"/>
      <c r="Y33" s="126"/>
      <c r="Z33" s="92"/>
      <c r="AA33" s="92"/>
      <c r="AB33" s="92"/>
      <c r="AC33" s="126"/>
      <c r="AD33" s="92"/>
      <c r="AE33" s="92"/>
      <c r="AF33" s="92"/>
      <c r="AG33" s="126"/>
      <c r="AH33" s="92"/>
      <c r="AI33" s="92"/>
      <c r="AJ33" s="92"/>
      <c r="AK33" s="126"/>
      <c r="AL33" s="92"/>
      <c r="AM33" s="92"/>
      <c r="AN33" s="92"/>
      <c r="AO33" s="126"/>
      <c r="AP33" s="92"/>
      <c r="AQ33" s="92"/>
      <c r="AR33" s="92"/>
      <c r="AS33" s="126"/>
      <c r="AT33" s="92"/>
      <c r="AU33" s="92"/>
      <c r="AV33" s="92"/>
      <c r="AW33" s="126"/>
      <c r="AX33" s="92"/>
      <c r="AY33" s="92"/>
      <c r="AZ33" s="92"/>
      <c r="BA33" s="126"/>
      <c r="BB33" s="92"/>
      <c r="BC33" s="92"/>
      <c r="BD33" s="92"/>
      <c r="BE33" s="126"/>
      <c r="BF33" s="92"/>
      <c r="BG33" s="92"/>
      <c r="BJ33" s="96" t="s">
        <v>59</v>
      </c>
      <c r="BK33" s="117" t="str">
        <f> BH33</f>
        <v/>
      </c>
      <c r="BM33" s="92"/>
    </row>
    <row r="34" ht="18.75" customHeight="1">
      <c r="A34" s="121"/>
      <c r="T34" s="92"/>
      <c r="U34" s="92"/>
      <c r="V34" s="92"/>
      <c r="W34" s="92"/>
      <c r="X34" s="92"/>
      <c r="Y34" s="126"/>
      <c r="Z34" s="92"/>
      <c r="AA34" s="92"/>
      <c r="AB34" s="92"/>
      <c r="AC34" s="126"/>
      <c r="AD34" s="92"/>
      <c r="AE34" s="92"/>
      <c r="AF34" s="92"/>
      <c r="AG34" s="126"/>
      <c r="AH34" s="92"/>
      <c r="AI34" s="92"/>
      <c r="AJ34" s="92"/>
      <c r="AK34" s="126"/>
      <c r="AL34" s="92"/>
      <c r="AM34" s="92"/>
      <c r="AN34" s="92"/>
      <c r="AO34" s="126"/>
      <c r="AP34" s="92"/>
      <c r="AQ34" s="92"/>
      <c r="AR34" s="92"/>
      <c r="AS34" s="126"/>
      <c r="AT34" s="92"/>
      <c r="AU34" s="92"/>
      <c r="AV34" s="92"/>
      <c r="AW34" s="126"/>
      <c r="AX34" s="92"/>
      <c r="AY34" s="92"/>
      <c r="AZ34" s="92"/>
      <c r="BA34" s="126"/>
      <c r="BB34" s="92"/>
      <c r="BC34" s="92"/>
      <c r="BD34" s="92"/>
      <c r="BE34" s="126"/>
      <c r="BF34" s="92"/>
      <c r="BG34" s="92"/>
      <c r="BH34" s="102"/>
      <c r="BJ34" s="84" t="s">
        <v>73</v>
      </c>
      <c r="BM34" s="92"/>
    </row>
    <row r="35" ht="18.75" customHeight="1">
      <c r="A35" s="84"/>
      <c r="B35" s="83"/>
      <c r="C35" s="83"/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92"/>
      <c r="U35" s="92"/>
      <c r="V35" s="92"/>
      <c r="W35" s="92"/>
      <c r="X35" s="92"/>
      <c r="Y35" s="126"/>
      <c r="Z35" s="92"/>
      <c r="AA35" s="92"/>
      <c r="AB35" s="92"/>
      <c r="AC35" s="126"/>
      <c r="AD35" s="92"/>
      <c r="AE35" s="92"/>
      <c r="AF35" s="92"/>
      <c r="AG35" s="126"/>
      <c r="AH35" s="92"/>
      <c r="AI35" s="92"/>
      <c r="AJ35" s="92"/>
      <c r="AK35" s="126"/>
      <c r="AL35" s="92"/>
      <c r="AM35" s="92"/>
      <c r="AN35" s="92"/>
      <c r="AO35" s="126"/>
      <c r="AP35" s="92"/>
      <c r="AQ35" s="92"/>
      <c r="AR35" s="92"/>
      <c r="AS35" s="126"/>
      <c r="AT35" s="92"/>
      <c r="AU35" s="92"/>
      <c r="AV35" s="92"/>
      <c r="AW35" s="126"/>
      <c r="AX35" s="92"/>
      <c r="AY35" s="92"/>
      <c r="AZ35" s="92"/>
      <c r="BA35" s="126"/>
      <c r="BB35" s="92"/>
      <c r="BC35" s="92"/>
      <c r="BD35" s="92"/>
      <c r="BE35" s="126"/>
      <c r="BF35" s="92"/>
      <c r="BG35" s="92"/>
      <c r="BJ35" s="100" t="s">
        <v>74</v>
      </c>
      <c r="BK35" s="108" t="str">
        <f> BH35</f>
        <v/>
      </c>
      <c r="BM35" s="92"/>
    </row>
    <row r="36" ht="18.75" customHeight="1">
      <c r="A36" s="84"/>
      <c r="B36" s="83"/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92"/>
      <c r="U36" s="92"/>
      <c r="V36" s="92"/>
      <c r="W36" s="92"/>
      <c r="X36" s="92"/>
      <c r="Y36" s="126"/>
      <c r="Z36" s="92"/>
      <c r="AA36" s="92"/>
      <c r="AB36" s="92"/>
      <c r="AC36" s="126"/>
      <c r="AD36" s="92"/>
      <c r="AE36" s="92"/>
      <c r="AF36" s="92"/>
      <c r="AG36" s="126"/>
      <c r="AH36" s="92"/>
      <c r="AI36" s="92"/>
      <c r="AJ36" s="92"/>
      <c r="AK36" s="126"/>
      <c r="AL36" s="92"/>
      <c r="AM36" s="92"/>
      <c r="AN36" s="92"/>
      <c r="AO36" s="126"/>
      <c r="AP36" s="92"/>
      <c r="AQ36" s="92"/>
      <c r="AR36" s="92"/>
      <c r="AS36" s="126"/>
      <c r="AT36" s="92"/>
      <c r="AU36" s="92"/>
      <c r="AV36" s="92"/>
      <c r="AW36" s="126"/>
      <c r="AX36" s="92"/>
      <c r="AY36" s="92"/>
      <c r="AZ36" s="92"/>
      <c r="BA36" s="126"/>
      <c r="BB36" s="92"/>
      <c r="BC36" s="92"/>
      <c r="BD36" s="92"/>
      <c r="BE36" s="126"/>
      <c r="BF36" s="92"/>
      <c r="BG36" s="92"/>
      <c r="BH36" s="110"/>
      <c r="BJ36" s="111" t="s">
        <v>126</v>
      </c>
      <c r="BM36" s="92"/>
    </row>
    <row r="37" ht="18.75" customHeight="1">
      <c r="A37" s="84"/>
      <c r="B37" s="83"/>
      <c r="C37" s="83"/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92"/>
      <c r="U37" s="92"/>
      <c r="V37" s="92"/>
      <c r="W37" s="92"/>
      <c r="X37" s="92"/>
      <c r="Y37" s="126"/>
      <c r="Z37" s="92"/>
      <c r="AA37" s="92"/>
      <c r="AB37" s="92"/>
      <c r="AC37" s="126"/>
      <c r="AD37" s="92"/>
      <c r="AE37" s="92"/>
      <c r="AF37" s="92"/>
      <c r="AG37" s="126"/>
      <c r="AH37" s="92"/>
      <c r="AI37" s="92"/>
      <c r="AJ37" s="92"/>
      <c r="AK37" s="126"/>
      <c r="AL37" s="92"/>
      <c r="AM37" s="92"/>
      <c r="AN37" s="92"/>
      <c r="AO37" s="126"/>
      <c r="AP37" s="92"/>
      <c r="AQ37" s="92"/>
      <c r="AR37" s="92"/>
      <c r="AS37" s="126"/>
      <c r="AT37" s="92"/>
      <c r="AU37" s="92"/>
      <c r="AV37" s="92"/>
      <c r="AW37" s="126"/>
      <c r="AX37" s="92"/>
      <c r="AY37" s="92"/>
      <c r="AZ37" s="92"/>
      <c r="BA37" s="126"/>
      <c r="BB37" s="92"/>
      <c r="BC37" s="92"/>
      <c r="BD37" s="92"/>
      <c r="BE37" s="126"/>
      <c r="BF37" s="92"/>
      <c r="BG37" s="92"/>
      <c r="BJ37" s="96"/>
      <c r="BK37" s="117" t="str">
        <f> BH37</f>
        <v/>
      </c>
      <c r="BM37" s="92"/>
    </row>
    <row r="38" ht="18.75" customHeight="1">
      <c r="A38" s="84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92"/>
      <c r="U38" s="92"/>
      <c r="V38" s="92"/>
      <c r="W38" s="92"/>
      <c r="X38" s="92"/>
      <c r="Y38" s="126"/>
      <c r="Z38" s="92"/>
      <c r="AA38" s="92"/>
      <c r="AB38" s="92"/>
      <c r="AC38" s="126"/>
      <c r="AD38" s="92"/>
      <c r="AE38" s="92"/>
      <c r="AF38" s="92"/>
      <c r="AG38" s="126"/>
      <c r="AH38" s="92"/>
      <c r="AI38" s="92"/>
      <c r="AJ38" s="92"/>
      <c r="AK38" s="126"/>
      <c r="AL38" s="92"/>
      <c r="AM38" s="92"/>
      <c r="AN38" s="92"/>
      <c r="AO38" s="126"/>
      <c r="AP38" s="92"/>
      <c r="AQ38" s="92"/>
      <c r="AR38" s="92"/>
      <c r="AS38" s="126"/>
      <c r="AT38" s="92"/>
      <c r="AU38" s="92"/>
      <c r="AV38" s="92"/>
      <c r="AW38" s="126"/>
      <c r="AX38" s="92"/>
      <c r="AY38" s="92"/>
      <c r="AZ38" s="92"/>
      <c r="BA38" s="126"/>
      <c r="BB38" s="92"/>
      <c r="BC38" s="92"/>
      <c r="BD38" s="92"/>
      <c r="BE38" s="126"/>
      <c r="BF38" s="92"/>
      <c r="BG38" s="92"/>
      <c r="BH38" s="102"/>
      <c r="BJ38" s="84" t="s">
        <v>79</v>
      </c>
      <c r="BM38" s="92"/>
    </row>
    <row r="39" ht="18.75" customHeight="1">
      <c r="A39" s="121" t="s">
        <v>622</v>
      </c>
      <c r="B39" s="105" t="str">
        <f t="array" ref="B39"> IFS(
COUNTIF(Field!$C$2:$C593, B$1 &amp; "," &amp; $A2) &lt; 1,,
VLOOKUP(B$1 &amp; "," &amp; $A2, {Field!$C$2:$C593,Field!$G$2:$G593}, 2, FALSE),"🔒",
TRUE,
)</f>
        <v>🔒</v>
      </c>
      <c r="D39" s="105" t="str">
        <f t="array" ref="D39"> IFS(
COUNTIF(Field!$C$2:$C593, D$1 &amp; "," &amp; $A2) &lt; 1,,
VLOOKUP(D$1 &amp; "," &amp; $A2, {Field!$C$2:$C593,Field!$G$2:$G593}, 2, FALSE),"🔒",
TRUE,
)</f>
        <v>🔒</v>
      </c>
      <c r="F39" s="105" t="str">
        <f t="array" ref="F39"> IFS(
COUNTIF(Field!$C$2:$C593, F$1 &amp; "," &amp; $A2) &lt; 1,,
VLOOKUP(F$1 &amp; "," &amp; $A2, {Field!$C$2:$C593,Field!$G$2:$G593}, 2, FALSE),"🔒",
TRUE,
)</f>
        <v>🔒</v>
      </c>
      <c r="H39" s="105" t="str">
        <f t="array" ref="H39"> IFS(
COUNTIF(Field!$C$2:$C593, H$1 &amp; "," &amp; $A2) &lt; 1,,
VLOOKUP(H$1 &amp; "," &amp; $A2, {Field!$C$2:$C593,Field!$G$2:$G593}, 2, FALSE),"🔒",
TRUE,
)</f>
        <v>🔒</v>
      </c>
      <c r="J39" s="105" t="str">
        <f t="array" ref="J39"> IFS(
COUNTIF(Field!$C$2:$C593, J$1 &amp; "," &amp; $A2) &lt; 1,,
VLOOKUP(J$1 &amp; "," &amp; $A2, {Field!$C$2:$C593,Field!$G$2:$G593}, 2, FALSE),"🔒",
TRUE,
)</f>
        <v/>
      </c>
      <c r="L39" s="105" t="str">
        <f t="array" ref="L39"> IFS(
COUNTIF(Field!$C$2:$C593, L$1 &amp; "," &amp; $A2) &lt; 1,,
VLOOKUP(L$1 &amp; "," &amp; $A2, {Field!$C$2:$C593,Field!$G$2:$G593}, 2, FALSE),"🔒",
TRUE,
)</f>
        <v>🔒</v>
      </c>
      <c r="N39" s="105" t="str">
        <f t="array" ref="N39"> IFS(
COUNTIF(Field!$C$2:$C593, N$1 &amp; "," &amp; $A2) &lt; 1,,
VLOOKUP(N$1 &amp; "," &amp; $A2, {Field!$C$2:$C593,Field!$G$2:$G593}, 2, FALSE),"🔒",
TRUE,
)</f>
        <v>🔒</v>
      </c>
      <c r="P39" s="105" t="str">
        <f t="array" ref="P39"> IFS(
COUNTIF(Field!$C$2:$C593, P$1 &amp; "," &amp; $A2) &lt; 1,,
VLOOKUP(P$1 &amp; "," &amp; $A2, {Field!$C$2:$C593,Field!$G$2:$G593}, 2, FALSE),"🔒",
TRUE,
)</f>
        <v>🔒</v>
      </c>
      <c r="R39" s="105" t="str">
        <f t="array" ref="R39"> IFS(
COUNTIF(Field!$C$2:$C593, R$1 &amp; "," &amp; $A2) &lt; 1,,
VLOOKUP(R$1 &amp; "," &amp; $A2, {Field!$C$2:$C593,Field!$G$2:$G593}, 2, FALSE),"🔒",
TRUE,
)</f>
        <v>🔒</v>
      </c>
      <c r="T39" s="92"/>
      <c r="U39" s="92"/>
      <c r="V39" s="92"/>
      <c r="W39" s="92"/>
      <c r="X39" s="92"/>
      <c r="Y39" s="126"/>
      <c r="Z39" s="92"/>
      <c r="AA39" s="92"/>
      <c r="AB39" s="92"/>
      <c r="AC39" s="126"/>
      <c r="AD39" s="92"/>
      <c r="AE39" s="92"/>
      <c r="AF39" s="92"/>
      <c r="AG39" s="126"/>
      <c r="AH39" s="92"/>
      <c r="AI39" s="92"/>
      <c r="AJ39" s="92"/>
      <c r="AK39" s="126"/>
      <c r="AL39" s="92"/>
      <c r="AM39" s="92"/>
      <c r="AN39" s="92"/>
      <c r="AO39" s="126"/>
      <c r="AP39" s="92"/>
      <c r="AQ39" s="92"/>
      <c r="AR39" s="92"/>
      <c r="AS39" s="126"/>
      <c r="AT39" s="92"/>
      <c r="AU39" s="92"/>
      <c r="AV39" s="92"/>
      <c r="AW39" s="126"/>
      <c r="AX39" s="92"/>
      <c r="AY39" s="92"/>
      <c r="AZ39" s="92"/>
      <c r="BA39" s="126"/>
      <c r="BB39" s="92"/>
      <c r="BC39" s="92"/>
      <c r="BD39" s="92"/>
      <c r="BE39" s="126"/>
      <c r="BF39" s="92"/>
      <c r="BG39" s="92"/>
      <c r="BJ39" s="100" t="s">
        <v>81</v>
      </c>
      <c r="BK39" s="108" t="str">
        <f> BH39</f>
        <v/>
      </c>
      <c r="BM39" s="92"/>
    </row>
    <row r="40" ht="18.75" customHeight="1">
      <c r="T40" s="92"/>
      <c r="U40" s="92"/>
      <c r="V40" s="92"/>
      <c r="W40" s="92"/>
      <c r="X40" s="92"/>
      <c r="Y40" s="126"/>
      <c r="Z40" s="92"/>
      <c r="AA40" s="92"/>
      <c r="AB40" s="92"/>
      <c r="AC40" s="126"/>
      <c r="AD40" s="92"/>
      <c r="AE40" s="92"/>
      <c r="AF40" s="92"/>
      <c r="AG40" s="126"/>
      <c r="AH40" s="92"/>
      <c r="AI40" s="92"/>
      <c r="AJ40" s="92"/>
      <c r="AK40" s="126"/>
      <c r="AL40" s="92"/>
      <c r="AM40" s="92"/>
      <c r="AN40" s="92"/>
      <c r="AO40" s="126"/>
      <c r="AP40" s="92"/>
      <c r="AQ40" s="92"/>
      <c r="AR40" s="92"/>
      <c r="AS40" s="126"/>
      <c r="AT40" s="92"/>
      <c r="AU40" s="92"/>
      <c r="AV40" s="92"/>
      <c r="AW40" s="126"/>
      <c r="AX40" s="92"/>
      <c r="AY40" s="92"/>
      <c r="AZ40" s="92"/>
      <c r="BA40" s="126"/>
      <c r="BB40" s="92"/>
      <c r="BC40" s="92"/>
      <c r="BD40" s="92"/>
      <c r="BE40" s="126"/>
      <c r="BF40" s="92"/>
      <c r="BG40" s="92"/>
      <c r="BH40" s="110"/>
      <c r="BJ40" s="111" t="s">
        <v>89</v>
      </c>
      <c r="BM40" s="92"/>
    </row>
    <row r="41" ht="18.75" customHeight="1">
      <c r="B41" s="105" t="str">
        <f t="array" ref="B41"> IFS(
COUNTIF(Field!$C$2:$C593, B$1 &amp; "," &amp; $A4) &lt; 1,,
VLOOKUP(B$1 &amp; "," &amp; $A4, {Field!$C$2:$C593,Field!$G$2:$G593}, 2, FALSE),"🔒",
TRUE,
)</f>
        <v>🔒</v>
      </c>
      <c r="D41" s="105" t="str">
        <f t="array" ref="D41"> IFS(
COUNTIF(Field!$C$2:$C593, D$1 &amp; "," &amp; $A4) &lt; 1,,
VLOOKUP(D$1 &amp; "," &amp; $A4, {Field!$C$2:$C593,Field!$G$2:$G593}, 2, FALSE),"🔒",
TRUE,
)</f>
        <v>🔒</v>
      </c>
      <c r="F41" s="105" t="str">
        <f t="array" ref="F41"> IFS(
COUNTIF(Field!$C$2:$C593, F$1 &amp; "," &amp; $A4) &lt; 1,,
VLOOKUP(F$1 &amp; "," &amp; $A4, {Field!$C$2:$C593,Field!$G$2:$G593}, 2, FALSE),"🔒",
TRUE,
)</f>
        <v>🔒</v>
      </c>
      <c r="H41" s="105" t="str">
        <f t="array" ref="H41"> IFS(
COUNTIF(Field!$C$2:$C593, H$1 &amp; "," &amp; $A4) &lt; 1,,
VLOOKUP(H$1 &amp; "," &amp; $A4, {Field!$C$2:$C593,Field!$G$2:$G593}, 2, FALSE),"🔒",
TRUE,
)</f>
        <v>🔒</v>
      </c>
      <c r="J41" s="105" t="str">
        <f t="array" ref="J41"> IFS(
COUNTIF(Field!$C$2:$C593, J$1 &amp; "," &amp; $A4) &lt; 1,,
VLOOKUP(J$1 &amp; "," &amp; $A4, {Field!$C$2:$C593,Field!$G$2:$G593}, 2, FALSE),"🔒",
TRUE,
)</f>
        <v>🔒</v>
      </c>
      <c r="L41" s="105" t="str">
        <f t="array" ref="L41"> IFS(
COUNTIF(Field!$C$2:$C593, L$1 &amp; "," &amp; $A4) &lt; 1,,
VLOOKUP(L$1 &amp; "," &amp; $A4, {Field!$C$2:$C593,Field!$G$2:$G593}, 2, FALSE),"🔒",
TRUE,
)</f>
        <v>🔒</v>
      </c>
      <c r="N41" s="105" t="str">
        <f t="array" ref="N41"> IFS(
COUNTIF(Field!$C$2:$C593, N$1 &amp; "," &amp; $A4) &lt; 1,,
VLOOKUP(N$1 &amp; "," &amp; $A4, {Field!$C$2:$C593,Field!$G$2:$G593}, 2, FALSE),"🔒",
TRUE,
)</f>
        <v>🔒</v>
      </c>
      <c r="P41" s="105" t="str">
        <f t="array" ref="P41"> IFS(
COUNTIF(Field!$C$2:$C593, P$1 &amp; "," &amp; $A4) &lt; 1,,
VLOOKUP(P$1 &amp; "," &amp; $A4, {Field!$C$2:$C593,Field!$G$2:$G593}, 2, FALSE),"🔒",
TRUE,
)</f>
        <v>🔒</v>
      </c>
      <c r="R41" s="105" t="str">
        <f t="array" ref="R41"> IFS(
COUNTIF(Field!$C$2:$C593, R$1 &amp; "," &amp; $A4) &lt; 1,,
VLOOKUP(R$1 &amp; "," &amp; $A4, {Field!$C$2:$C593,Field!$G$2:$G593}, 2, FALSE),"🔒",
TRUE,
)</f>
        <v>🔒</v>
      </c>
      <c r="T41" s="92"/>
      <c r="U41" s="92"/>
      <c r="V41" s="92"/>
      <c r="W41" s="92"/>
      <c r="X41" s="92"/>
      <c r="Y41" s="126"/>
      <c r="Z41" s="92"/>
      <c r="AA41" s="92"/>
      <c r="AB41" s="92"/>
      <c r="AC41" s="126"/>
      <c r="AD41" s="92"/>
      <c r="AE41" s="92"/>
      <c r="AF41" s="92"/>
      <c r="AG41" s="126"/>
      <c r="AH41" s="92"/>
      <c r="AI41" s="92"/>
      <c r="AJ41" s="92"/>
      <c r="AK41" s="126"/>
      <c r="AL41" s="92"/>
      <c r="AM41" s="92"/>
      <c r="AN41" s="92"/>
      <c r="AO41" s="126"/>
      <c r="AP41" s="92"/>
      <c r="AQ41" s="92"/>
      <c r="AR41" s="92"/>
      <c r="AS41" s="126"/>
      <c r="AT41" s="92"/>
      <c r="AU41" s="92"/>
      <c r="AV41" s="92"/>
      <c r="AW41" s="126"/>
      <c r="AX41" s="92"/>
      <c r="AY41" s="92"/>
      <c r="AZ41" s="92"/>
      <c r="BA41" s="126"/>
      <c r="BB41" s="92"/>
      <c r="BC41" s="92"/>
      <c r="BD41" s="92"/>
      <c r="BE41" s="126"/>
      <c r="BF41" s="92"/>
      <c r="BG41" s="92"/>
      <c r="BJ41" s="96" t="s">
        <v>95</v>
      </c>
      <c r="BK41" s="117" t="str">
        <f> BH41</f>
        <v/>
      </c>
      <c r="BM41" s="92"/>
    </row>
    <row r="42" ht="18.75" customHeight="1">
      <c r="T42" s="92"/>
      <c r="U42" s="92"/>
      <c r="V42" s="92"/>
      <c r="W42" s="92"/>
      <c r="X42" s="92"/>
      <c r="Y42" s="126"/>
      <c r="Z42" s="92"/>
      <c r="AA42" s="92"/>
      <c r="AB42" s="92"/>
      <c r="AC42" s="126"/>
      <c r="AD42" s="92"/>
      <c r="AE42" s="92"/>
      <c r="AF42" s="92"/>
      <c r="AG42" s="126"/>
      <c r="AH42" s="92"/>
      <c r="AI42" s="92"/>
      <c r="AJ42" s="92"/>
      <c r="AK42" s="126"/>
      <c r="AL42" s="92"/>
      <c r="AM42" s="92"/>
      <c r="AN42" s="92"/>
      <c r="AO42" s="126"/>
      <c r="AP42" s="92"/>
      <c r="AQ42" s="92"/>
      <c r="AR42" s="92"/>
      <c r="AS42" s="126"/>
      <c r="AT42" s="92"/>
      <c r="AU42" s="92"/>
      <c r="AV42" s="92"/>
      <c r="AW42" s="126"/>
      <c r="AX42" s="92"/>
      <c r="AY42" s="92"/>
      <c r="AZ42" s="92"/>
      <c r="BA42" s="126"/>
      <c r="BB42" s="92"/>
      <c r="BC42" s="92"/>
      <c r="BD42" s="92"/>
      <c r="BE42" s="126"/>
      <c r="BF42" s="92"/>
      <c r="BG42" s="92"/>
      <c r="BH42" s="102"/>
      <c r="BJ42" s="84" t="s">
        <v>97</v>
      </c>
      <c r="BM42" s="92"/>
    </row>
    <row r="43" ht="18.75" customHeight="1">
      <c r="B43" s="105" t="str">
        <f t="array" ref="B43"> IFS(
COUNTIF(Field!$C$2:$C593, B$1 &amp; "," &amp; $A6) &lt; 1,,
VLOOKUP(B$1 &amp; "," &amp; $A6, {Field!$C$2:$C593,Field!$G$2:$G593}, 2, FALSE),"🔒",
TRUE,
)</f>
        <v>🔒</v>
      </c>
      <c r="D43" s="105" t="str">
        <f t="array" ref="D43"> IFS(
COUNTIF(Field!$C$2:$C593, D$1 &amp; "," &amp; $A6) &lt; 1,,
VLOOKUP(D$1 &amp; "," &amp; $A6, {Field!$C$2:$C593,Field!$G$2:$G593}, 2, FALSE),"🔒",
TRUE,
)</f>
        <v>🔒</v>
      </c>
      <c r="F43" s="105" t="str">
        <f t="array" ref="F43"> IFS(
COUNTIF(Field!$C$2:$C593, F$1 &amp; "," &amp; $A6) &lt; 1,,
VLOOKUP(F$1 &amp; "," &amp; $A6, {Field!$C$2:$C593,Field!$G$2:$G593}, 2, FALSE),"🔒",
TRUE,
)</f>
        <v>🔒</v>
      </c>
      <c r="H43" s="105" t="str">
        <f t="array" ref="H43"> IFS(
COUNTIF(Field!$C$2:$C593, H$1 &amp; "," &amp; $A6) &lt; 1,,
VLOOKUP(H$1 &amp; "," &amp; $A6, {Field!$C$2:$C593,Field!$G$2:$G593}, 2, FALSE),"🔒",
TRUE,
)</f>
        <v>🔒</v>
      </c>
      <c r="J43" s="105" t="str">
        <f t="array" ref="J43"> IFS(
COUNTIF(Field!$C$2:$C593, J$1 &amp; "," &amp; $A6) &lt; 1,,
VLOOKUP(J$1 &amp; "," &amp; $A6, {Field!$C$2:$C593,Field!$G$2:$G593}, 2, FALSE),"🔒",
TRUE,
)</f>
        <v>🔒</v>
      </c>
      <c r="L43" s="105" t="str">
        <f t="array" ref="L43"> IFS(
COUNTIF(Field!$C$2:$C593, L$1 &amp; "," &amp; $A6) &lt; 1,,
VLOOKUP(L$1 &amp; "," &amp; $A6, {Field!$C$2:$C593,Field!$G$2:$G593}, 2, FALSE),"🔒",
TRUE,
)</f>
        <v>🔒</v>
      </c>
      <c r="N43" s="105" t="str">
        <f t="array" ref="N43"> IFS(
COUNTIF(Field!$C$2:$C593, N$1 &amp; "," &amp; $A6) &lt; 1,,
VLOOKUP(N$1 &amp; "," &amp; $A6, {Field!$C$2:$C593,Field!$G$2:$G593}, 2, FALSE),"🔒",
TRUE,
)</f>
        <v>🔒</v>
      </c>
      <c r="P43" s="105" t="str">
        <f t="array" ref="P43"> IFS(
COUNTIF(Field!$C$2:$C593, P$1 &amp; "," &amp; $A6) &lt; 1,,
VLOOKUP(P$1 &amp; "," &amp; $A6, {Field!$C$2:$C593,Field!$G$2:$G593}, 2, FALSE),"🔒",
TRUE,
)</f>
        <v>🔒</v>
      </c>
      <c r="R43" s="105" t="str">
        <f t="array" ref="R43"> IFS(
COUNTIF(Field!$C$2:$C593, R$1 &amp; "," &amp; $A6) &lt; 1,,
VLOOKUP(R$1 &amp; "," &amp; $A6, {Field!$C$2:$C593,Field!$G$2:$G593}, 2, FALSE),"🔒",
TRUE,
)</f>
        <v>🔒</v>
      </c>
      <c r="T43" s="92"/>
      <c r="U43" s="92"/>
      <c r="V43" s="92"/>
      <c r="W43" s="92"/>
      <c r="X43" s="92"/>
      <c r="Y43" s="126"/>
      <c r="Z43" s="92"/>
      <c r="AA43" s="92"/>
      <c r="AB43" s="92"/>
      <c r="AC43" s="126"/>
      <c r="AD43" s="92"/>
      <c r="AE43" s="92"/>
      <c r="AF43" s="92"/>
      <c r="AG43" s="126"/>
      <c r="AH43" s="92"/>
      <c r="AI43" s="92"/>
      <c r="AJ43" s="92"/>
      <c r="AK43" s="126"/>
      <c r="AL43" s="92"/>
      <c r="AM43" s="92"/>
      <c r="AN43" s="92"/>
      <c r="AO43" s="126"/>
      <c r="AP43" s="92"/>
      <c r="AQ43" s="92"/>
      <c r="AR43" s="92"/>
      <c r="AS43" s="126"/>
      <c r="AT43" s="92"/>
      <c r="AU43" s="92"/>
      <c r="AV43" s="92"/>
      <c r="AW43" s="126"/>
      <c r="AX43" s="92"/>
      <c r="AY43" s="92"/>
      <c r="AZ43" s="92"/>
      <c r="BA43" s="126"/>
      <c r="BB43" s="92"/>
      <c r="BC43" s="92"/>
      <c r="BD43" s="92"/>
      <c r="BE43" s="126"/>
      <c r="BF43" s="92"/>
      <c r="BG43" s="92"/>
      <c r="BJ43" s="100" t="s">
        <v>101</v>
      </c>
      <c r="BK43" s="108" t="str">
        <f> BH43</f>
        <v/>
      </c>
      <c r="BM43" s="92"/>
    </row>
    <row r="44" ht="18.75" customHeight="1">
      <c r="T44" s="92"/>
      <c r="U44" s="92"/>
      <c r="V44" s="92"/>
      <c r="W44" s="92"/>
      <c r="X44" s="92"/>
      <c r="Y44" s="126"/>
      <c r="Z44" s="92"/>
      <c r="AA44" s="92"/>
      <c r="AB44" s="92"/>
      <c r="AC44" s="126"/>
      <c r="AD44" s="92"/>
      <c r="AE44" s="92"/>
      <c r="AF44" s="92"/>
      <c r="AG44" s="126"/>
      <c r="AH44" s="92"/>
      <c r="AI44" s="92"/>
      <c r="AJ44" s="92"/>
      <c r="AK44" s="126"/>
      <c r="AL44" s="92"/>
      <c r="AM44" s="92"/>
      <c r="AN44" s="92"/>
      <c r="AO44" s="126"/>
      <c r="AP44" s="92"/>
      <c r="AQ44" s="92"/>
      <c r="AR44" s="92"/>
      <c r="AS44" s="126"/>
      <c r="AT44" s="92"/>
      <c r="AU44" s="92"/>
      <c r="AV44" s="92"/>
      <c r="AW44" s="126"/>
      <c r="AX44" s="92"/>
      <c r="AY44" s="92"/>
      <c r="AZ44" s="92"/>
      <c r="BA44" s="126"/>
      <c r="BB44" s="92"/>
      <c r="BC44" s="92"/>
      <c r="BD44" s="92"/>
      <c r="BE44" s="126"/>
      <c r="BF44" s="92"/>
      <c r="BG44" s="92"/>
      <c r="BH44" s="110"/>
      <c r="BJ44" s="111"/>
      <c r="BM44" s="92"/>
    </row>
    <row r="45" ht="18.75" customHeight="1">
      <c r="B45" s="105" t="str">
        <f t="array" ref="B45"> IFS(
COUNTIF(Field!$C$2:$C593, B$1 &amp; "," &amp; $A8) &lt; 1,,
VLOOKUP(B$1 &amp; "," &amp; $A8, {Field!$C$2:$C593,Field!$G$2:$G593}, 2, FALSE),"🔒",
TRUE,
)</f>
        <v>🔒</v>
      </c>
      <c r="D45" s="105" t="str">
        <f t="array" ref="D45"> IFS(
COUNTIF(Field!$C$2:$C593, D$1 &amp; "," &amp; $A8) &lt; 1,,
VLOOKUP(D$1 &amp; "," &amp; $A8, {Field!$C$2:$C593,Field!$G$2:$G593}, 2, FALSE),"🔒",
TRUE,
)</f>
        <v>🔒</v>
      </c>
      <c r="F45" s="105" t="str">
        <f t="array" ref="F45"> IFS(
COUNTIF(Field!$C$2:$C593, F$1 &amp; "," &amp; $A8) &lt; 1,,
VLOOKUP(F$1 &amp; "," &amp; $A8, {Field!$C$2:$C593,Field!$G$2:$G593}, 2, FALSE),"🔒",
TRUE,
)</f>
        <v>🔒</v>
      </c>
      <c r="H45" s="105" t="str">
        <f t="array" ref="H45"> IFS(
COUNTIF(Field!$C$2:$C593, H$1 &amp; "," &amp; $A8) &lt; 1,,
VLOOKUP(H$1 &amp; "," &amp; $A8, {Field!$C$2:$C593,Field!$G$2:$G593}, 2, FALSE),"🔒",
TRUE,
)</f>
        <v>🔒</v>
      </c>
      <c r="J45" s="105" t="str">
        <f t="array" ref="J45"> IFS(
COUNTIF(Field!$C$2:$C593, J$1 &amp; "," &amp; $A8) &lt; 1,,
VLOOKUP(J$1 &amp; "," &amp; $A8, {Field!$C$2:$C593,Field!$G$2:$G593}, 2, FALSE),"🔒",
TRUE,
)</f>
        <v>🔒</v>
      </c>
      <c r="L45" s="105" t="str">
        <f t="array" ref="L45"> IFS(
COUNTIF(Field!$C$2:$C593, L$1 &amp; "," &amp; $A8) &lt; 1,,
VLOOKUP(L$1 &amp; "," &amp; $A8, {Field!$C$2:$C593,Field!$G$2:$G593}, 2, FALSE),"🔒",
TRUE,
)</f>
        <v>🔒</v>
      </c>
      <c r="N45" s="105" t="str">
        <f t="array" ref="N45"> IFS(
COUNTIF(Field!$C$2:$C593, N$1 &amp; "," &amp; $A8) &lt; 1,,
VLOOKUP(N$1 &amp; "," &amp; $A8, {Field!$C$2:$C593,Field!$G$2:$G593}, 2, FALSE),"🔒",
TRUE,
)</f>
        <v>🔒</v>
      </c>
      <c r="P45" s="105" t="str">
        <f t="array" ref="P45"> IFS(
COUNTIF(Field!$C$2:$C593, P$1 &amp; "," &amp; $A8) &lt; 1,,
VLOOKUP(P$1 &amp; "," &amp; $A8, {Field!$C$2:$C593,Field!$G$2:$G593}, 2, FALSE),"🔒",
TRUE,
)</f>
        <v>🔒</v>
      </c>
      <c r="R45" s="105" t="str">
        <f t="array" ref="R45"> IFS(
COUNTIF(Field!$C$2:$C593, R$1 &amp; "," &amp; $A8) &lt; 1,,
VLOOKUP(R$1 &amp; "," &amp; $A8, {Field!$C$2:$C593,Field!$G$2:$G593}, 2, FALSE),"🔒",
TRUE,
)</f>
        <v>🔒</v>
      </c>
      <c r="T45" s="92"/>
      <c r="U45" s="92"/>
      <c r="V45" s="92"/>
      <c r="W45" s="92"/>
      <c r="X45" s="92"/>
      <c r="Y45" s="126"/>
      <c r="Z45" s="92"/>
      <c r="AA45" s="92"/>
      <c r="AB45" s="92"/>
      <c r="AC45" s="126"/>
      <c r="AD45" s="92"/>
      <c r="AE45" s="92"/>
      <c r="AF45" s="92"/>
      <c r="AG45" s="126"/>
      <c r="AH45" s="92"/>
      <c r="AI45" s="92"/>
      <c r="AJ45" s="92"/>
      <c r="AK45" s="126"/>
      <c r="AL45" s="92"/>
      <c r="AM45" s="92"/>
      <c r="AN45" s="92"/>
      <c r="AO45" s="126"/>
      <c r="AP45" s="92"/>
      <c r="AQ45" s="92"/>
      <c r="AR45" s="92"/>
      <c r="AS45" s="126"/>
      <c r="AT45" s="92"/>
      <c r="AU45" s="92"/>
      <c r="AV45" s="92"/>
      <c r="AW45" s="126"/>
      <c r="AX45" s="92"/>
      <c r="AY45" s="92"/>
      <c r="AZ45" s="92"/>
      <c r="BA45" s="126"/>
      <c r="BB45" s="92"/>
      <c r="BC45" s="92"/>
      <c r="BD45" s="92"/>
      <c r="BE45" s="126"/>
      <c r="BF45" s="92"/>
      <c r="BG45" s="92"/>
      <c r="BJ45" s="96" t="s">
        <v>80</v>
      </c>
      <c r="BK45" s="117" t="str">
        <f> BH45</f>
        <v/>
      </c>
      <c r="BM45" s="92"/>
    </row>
    <row r="46" ht="18.75" customHeight="1">
      <c r="T46" s="92"/>
      <c r="U46" s="92"/>
      <c r="V46" s="92"/>
      <c r="W46" s="92"/>
      <c r="X46" s="92"/>
      <c r="Y46" s="126"/>
      <c r="Z46" s="92"/>
      <c r="AA46" s="92"/>
      <c r="AB46" s="92"/>
      <c r="AC46" s="126"/>
      <c r="AD46" s="92"/>
      <c r="AE46" s="92"/>
      <c r="AF46" s="92"/>
      <c r="AG46" s="126"/>
      <c r="AH46" s="92"/>
      <c r="AI46" s="92"/>
      <c r="AJ46" s="92"/>
      <c r="AK46" s="126"/>
      <c r="AL46" s="92"/>
      <c r="AM46" s="92"/>
      <c r="AN46" s="92"/>
      <c r="AO46" s="126"/>
      <c r="AP46" s="92"/>
      <c r="AQ46" s="92"/>
      <c r="AR46" s="92"/>
      <c r="AS46" s="126"/>
      <c r="AT46" s="92"/>
      <c r="AU46" s="92"/>
      <c r="AV46" s="92"/>
      <c r="AW46" s="126"/>
      <c r="AX46" s="92"/>
      <c r="AY46" s="92"/>
      <c r="AZ46" s="92"/>
      <c r="BA46" s="126"/>
      <c r="BB46" s="92"/>
      <c r="BC46" s="92"/>
      <c r="BD46" s="92"/>
      <c r="BE46" s="126"/>
      <c r="BF46" s="92"/>
      <c r="BG46" s="92"/>
      <c r="BH46" s="102"/>
      <c r="BJ46" s="84" t="s">
        <v>82</v>
      </c>
      <c r="BM46" s="92"/>
    </row>
    <row r="47" ht="18.75" customHeight="1">
      <c r="B47" s="105" t="str">
        <f t="array" ref="B47"> IFS(
COUNTIF(Field!$C$2:$C593, B$1 &amp; "," &amp; $A10) &lt; 1,,
VLOOKUP(B$1 &amp; "," &amp; $A10, {Field!$C$2:$C593,Field!$G$2:$G593}, 2, FALSE),"🔒",
TRUE,
)</f>
        <v>🔒</v>
      </c>
      <c r="D47" s="105" t="str">
        <f t="array" ref="D47"> IFS(
COUNTIF(Field!$C$2:$C593, D$1 &amp; "," &amp; $A10) &lt; 1,,
VLOOKUP(D$1 &amp; "," &amp; $A10, {Field!$C$2:$C593,Field!$G$2:$G593}, 2, FALSE),"🔒",
TRUE,
)</f>
        <v>🔒</v>
      </c>
      <c r="F47" s="105" t="str">
        <f t="array" ref="F47"> IFS(
COUNTIF(Field!$C$2:$C593, F$1 &amp; "," &amp; $A10) &lt; 1,,
VLOOKUP(F$1 &amp; "," &amp; $A10, {Field!$C$2:$C593,Field!$G$2:$G593}, 2, FALSE),"🔒",
TRUE,
)</f>
        <v>🔒</v>
      </c>
      <c r="H47" s="105" t="str">
        <f t="array" ref="H47"> IFS(
COUNTIF(Field!$C$2:$C593, H$1 &amp; "," &amp; $A10) &lt; 1,,
VLOOKUP(H$1 &amp; "," &amp; $A10, {Field!$C$2:$C593,Field!$G$2:$G593}, 2, FALSE),"🔒",
TRUE,
)</f>
        <v>🔒</v>
      </c>
      <c r="J47" s="105" t="str">
        <f t="array" ref="J47"> IFS(
COUNTIF(Field!$C$2:$C593, J$1 &amp; "," &amp; $A10) &lt; 1,,
VLOOKUP(J$1 &amp; "," &amp; $A10, {Field!$C$2:$C593,Field!$G$2:$G593}, 2, FALSE),"🔒",
TRUE,
)</f>
        <v>🔒</v>
      </c>
      <c r="L47" s="105" t="str">
        <f t="array" ref="L47"> IFS(
COUNTIF(Field!$C$2:$C593, L$1 &amp; "," &amp; $A10) &lt; 1,,
VLOOKUP(L$1 &amp; "," &amp; $A10, {Field!$C$2:$C593,Field!$G$2:$G593}, 2, FALSE),"🔒",
TRUE,
)</f>
        <v>🔒</v>
      </c>
      <c r="N47" s="105" t="str">
        <f t="array" ref="N47"> IFS(
COUNTIF(Field!$C$2:$C593, N$1 &amp; "," &amp; $A10) &lt; 1,,
VLOOKUP(N$1 &amp; "," &amp; $A10, {Field!$C$2:$C593,Field!$G$2:$G593}, 2, FALSE),"🔒",
TRUE,
)</f>
        <v>🔒</v>
      </c>
      <c r="P47" s="105" t="str">
        <f t="array" ref="P47"> IFS(
COUNTIF(Field!$C$2:$C593, P$1 &amp; "," &amp; $A10) &lt; 1,,
VLOOKUP(P$1 &amp; "," &amp; $A10, {Field!$C$2:$C593,Field!$G$2:$G593}, 2, FALSE),"🔒",
TRUE,
)</f>
        <v>🔒</v>
      </c>
      <c r="R47" s="105" t="str">
        <f t="array" ref="R47"> IFS(
COUNTIF(Field!$C$2:$C593, R$1 &amp; "," &amp; $A10) &lt; 1,,
VLOOKUP(R$1 &amp; "," &amp; $A10, {Field!$C$2:$C593,Field!$G$2:$G593}, 2, FALSE),"🔒",
TRUE,
)</f>
        <v>🔒</v>
      </c>
      <c r="T47" s="92"/>
      <c r="U47" s="92"/>
      <c r="V47" s="92"/>
      <c r="W47" s="92"/>
      <c r="X47" s="92"/>
      <c r="Y47" s="126"/>
      <c r="Z47" s="92"/>
      <c r="AA47" s="92"/>
      <c r="AB47" s="92"/>
      <c r="AC47" s="126"/>
      <c r="AD47" s="92"/>
      <c r="AE47" s="92"/>
      <c r="AF47" s="92"/>
      <c r="AG47" s="126"/>
      <c r="AH47" s="92"/>
      <c r="AI47" s="92"/>
      <c r="AJ47" s="92"/>
      <c r="AK47" s="126"/>
      <c r="AL47" s="92"/>
      <c r="AM47" s="92"/>
      <c r="AN47" s="92"/>
      <c r="AO47" s="126"/>
      <c r="AP47" s="92"/>
      <c r="AQ47" s="92"/>
      <c r="AR47" s="92"/>
      <c r="AS47" s="126"/>
      <c r="AT47" s="92"/>
      <c r="AU47" s="92"/>
      <c r="AV47" s="92"/>
      <c r="AW47" s="126"/>
      <c r="AX47" s="92"/>
      <c r="AY47" s="92"/>
      <c r="AZ47" s="92"/>
      <c r="BA47" s="126"/>
      <c r="BB47" s="92"/>
      <c r="BC47" s="92"/>
      <c r="BD47" s="92"/>
      <c r="BE47" s="126"/>
      <c r="BF47" s="92"/>
      <c r="BG47" s="92"/>
      <c r="BJ47" s="100" t="s">
        <v>83</v>
      </c>
      <c r="BK47" s="108" t="str">
        <f> BH47</f>
        <v/>
      </c>
      <c r="BM47" s="92"/>
    </row>
    <row r="48" ht="18.75" customHeight="1">
      <c r="T48" s="92"/>
      <c r="U48" s="92"/>
      <c r="V48" s="92"/>
      <c r="W48" s="92"/>
      <c r="X48" s="92"/>
      <c r="Y48" s="126"/>
      <c r="Z48" s="92"/>
      <c r="AA48" s="92"/>
      <c r="AB48" s="92"/>
      <c r="AC48" s="126"/>
      <c r="AD48" s="92"/>
      <c r="AE48" s="92"/>
      <c r="AF48" s="92"/>
      <c r="AG48" s="126"/>
      <c r="AH48" s="92"/>
      <c r="AI48" s="92"/>
      <c r="AJ48" s="92"/>
      <c r="AK48" s="126"/>
      <c r="AL48" s="92"/>
      <c r="AM48" s="92"/>
      <c r="AN48" s="92"/>
      <c r="AO48" s="126"/>
      <c r="AP48" s="92"/>
      <c r="AQ48" s="92"/>
      <c r="AR48" s="92"/>
      <c r="AS48" s="126"/>
      <c r="AT48" s="92"/>
      <c r="AU48" s="92"/>
      <c r="AV48" s="92"/>
      <c r="AW48" s="126"/>
      <c r="AX48" s="92"/>
      <c r="AY48" s="92"/>
      <c r="AZ48" s="92"/>
      <c r="BA48" s="126"/>
      <c r="BB48" s="92"/>
      <c r="BC48" s="92"/>
      <c r="BD48" s="92"/>
      <c r="BE48" s="126"/>
      <c r="BF48" s="92"/>
      <c r="BG48" s="92"/>
      <c r="BH48" s="110"/>
      <c r="BJ48" s="111" t="s">
        <v>98</v>
      </c>
      <c r="BM48" s="92"/>
    </row>
    <row r="49" ht="18.75" customHeight="1">
      <c r="B49" s="105" t="str">
        <f t="array" ref="B49"> IFS(
COUNTIF(Field!$C$2:$C593, B$1 &amp; "," &amp; $A12) &lt; 1,,
VLOOKUP(B$1 &amp; "," &amp; $A12, {Field!$C$2:$C593,Field!$G$2:$G593}, 2, FALSE),"🔒",
TRUE,
)</f>
        <v>🔒</v>
      </c>
      <c r="D49" s="105" t="str">
        <f t="array" ref="D49"> IFS(
COUNTIF(Field!$C$2:$C593, D$1 &amp; "," &amp; $A12) &lt; 1,,
VLOOKUP(D$1 &amp; "," &amp; $A12, {Field!$C$2:$C593,Field!$G$2:$G593}, 2, FALSE),"🔒",
TRUE,
)</f>
        <v>🔒</v>
      </c>
      <c r="F49" s="105" t="str">
        <f t="array" ref="F49"> IFS(
COUNTIF(Field!$C$2:$C593, F$1 &amp; "," &amp; $A12) &lt; 1,,
VLOOKUP(F$1 &amp; "," &amp; $A12, {Field!$C$2:$C593,Field!$G$2:$G593}, 2, FALSE),"🔒",
TRUE,
)</f>
        <v>🔒</v>
      </c>
      <c r="H49" s="105" t="str">
        <f t="array" ref="H49"> IFS(
COUNTIF(Field!$C$2:$C593, H$1 &amp; "," &amp; $A12) &lt; 1,,
VLOOKUP(H$1 &amp; "," &amp; $A12, {Field!$C$2:$C593,Field!$G$2:$G593}, 2, FALSE),"🔒",
TRUE,
)</f>
        <v/>
      </c>
      <c r="J49" s="105" t="str">
        <f t="array" ref="J49"> IFS(
COUNTIF(Field!$C$2:$C593, J$1 &amp; "," &amp; $A12) &lt; 1,,
VLOOKUP(J$1 &amp; "," &amp; $A12, {Field!$C$2:$C593,Field!$G$2:$G593}, 2, FALSE),"🔒",
TRUE,
)</f>
        <v/>
      </c>
      <c r="L49" s="105" t="str">
        <f t="array" ref="L49"> IFS(
COUNTIF(Field!$C$2:$C593, L$1 &amp; "," &amp; $A12) &lt; 1,,
VLOOKUP(L$1 &amp; "," &amp; $A12, {Field!$C$2:$C593,Field!$G$2:$G593}, 2, FALSE),"🔒",
TRUE,
)</f>
        <v/>
      </c>
      <c r="N49" s="105" t="str">
        <f t="array" ref="N49"> IFS(
COUNTIF(Field!$C$2:$C593, N$1 &amp; "," &amp; $A12) &lt; 1,,
VLOOKUP(N$1 &amp; "," &amp; $A12, {Field!$C$2:$C593,Field!$G$2:$G593}, 2, FALSE),"🔒",
TRUE,
)</f>
        <v>🔒</v>
      </c>
      <c r="P49" s="105" t="str">
        <f t="array" ref="P49"> IFS(
COUNTIF(Field!$C$2:$C593, P$1 &amp; "," &amp; $A12) &lt; 1,,
VLOOKUP(P$1 &amp; "," &amp; $A12, {Field!$C$2:$C593,Field!$G$2:$G593}, 2, FALSE),"🔒",
TRUE,
)</f>
        <v>🔒</v>
      </c>
      <c r="R49" s="105" t="str">
        <f t="array" ref="R49"> IFS(
COUNTIF(Field!$C$2:$C593, R$1 &amp; "," &amp; $A12) &lt; 1,,
VLOOKUP(R$1 &amp; "," &amp; $A12, {Field!$C$2:$C593,Field!$G$2:$G593}, 2, FALSE),"🔒",
TRUE,
)</f>
        <v>🔒</v>
      </c>
      <c r="T49" s="92"/>
      <c r="U49" s="92"/>
      <c r="V49" s="92"/>
      <c r="W49" s="92"/>
      <c r="X49" s="92"/>
      <c r="Y49" s="126"/>
      <c r="Z49" s="92"/>
      <c r="AA49" s="92"/>
      <c r="AB49" s="92"/>
      <c r="AC49" s="126"/>
      <c r="AD49" s="92"/>
      <c r="AE49" s="92"/>
      <c r="AF49" s="92"/>
      <c r="AG49" s="126"/>
      <c r="AH49" s="92"/>
      <c r="AI49" s="92"/>
      <c r="AJ49" s="92"/>
      <c r="AK49" s="126"/>
      <c r="AL49" s="92"/>
      <c r="AM49" s="92"/>
      <c r="AN49" s="92"/>
      <c r="AO49" s="126"/>
      <c r="AP49" s="92"/>
      <c r="AQ49" s="92"/>
      <c r="AR49" s="92"/>
      <c r="AS49" s="126"/>
      <c r="AT49" s="92"/>
      <c r="AU49" s="92"/>
      <c r="AV49" s="92"/>
      <c r="AW49" s="126"/>
      <c r="AX49" s="92"/>
      <c r="AY49" s="92"/>
      <c r="AZ49" s="92"/>
      <c r="BA49" s="126"/>
      <c r="BB49" s="92"/>
      <c r="BC49" s="92"/>
      <c r="BD49" s="92"/>
      <c r="BE49" s="126"/>
      <c r="BF49" s="92"/>
      <c r="BG49" s="92"/>
      <c r="BJ49" s="96" t="s">
        <v>102</v>
      </c>
      <c r="BK49" s="117" t="str">
        <f> BH49</f>
        <v/>
      </c>
      <c r="BM49" s="92"/>
    </row>
    <row r="50" ht="18.75" customHeight="1">
      <c r="T50" s="92"/>
      <c r="U50" s="92"/>
      <c r="V50" s="92"/>
      <c r="W50" s="92"/>
      <c r="X50" s="92"/>
      <c r="Y50" s="126"/>
      <c r="Z50" s="92"/>
      <c r="AA50" s="92"/>
      <c r="AB50" s="92"/>
      <c r="AC50" s="126"/>
      <c r="AD50" s="92"/>
      <c r="AE50" s="92"/>
      <c r="AF50" s="92"/>
      <c r="AG50" s="126"/>
      <c r="AH50" s="92"/>
      <c r="AI50" s="92"/>
      <c r="AJ50" s="92"/>
      <c r="AK50" s="126"/>
      <c r="AL50" s="92"/>
      <c r="AM50" s="92"/>
      <c r="AN50" s="92"/>
      <c r="AO50" s="126"/>
      <c r="AP50" s="92"/>
      <c r="AQ50" s="92"/>
      <c r="AR50" s="92"/>
      <c r="AS50" s="126"/>
      <c r="AT50" s="92"/>
      <c r="AU50" s="92"/>
      <c r="AV50" s="92"/>
      <c r="AW50" s="126"/>
      <c r="AX50" s="92"/>
      <c r="AY50" s="92"/>
      <c r="AZ50" s="92"/>
      <c r="BA50" s="126"/>
      <c r="BB50" s="92"/>
      <c r="BC50" s="92"/>
      <c r="BD50" s="92"/>
      <c r="BE50" s="126"/>
      <c r="BF50" s="92"/>
      <c r="BG50" s="92"/>
      <c r="BH50" s="102"/>
      <c r="BJ50" s="84" t="s">
        <v>145</v>
      </c>
      <c r="BM50" s="92"/>
    </row>
    <row r="51" ht="18.75" customHeight="1">
      <c r="B51" s="105" t="str">
        <f t="array" ref="B51"> IFS(
COUNTIF(Field!$C$2:$C593, B$1 &amp; "," &amp; $A14) &lt; 1,,
VLOOKUP(B$1 &amp; "," &amp; $A14, {Field!$C$2:$C593,Field!$G$2:$G593}, 2, FALSE),"🔒",
TRUE,
)</f>
        <v>🔒</v>
      </c>
      <c r="D51" s="105" t="str">
        <f t="array" ref="D51"> IFS(
COUNTIF(Field!$C$2:$C593, D$1 &amp; "," &amp; $A14) &lt; 1,,
VLOOKUP(D$1 &amp; "," &amp; $A14, {Field!$C$2:$C593,Field!$G$2:$G593}, 2, FALSE),"🔒",
TRUE,
)</f>
        <v>🔒</v>
      </c>
      <c r="F51" s="105" t="str">
        <f t="array" ref="F51"> IFS(
COUNTIF(Field!$C$2:$C593, F$1 &amp; "," &amp; $A14) &lt; 1,,
VLOOKUP(F$1 &amp; "," &amp; $A14, {Field!$C$2:$C593,Field!$G$2:$G593}, 2, FALSE),"🔒",
TRUE,
)</f>
        <v>🔒</v>
      </c>
      <c r="H51" s="105" t="str">
        <f t="array" ref="H51"> IFS(
COUNTIF(Field!$C$2:$C593, H$1 &amp; "," &amp; $A14) &lt; 1,,
VLOOKUP(H$1 &amp; "," &amp; $A14, {Field!$C$2:$C593,Field!$G$2:$G593}, 2, FALSE),"🔒",
TRUE,
)</f>
        <v/>
      </c>
      <c r="J51" s="105" t="str">
        <f t="array" ref="J51"> IFS(
COUNTIF(Field!$C$2:$C593, J$1 &amp; "," &amp; $A14) &lt; 1,,
VLOOKUP(J$1 &amp; "," &amp; $A14, {Field!$C$2:$C593,Field!$G$2:$G593}, 2, FALSE),"🔒",
TRUE,
)</f>
        <v/>
      </c>
      <c r="L51" s="105" t="str">
        <f t="array" ref="L51"> IFS(
COUNTIF(Field!$C$2:$C593, L$1 &amp; "," &amp; $A14) &lt; 1,,
VLOOKUP(L$1 &amp; "," &amp; $A14, {Field!$C$2:$C593,Field!$G$2:$G593}, 2, FALSE),"🔒",
TRUE,
)</f>
        <v/>
      </c>
      <c r="N51" s="105" t="str">
        <f t="array" ref="N51"> IFS(
COUNTIF(Field!$C$2:$C593, N$1 &amp; "," &amp; $A14) &lt; 1,,
VLOOKUP(N$1 &amp; "," &amp; $A14, {Field!$C$2:$C593,Field!$G$2:$G593}, 2, FALSE),"🔒",
TRUE,
)</f>
        <v>🔒</v>
      </c>
      <c r="P51" s="105" t="str">
        <f t="array" ref="P51"> IFS(
COUNTIF(Field!$C$2:$C593, P$1 &amp; "," &amp; $A14) &lt; 1,,
VLOOKUP(P$1 &amp; "," &amp; $A14, {Field!$C$2:$C593,Field!$G$2:$G593}, 2, FALSE),"🔒",
TRUE,
)</f>
        <v>🔒</v>
      </c>
      <c r="R51" s="105" t="str">
        <f t="array" ref="R51"> IFS(
COUNTIF(Field!$C$2:$C593, R$1 &amp; "," &amp; $A14) &lt; 1,,
VLOOKUP(R$1 &amp; "," &amp; $A14, {Field!$C$2:$C593,Field!$G$2:$G593}, 2, FALSE),"🔒",
TRUE,
)</f>
        <v>🔒</v>
      </c>
      <c r="T51" s="92"/>
      <c r="U51" s="92"/>
      <c r="V51" s="92"/>
      <c r="W51" s="92"/>
      <c r="X51" s="92"/>
      <c r="Y51" s="126"/>
      <c r="Z51" s="92"/>
      <c r="AA51" s="92"/>
      <c r="AB51" s="92"/>
      <c r="AC51" s="126"/>
      <c r="AD51" s="92"/>
      <c r="AE51" s="92"/>
      <c r="AF51" s="92"/>
      <c r="AG51" s="126"/>
      <c r="AH51" s="92"/>
      <c r="AI51" s="92"/>
      <c r="AJ51" s="92"/>
      <c r="AK51" s="126"/>
      <c r="AL51" s="92"/>
      <c r="AM51" s="92"/>
      <c r="AN51" s="92"/>
      <c r="AO51" s="126"/>
      <c r="AP51" s="92"/>
      <c r="AQ51" s="92"/>
      <c r="AR51" s="92"/>
      <c r="AS51" s="126"/>
      <c r="AT51" s="92"/>
      <c r="AU51" s="92"/>
      <c r="AV51" s="92"/>
      <c r="AW51" s="126"/>
      <c r="AX51" s="92"/>
      <c r="AY51" s="92"/>
      <c r="AZ51" s="92"/>
      <c r="BA51" s="126"/>
      <c r="BB51" s="92"/>
      <c r="BC51" s="92"/>
      <c r="BD51" s="92"/>
      <c r="BE51" s="126"/>
      <c r="BF51" s="92"/>
      <c r="BG51" s="92"/>
      <c r="BJ51" s="100"/>
      <c r="BK51" s="108" t="str">
        <f> BH51</f>
        <v/>
      </c>
      <c r="BM51" s="92"/>
    </row>
    <row r="52" ht="18.75" customHeight="1">
      <c r="A52" s="121"/>
      <c r="T52" s="92"/>
      <c r="U52" s="92"/>
      <c r="V52" s="92"/>
      <c r="W52" s="92"/>
      <c r="X52" s="92"/>
      <c r="Y52" s="126"/>
      <c r="Z52" s="92"/>
      <c r="AA52" s="92"/>
      <c r="AB52" s="92"/>
      <c r="AC52" s="126"/>
      <c r="AD52" s="92"/>
      <c r="AE52" s="92"/>
      <c r="AF52" s="92"/>
      <c r="AG52" s="126"/>
      <c r="AH52" s="92"/>
      <c r="AI52" s="92"/>
      <c r="AJ52" s="92"/>
      <c r="AK52" s="126"/>
      <c r="AL52" s="92"/>
      <c r="AM52" s="92"/>
      <c r="AN52" s="92"/>
      <c r="AO52" s="126"/>
      <c r="AP52" s="92"/>
      <c r="AQ52" s="92"/>
      <c r="AR52" s="92"/>
      <c r="AS52" s="126"/>
      <c r="AT52" s="92"/>
      <c r="AU52" s="92"/>
      <c r="AV52" s="92"/>
      <c r="AW52" s="126"/>
      <c r="AX52" s="92"/>
      <c r="AY52" s="92"/>
      <c r="AZ52" s="92"/>
      <c r="BA52" s="126"/>
      <c r="BB52" s="92"/>
      <c r="BC52" s="92"/>
      <c r="BD52" s="92"/>
      <c r="BE52" s="126"/>
      <c r="BF52" s="92"/>
      <c r="BG52" s="92"/>
      <c r="BH52" s="110"/>
      <c r="BJ52" s="111" t="s">
        <v>84</v>
      </c>
      <c r="BM52" s="92"/>
    </row>
    <row r="53" ht="18.75" customHeight="1">
      <c r="A53" s="84"/>
      <c r="B53" s="83"/>
      <c r="C53" s="83"/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92"/>
      <c r="U53" s="92"/>
      <c r="V53" s="92"/>
      <c r="W53" s="92"/>
      <c r="X53" s="92"/>
      <c r="Y53" s="126"/>
      <c r="Z53" s="92"/>
      <c r="AA53" s="92"/>
      <c r="AB53" s="92"/>
      <c r="AC53" s="126"/>
      <c r="AD53" s="92"/>
      <c r="AE53" s="92"/>
      <c r="AF53" s="92"/>
      <c r="AG53" s="126"/>
      <c r="AH53" s="92"/>
      <c r="AI53" s="92"/>
      <c r="AJ53" s="92"/>
      <c r="AK53" s="126"/>
      <c r="AL53" s="92"/>
      <c r="AM53" s="92"/>
      <c r="AN53" s="92"/>
      <c r="AO53" s="126"/>
      <c r="AP53" s="92"/>
      <c r="AQ53" s="92"/>
      <c r="AR53" s="92"/>
      <c r="AS53" s="126"/>
      <c r="AT53" s="92"/>
      <c r="AU53" s="92"/>
      <c r="AV53" s="92"/>
      <c r="AW53" s="126"/>
      <c r="AX53" s="92"/>
      <c r="AY53" s="92"/>
      <c r="AZ53" s="92"/>
      <c r="BA53" s="126"/>
      <c r="BB53" s="92"/>
      <c r="BC53" s="92"/>
      <c r="BD53" s="92"/>
      <c r="BE53" s="126"/>
      <c r="BF53" s="92"/>
      <c r="BG53" s="92"/>
      <c r="BJ53" s="96" t="s">
        <v>85</v>
      </c>
      <c r="BK53" s="117" t="str">
        <f> BH53</f>
        <v/>
      </c>
      <c r="BM53" s="92"/>
    </row>
    <row r="54" ht="18.75" customHeight="1">
      <c r="A54" s="84"/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92"/>
      <c r="U54" s="92"/>
      <c r="V54" s="92"/>
      <c r="W54" s="92"/>
      <c r="X54" s="92"/>
      <c r="Y54" s="126"/>
      <c r="Z54" s="92"/>
      <c r="AA54" s="92"/>
      <c r="AB54" s="92"/>
      <c r="AC54" s="126"/>
      <c r="AD54" s="92"/>
      <c r="AE54" s="92"/>
      <c r="AF54" s="92"/>
      <c r="AG54" s="126"/>
      <c r="AH54" s="92"/>
      <c r="AI54" s="92"/>
      <c r="AJ54" s="92"/>
      <c r="AK54" s="126"/>
      <c r="AL54" s="92"/>
      <c r="AM54" s="92"/>
      <c r="AN54" s="92"/>
      <c r="AO54" s="126"/>
      <c r="AP54" s="92"/>
      <c r="AQ54" s="92"/>
      <c r="AR54" s="92"/>
      <c r="AS54" s="126"/>
      <c r="AT54" s="92"/>
      <c r="AU54" s="92"/>
      <c r="AV54" s="92"/>
      <c r="AW54" s="126"/>
      <c r="AX54" s="92"/>
      <c r="AY54" s="92"/>
      <c r="AZ54" s="92"/>
      <c r="BA54" s="126"/>
      <c r="BB54" s="92"/>
      <c r="BC54" s="92"/>
      <c r="BD54" s="92"/>
      <c r="BE54" s="126"/>
      <c r="BF54" s="92"/>
      <c r="BG54" s="92"/>
      <c r="BH54" s="102"/>
      <c r="BJ54" s="84" t="s">
        <v>86</v>
      </c>
      <c r="BM54" s="92"/>
    </row>
    <row r="55" ht="18.75" customHeight="1">
      <c r="A55" s="84"/>
      <c r="B55" s="83"/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92"/>
      <c r="U55" s="92"/>
      <c r="V55" s="92"/>
      <c r="W55" s="92"/>
      <c r="X55" s="92"/>
      <c r="Y55" s="126"/>
      <c r="Z55" s="92"/>
      <c r="AA55" s="92"/>
      <c r="AB55" s="92"/>
      <c r="AC55" s="126"/>
      <c r="AD55" s="92"/>
      <c r="AE55" s="92"/>
      <c r="AF55" s="92"/>
      <c r="AG55" s="126"/>
      <c r="AH55" s="92"/>
      <c r="AI55" s="92"/>
      <c r="AJ55" s="92"/>
      <c r="AK55" s="126"/>
      <c r="AL55" s="92"/>
      <c r="AM55" s="92"/>
      <c r="AN55" s="92"/>
      <c r="AO55" s="126"/>
      <c r="AP55" s="92"/>
      <c r="AQ55" s="92"/>
      <c r="AR55" s="92"/>
      <c r="AS55" s="126"/>
      <c r="AT55" s="92"/>
      <c r="AU55" s="92"/>
      <c r="AV55" s="92"/>
      <c r="AW55" s="126"/>
      <c r="AX55" s="92"/>
      <c r="AY55" s="92"/>
      <c r="AZ55" s="92"/>
      <c r="BA55" s="126"/>
      <c r="BB55" s="92"/>
      <c r="BC55" s="92"/>
      <c r="BD55" s="92"/>
      <c r="BE55" s="126"/>
      <c r="BF55" s="92"/>
      <c r="BG55" s="92"/>
      <c r="BJ55" s="100" t="s">
        <v>87</v>
      </c>
      <c r="BK55" s="108" t="str">
        <f> BH55</f>
        <v/>
      </c>
      <c r="BM55" s="92"/>
    </row>
    <row r="56" ht="18.75" customHeight="1">
      <c r="A56" s="84"/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92"/>
      <c r="U56" s="92"/>
      <c r="V56" s="92"/>
      <c r="W56" s="92"/>
      <c r="X56" s="92"/>
      <c r="Y56" s="126"/>
      <c r="Z56" s="92"/>
      <c r="AA56" s="92"/>
      <c r="AB56" s="92"/>
      <c r="AC56" s="126"/>
      <c r="AD56" s="92"/>
      <c r="AE56" s="92"/>
      <c r="AF56" s="92"/>
      <c r="AG56" s="126"/>
      <c r="AH56" s="92"/>
      <c r="AI56" s="92"/>
      <c r="AJ56" s="92"/>
      <c r="AK56" s="126"/>
      <c r="AL56" s="92"/>
      <c r="AM56" s="92"/>
      <c r="AN56" s="92"/>
      <c r="AO56" s="126"/>
      <c r="AP56" s="92"/>
      <c r="AQ56" s="92"/>
      <c r="AR56" s="92"/>
      <c r="AS56" s="126"/>
      <c r="AT56" s="92"/>
      <c r="AU56" s="92"/>
      <c r="AV56" s="92"/>
      <c r="AW56" s="126"/>
      <c r="AX56" s="92"/>
      <c r="AY56" s="92"/>
      <c r="AZ56" s="92"/>
      <c r="BA56" s="126"/>
      <c r="BB56" s="92"/>
      <c r="BC56" s="92"/>
      <c r="BD56" s="92"/>
      <c r="BE56" s="126"/>
      <c r="BF56" s="92"/>
      <c r="BG56" s="92"/>
      <c r="BH56" s="110"/>
      <c r="BJ56" s="111" t="s">
        <v>88</v>
      </c>
      <c r="BM56" s="92"/>
    </row>
    <row r="57" ht="18.75" customHeight="1">
      <c r="A57" s="121" t="s">
        <v>553</v>
      </c>
      <c r="B57" s="127" t="str">
        <f t="array" ref="B57"> IFS(
COUNTIF(Field!$C$2:$C593, B$1 &amp; "," &amp; $A2) &lt; 1,,
VLOOKUP(B$1 &amp; "," &amp; $A2, {Field!$C$2:$C593,Field!$H$2:$H593}, 2, FALSE),"💀",
TRUE,
)</f>
        <v>💀</v>
      </c>
      <c r="D57" s="127" t="str">
        <f t="array" ref="D57"> IFS(
COUNTIF(Field!$C$2:$C593, D$1 &amp; "," &amp; $A2) &lt; 1,,
VLOOKUP(D$1 &amp; "," &amp; $A2, {Field!$C$2:$C593,Field!$H$2:$H593}, 2, FALSE),"💀",
TRUE,
)</f>
        <v>💀</v>
      </c>
      <c r="F57" s="127" t="str">
        <f t="array" ref="F57"> IFS(
COUNTIF(Field!$C$2:$C593, F$1 &amp; "," &amp; $A2) &lt; 1,,
VLOOKUP(F$1 &amp; "," &amp; $A2, {Field!$C$2:$C593,Field!$H$2:$H593}, 2, FALSE),"💀",
TRUE,
)</f>
        <v>💀</v>
      </c>
      <c r="H57" s="127" t="str">
        <f t="array" ref="H57"> IFS(
COUNTIF(Field!$C$2:$C593, H$1 &amp; "," &amp; $A2) &lt; 1,,
VLOOKUP(H$1 &amp; "," &amp; $A2, {Field!$C$2:$C593,Field!$H$2:$H593}, 2, FALSE),"💀",
TRUE,
)</f>
        <v>💀</v>
      </c>
      <c r="J57" s="127" t="str">
        <f t="array" ref="J57"> IFS(
COUNTIF(Field!$C$2:$C593, J$1 &amp; "," &amp; $A2) &lt; 1,,
VLOOKUP(J$1 &amp; "," &amp; $A2, {Field!$C$2:$C593,Field!$H$2:$H593}, 2, FALSE),"💀",
TRUE,
)</f>
        <v/>
      </c>
      <c r="L57" s="127" t="str">
        <f t="array" ref="L57"> IFS(
COUNTIF(Field!$C$2:$C593, L$1 &amp; "," &amp; $A2) &lt; 1,,
VLOOKUP(L$1 &amp; "," &amp; $A2, {Field!$C$2:$C593,Field!$H$2:$H593}, 2, FALSE),"💀",
TRUE,
)</f>
        <v>💀</v>
      </c>
      <c r="N57" s="127" t="str">
        <f t="array" ref="N57"> IFS(
COUNTIF(Field!$C$2:$C593, N$1 &amp; "," &amp; $A2) &lt; 1,,
VLOOKUP(N$1 &amp; "," &amp; $A2, {Field!$C$2:$C593,Field!$H$2:$H593}, 2, FALSE),"💀",
TRUE,
)</f>
        <v/>
      </c>
      <c r="P57" s="127" t="str">
        <f t="array" ref="P57"> IFS(
COUNTIF(Field!$C$2:$C593, P$1 &amp; "," &amp; $A2) &lt; 1,,
VLOOKUP(P$1 &amp; "," &amp; $A2, {Field!$C$2:$C593,Field!$H$2:$H593}, 2, FALSE),"💀",
TRUE,
)</f>
        <v>💀</v>
      </c>
      <c r="R57" s="127" t="str">
        <f t="array" ref="R57"> IFS(
COUNTIF(Field!$C$2:$C593, R$1 &amp; "," &amp; $A2) &lt; 1,,
VLOOKUP(R$1 &amp; "," &amp; $A2, {Field!$C$2:$C593,Field!$H$2:$H593}, 2, FALSE),"💀",
TRUE,
)</f>
        <v>💀</v>
      </c>
      <c r="T57" s="42"/>
      <c r="U57" s="92"/>
      <c r="BG57" s="92"/>
      <c r="BJ57" s="96" t="s">
        <v>103</v>
      </c>
      <c r="BK57" s="117" t="str">
        <f> BH57</f>
        <v/>
      </c>
      <c r="BM57" s="92"/>
    </row>
    <row r="58" ht="18.75" customHeight="1">
      <c r="T58" s="42"/>
      <c r="U58" s="92"/>
      <c r="BG58" s="92"/>
      <c r="BH58" s="102"/>
      <c r="BJ58" s="84" t="s">
        <v>160</v>
      </c>
      <c r="BM58" s="92"/>
    </row>
    <row r="59" ht="18.75" customHeight="1">
      <c r="B59" s="127" t="str">
        <f t="array" ref="B59"> IFS(
COUNTIF(Field!$C$2:$C593, B$1 &amp; "," &amp; $A4) &lt; 1,,
VLOOKUP(B$1 &amp; "," &amp; $A4, {Field!$C$2:$C593,Field!$H$2:$H593}, 2, FALSE),"💀",
TRUE,
)</f>
        <v>💀</v>
      </c>
      <c r="D59" s="127" t="str">
        <f t="array" ref="D59"> IFS(
COUNTIF(Field!$C$2:$C593, D$1 &amp; "," &amp; $A4) &lt; 1,,
VLOOKUP(D$1 &amp; "," &amp; $A4, {Field!$C$2:$C593,Field!$H$2:$H593}, 2, FALSE),"💀",
TRUE,
)</f>
        <v>💀</v>
      </c>
      <c r="F59" s="127" t="str">
        <f t="array" ref="F59"> IFS(
COUNTIF(Field!$C$2:$C593, F$1 &amp; "," &amp; $A4) &lt; 1,,
VLOOKUP(F$1 &amp; "," &amp; $A4, {Field!$C$2:$C593,Field!$H$2:$H593}, 2, FALSE),"💀",
TRUE,
)</f>
        <v>💀</v>
      </c>
      <c r="H59" s="127" t="str">
        <f t="array" ref="H59"> IFS(
COUNTIF(Field!$C$2:$C593, H$1 &amp; "," &amp; $A4) &lt; 1,,
VLOOKUP(H$1 &amp; "," &amp; $A4, {Field!$C$2:$C593,Field!$H$2:$H593}, 2, FALSE),"💀",
TRUE,
)</f>
        <v/>
      </c>
      <c r="J59" s="127" t="str">
        <f t="array" ref="J59"> IFS(
COUNTIF(Field!$C$2:$C593, J$1 &amp; "," &amp; $A4) &lt; 1,,
VLOOKUP(J$1 &amp; "," &amp; $A4, {Field!$C$2:$C593,Field!$H$2:$H593}, 2, FALSE),"💀",
TRUE,
)</f>
        <v/>
      </c>
      <c r="L59" s="127" t="str">
        <f t="array" ref="L59"> IFS(
COUNTIF(Field!$C$2:$C593, L$1 &amp; "," &amp; $A4) &lt; 1,,
VLOOKUP(L$1 &amp; "," &amp; $A4, {Field!$C$2:$C593,Field!$H$2:$H593}, 2, FALSE),"💀",
TRUE,
)</f>
        <v/>
      </c>
      <c r="N59" s="127" t="str">
        <f t="array" ref="N59"> IFS(
COUNTIF(Field!$C$2:$C593, N$1 &amp; "," &amp; $A4) &lt; 1,,
VLOOKUP(N$1 &amp; "," &amp; $A4, {Field!$C$2:$C593,Field!$H$2:$H593}, 2, FALSE),"💀",
TRUE,
)</f>
        <v>💀</v>
      </c>
      <c r="P59" s="127" t="str">
        <f t="array" ref="P59"> IFS(
COUNTIF(Field!$C$2:$C593, P$1 &amp; "," &amp; $A4) &lt; 1,,
VLOOKUP(P$1 &amp; "," &amp; $A4, {Field!$C$2:$C593,Field!$H$2:$H593}, 2, FALSE),"💀",
TRUE,
)</f>
        <v>💀</v>
      </c>
      <c r="R59" s="127" t="str">
        <f t="array" ref="R59"> IFS(
COUNTIF(Field!$C$2:$C593, R$1 &amp; "," &amp; $A4) &lt; 1,,
VLOOKUP(R$1 &amp; "," &amp; $A4, {Field!$C$2:$C593,Field!$H$2:$H593}, 2, FALSE),"💀",
TRUE,
)</f>
        <v>💀</v>
      </c>
      <c r="T59" s="42"/>
      <c r="U59" s="92"/>
      <c r="BG59" s="92"/>
      <c r="BJ59" s="100" t="s">
        <v>163</v>
      </c>
      <c r="BK59" s="108" t="str">
        <f> BH59</f>
        <v/>
      </c>
      <c r="BM59" s="92"/>
    </row>
    <row r="60" ht="18.75" customHeight="1">
      <c r="T60" s="42"/>
      <c r="U60" s="92"/>
      <c r="BG60" s="92"/>
      <c r="BH60" s="110"/>
      <c r="BJ60" s="111"/>
      <c r="BM60" s="92"/>
    </row>
    <row r="61" ht="18.75" customHeight="1">
      <c r="B61" s="127" t="str">
        <f t="array" ref="B61"> IFS(
COUNTIF(Field!$C$2:$C593, B$1 &amp; "," &amp; $A6) &lt; 1,,
VLOOKUP(B$1 &amp; "," &amp; $A6, {Field!$C$2:$C593,Field!$H$2:$H593}, 2, FALSE),"💀",
TRUE,
)</f>
        <v>💀</v>
      </c>
      <c r="D61" s="127" t="str">
        <f t="array" ref="D61"> IFS(
COUNTIF(Field!$C$2:$C593, D$1 &amp; "," &amp; $A6) &lt; 1,,
VLOOKUP(D$1 &amp; "," &amp; $A6, {Field!$C$2:$C593,Field!$H$2:$H593}, 2, FALSE),"💀",
TRUE,
)</f>
        <v>💀</v>
      </c>
      <c r="F61" s="127" t="str">
        <f t="array" ref="F61"> IFS(
COUNTIF(Field!$C$2:$C593, F$1 &amp; "," &amp; $A6) &lt; 1,,
VLOOKUP(F$1 &amp; "," &amp; $A6, {Field!$C$2:$C593,Field!$H$2:$H593}, 2, FALSE),"💀",
TRUE,
)</f>
        <v/>
      </c>
      <c r="H61" s="127" t="str">
        <f t="array" ref="H61"> IFS(
COUNTIF(Field!$C$2:$C593, H$1 &amp; "," &amp; $A6) &lt; 1,,
VLOOKUP(H$1 &amp; "," &amp; $A6, {Field!$C$2:$C593,Field!$H$2:$H593}, 2, FALSE),"💀",
TRUE,
)</f>
        <v/>
      </c>
      <c r="J61" s="127" t="str">
        <f t="array" ref="J61"> IFS(
COUNTIF(Field!$C$2:$C593, J$1 &amp; "," &amp; $A6) &lt; 1,,
VLOOKUP(J$1 &amp; "," &amp; $A6, {Field!$C$2:$C593,Field!$H$2:$H593}, 2, FALSE),"💀",
TRUE,
)</f>
        <v/>
      </c>
      <c r="L61" s="127" t="str">
        <f t="array" ref="L61"> IFS(
COUNTIF(Field!$C$2:$C593, L$1 &amp; "," &amp; $A6) &lt; 1,,
VLOOKUP(L$1 &amp; "," &amp; $A6, {Field!$C$2:$C593,Field!$H$2:$H593}, 2, FALSE),"💀",
TRUE,
)</f>
        <v/>
      </c>
      <c r="N61" s="127" t="str">
        <f t="array" ref="N61"> IFS(
COUNTIF(Field!$C$2:$C593, N$1 &amp; "," &amp; $A6) &lt; 1,,
VLOOKUP(N$1 &amp; "," &amp; $A6, {Field!$C$2:$C593,Field!$H$2:$H593}, 2, FALSE),"💀",
TRUE,
)</f>
        <v/>
      </c>
      <c r="P61" s="127" t="str">
        <f t="array" ref="P61"> IFS(
COUNTIF(Field!$C$2:$C593, P$1 &amp; "," &amp; $A6) &lt; 1,,
VLOOKUP(P$1 &amp; "," &amp; $A6, {Field!$C$2:$C593,Field!$H$2:$H593}, 2, FALSE),"💀",
TRUE,
)</f>
        <v>💀</v>
      </c>
      <c r="R61" s="127" t="str">
        <f t="array" ref="R61"> IFS(
COUNTIF(Field!$C$2:$C593, R$1 &amp; "," &amp; $A6) &lt; 1,,
VLOOKUP(R$1 &amp; "," &amp; $A6, {Field!$C$2:$C593,Field!$H$2:$H593}, 2, FALSE),"💀",
TRUE,
)</f>
        <v>💀</v>
      </c>
      <c r="T61" s="42"/>
      <c r="U61" s="92"/>
      <c r="BG61" s="92"/>
      <c r="BJ61" s="96" t="s">
        <v>104</v>
      </c>
      <c r="BK61" s="117" t="str">
        <f> BH61</f>
        <v/>
      </c>
      <c r="BM61" s="92"/>
    </row>
    <row r="62" ht="18.75" customHeight="1">
      <c r="T62" s="42"/>
      <c r="U62" s="92"/>
      <c r="BG62" s="92"/>
      <c r="BH62" s="102"/>
      <c r="BJ62" s="84" t="s">
        <v>106</v>
      </c>
      <c r="BM62" s="92"/>
    </row>
    <row r="63" ht="18.75" customHeight="1">
      <c r="B63" s="127" t="str">
        <f t="array" ref="B63"> IFS(
COUNTIF(Field!$C$2:$C593, B$1 &amp; "," &amp; $A8) &lt; 1,,
VLOOKUP(B$1 &amp; "," &amp; $A8, {Field!$C$2:$C593,Field!$H$2:$H593}, 2, FALSE),"💀",
TRUE,
)</f>
        <v>💀</v>
      </c>
      <c r="D63" s="127" t="str">
        <f t="array" ref="D63"> IFS(
COUNTIF(Field!$C$2:$C593, D$1 &amp; "," &amp; $A8) &lt; 1,,
VLOOKUP(D$1 &amp; "," &amp; $A8, {Field!$C$2:$C593,Field!$H$2:$H593}, 2, FALSE),"💀",
TRUE,
)</f>
        <v/>
      </c>
      <c r="F63" s="127" t="str">
        <f t="array" ref="F63"> IFS(
COUNTIF(Field!$C$2:$C593, F$1 &amp; "," &amp; $A8) &lt; 1,,
VLOOKUP(F$1 &amp; "," &amp; $A8, {Field!$C$2:$C593,Field!$H$2:$H593}, 2, FALSE),"💀",
TRUE,
)</f>
        <v>💀</v>
      </c>
      <c r="H63" s="127" t="str">
        <f t="array" ref="H63"> IFS(
COUNTIF(Field!$C$2:$C593, H$1 &amp; "," &amp; $A8) &lt; 1,,
VLOOKUP(H$1 &amp; "," &amp; $A8, {Field!$C$2:$C593,Field!$H$2:$H593}, 2, FALSE),"💀",
TRUE,
)</f>
        <v>💀</v>
      </c>
      <c r="J63" s="127" t="str">
        <f t="array" ref="J63"> IFS(
COUNTIF(Field!$C$2:$C593, J$1 &amp; "," &amp; $A8) &lt; 1,,
VLOOKUP(J$1 &amp; "," &amp; $A8, {Field!$C$2:$C593,Field!$H$2:$H593}, 2, FALSE),"💀",
TRUE,
)</f>
        <v/>
      </c>
      <c r="L63" s="127" t="str">
        <f t="array" ref="L63"> IFS(
COUNTIF(Field!$C$2:$C593, L$1 &amp; "," &amp; $A8) &lt; 1,,
VLOOKUP(L$1 &amp; "," &amp; $A8, {Field!$C$2:$C593,Field!$H$2:$H593}, 2, FALSE),"💀",
TRUE,
)</f>
        <v>💀</v>
      </c>
      <c r="N63" s="127" t="str">
        <f t="array" ref="N63"> IFS(
COUNTIF(Field!$C$2:$C593, N$1 &amp; "," &amp; $A8) &lt; 1,,
VLOOKUP(N$1 &amp; "," &amp; $A8, {Field!$C$2:$C593,Field!$H$2:$H593}, 2, FALSE),"💀",
TRUE,
)</f>
        <v/>
      </c>
      <c r="P63" s="127" t="str">
        <f t="array" ref="P63"> IFS(
COUNTIF(Field!$C$2:$C593, P$1 &amp; "," &amp; $A8) &lt; 1,,
VLOOKUP(P$1 &amp; "," &amp; $A8, {Field!$C$2:$C593,Field!$H$2:$H593}, 2, FALSE),"💀",
TRUE,
)</f>
        <v/>
      </c>
      <c r="R63" s="127" t="str">
        <f t="array" ref="R63"> IFS(
COUNTIF(Field!$C$2:$C593, R$1 &amp; "," &amp; $A8) &lt; 1,,
VLOOKUP(R$1 &amp; "," &amp; $A8, {Field!$C$2:$C593,Field!$H$2:$H593}, 2, FALSE),"💀",
TRUE,
)</f>
        <v>💀</v>
      </c>
      <c r="T63" s="42"/>
      <c r="U63" s="92"/>
      <c r="BG63" s="92"/>
      <c r="BJ63" s="100" t="s">
        <v>113</v>
      </c>
      <c r="BK63" s="108" t="str">
        <f> BH63</f>
        <v/>
      </c>
      <c r="BM63" s="92"/>
    </row>
    <row r="64" ht="18.75" customHeight="1">
      <c r="T64" s="42"/>
      <c r="U64" s="92"/>
      <c r="BG64" s="92"/>
      <c r="BH64" s="110"/>
      <c r="BJ64" s="111" t="s">
        <v>117</v>
      </c>
      <c r="BM64" s="92"/>
    </row>
    <row r="65" ht="18.75" customHeight="1">
      <c r="B65" s="127" t="str">
        <f t="array" ref="B65"> IFS(
COUNTIF(Field!$C$2:$C593, B$1 &amp; "," &amp; $A10) &lt; 1,,
VLOOKUP(B$1 &amp; "," &amp; $A10, {Field!$C$2:$C593,Field!$H$2:$H593}, 2, FALSE),"💀",
TRUE,
)</f>
        <v>💀</v>
      </c>
      <c r="D65" s="127" t="str">
        <f t="array" ref="D65"> IFS(
COUNTIF(Field!$C$2:$C593, D$1 &amp; "," &amp; $A10) &lt; 1,,
VLOOKUP(D$1 &amp; "," &amp; $A10, {Field!$C$2:$C593,Field!$H$2:$H593}, 2, FALSE),"💀",
TRUE,
)</f>
        <v/>
      </c>
      <c r="F65" s="127" t="str">
        <f t="array" ref="F65"> IFS(
COUNTIF(Field!$C$2:$C593, F$1 &amp; "," &amp; $A10) &lt; 1,,
VLOOKUP(F$1 &amp; "," &amp; $A10, {Field!$C$2:$C593,Field!$H$2:$H593}, 2, FALSE),"💀",
TRUE,
)</f>
        <v/>
      </c>
      <c r="H65" s="127" t="str">
        <f t="array" ref="H65"> IFS(
COUNTIF(Field!$C$2:$C593, H$1 &amp; "," &amp; $A10) &lt; 1,,
VLOOKUP(H$1 &amp; "," &amp; $A10, {Field!$C$2:$C593,Field!$H$2:$H593}, 2, FALSE),"💀",
TRUE,
)</f>
        <v>💀</v>
      </c>
      <c r="J65" s="127" t="str">
        <f t="array" ref="J65"> IFS(
COUNTIF(Field!$C$2:$C593, J$1 &amp; "," &amp; $A10) &lt; 1,,
VLOOKUP(J$1 &amp; "," &amp; $A10, {Field!$C$2:$C593,Field!$H$2:$H593}, 2, FALSE),"💀",
TRUE,
)</f>
        <v/>
      </c>
      <c r="L65" s="127" t="str">
        <f t="array" ref="L65"> IFS(
COUNTIF(Field!$C$2:$C593, L$1 &amp; "," &amp; $A10) &lt; 1,,
VLOOKUP(L$1 &amp; "," &amp; $A10, {Field!$C$2:$C593,Field!$H$2:$H593}, 2, FALSE),"💀",
TRUE,
)</f>
        <v>💀</v>
      </c>
      <c r="N65" s="127" t="str">
        <f t="array" ref="N65"> IFS(
COUNTIF(Field!$C$2:$C593, N$1 &amp; "," &amp; $A10) &lt; 1,,
VLOOKUP(N$1 &amp; "," &amp; $A10, {Field!$C$2:$C593,Field!$H$2:$H593}, 2, FALSE),"💀",
TRUE,
)</f>
        <v/>
      </c>
      <c r="P65" s="127" t="str">
        <f t="array" ref="P65"> IFS(
COUNTIF(Field!$C$2:$C593, P$1 &amp; "," &amp; $A10) &lt; 1,,
VLOOKUP(P$1 &amp; "," &amp; $A10, {Field!$C$2:$C593,Field!$H$2:$H593}, 2, FALSE),"💀",
TRUE,
)</f>
        <v>💀</v>
      </c>
      <c r="R65" s="127" t="str">
        <f t="array" ref="R65"> IFS(
COUNTIF(Field!$C$2:$C593, R$1 &amp; "," &amp; $A10) &lt; 1,,
VLOOKUP(R$1 &amp; "," &amp; $A10, {Field!$C$2:$C593,Field!$H$2:$H593}, 2, FALSE),"💀",
TRUE,
)</f>
        <v>💀</v>
      </c>
      <c r="T65" s="42"/>
      <c r="U65" s="92"/>
      <c r="BG65" s="92"/>
      <c r="BJ65" s="96" t="s">
        <v>124</v>
      </c>
      <c r="BK65" s="117" t="str">
        <f> BH65</f>
        <v/>
      </c>
      <c r="BM65" s="92"/>
    </row>
    <row r="66" ht="18.75" customHeight="1">
      <c r="T66" s="42"/>
      <c r="U66" s="92"/>
      <c r="BG66" s="92"/>
      <c r="BH66" s="102"/>
      <c r="BJ66" s="84" t="s">
        <v>128</v>
      </c>
      <c r="BM66" s="92"/>
    </row>
    <row r="67" ht="18.75" customHeight="1">
      <c r="B67" s="127" t="str">
        <f t="array" ref="B67"> IFS(
COUNTIF(Field!$C$2:$C593, B$1 &amp; "," &amp; $A12) &lt; 1,,
VLOOKUP(B$1 &amp; "," &amp; $A12, {Field!$C$2:$C593,Field!$H$2:$H593}, 2, FALSE),"💀",
TRUE,
)</f>
        <v>💀</v>
      </c>
      <c r="D67" s="127" t="str">
        <f t="array" ref="D67"> IFS(
COUNTIF(Field!$C$2:$C593, D$1 &amp; "," &amp; $A12) &lt; 1,,
VLOOKUP(D$1 &amp; "," &amp; $A12, {Field!$C$2:$C593,Field!$H$2:$H593}, 2, FALSE),"💀",
TRUE,
)</f>
        <v>💀</v>
      </c>
      <c r="F67" s="127" t="str">
        <f t="array" ref="F67"> IFS(
COUNTIF(Field!$C$2:$C593, F$1 &amp; "," &amp; $A12) &lt; 1,,
VLOOKUP(F$1 &amp; "," &amp; $A12, {Field!$C$2:$C593,Field!$H$2:$H593}, 2, FALSE),"💀",
TRUE,
)</f>
        <v>💀</v>
      </c>
      <c r="H67" s="127" t="str">
        <f t="array" ref="H67"> IFS(
COUNTIF(Field!$C$2:$C593, H$1 &amp; "," &amp; $A12) &lt; 1,,
VLOOKUP(H$1 &amp; "," &amp; $A12, {Field!$C$2:$C593,Field!$H$2:$H593}, 2, FALSE),"💀",
TRUE,
)</f>
        <v/>
      </c>
      <c r="J67" s="127" t="str">
        <f t="array" ref="J67"> IFS(
COUNTIF(Field!$C$2:$C593, J$1 &amp; "," &amp; $A12) &lt; 1,,
VLOOKUP(J$1 &amp; "," &amp; $A12, {Field!$C$2:$C593,Field!$H$2:$H593}, 2, FALSE),"💀",
TRUE,
)</f>
        <v/>
      </c>
      <c r="L67" s="127" t="str">
        <f t="array" ref="L67"> IFS(
COUNTIF(Field!$C$2:$C593, L$1 &amp; "," &amp; $A12) &lt; 1,,
VLOOKUP(L$1 &amp; "," &amp; $A12, {Field!$C$2:$C593,Field!$H$2:$H593}, 2, FALSE),"💀",
TRUE,
)</f>
        <v/>
      </c>
      <c r="N67" s="127" t="str">
        <f t="array" ref="N67"> IFS(
COUNTIF(Field!$C$2:$C593, N$1 &amp; "," &amp; $A12) &lt; 1,,
VLOOKUP(N$1 &amp; "," &amp; $A12, {Field!$C$2:$C593,Field!$H$2:$H593}, 2, FALSE),"💀",
TRUE,
)</f>
        <v/>
      </c>
      <c r="P67" s="127" t="str">
        <f t="array" ref="P67"> IFS(
COUNTIF(Field!$C$2:$C593, P$1 &amp; "," &amp; $A12) &lt; 1,,
VLOOKUP(P$1 &amp; "," &amp; $A12, {Field!$C$2:$C593,Field!$H$2:$H593}, 2, FALSE),"💀",
TRUE,
)</f>
        <v/>
      </c>
      <c r="R67" s="127" t="str">
        <f t="array" ref="R67"> IFS(
COUNTIF(Field!$C$2:$C593, R$1 &amp; "," &amp; $A12) &lt; 1,,
VLOOKUP(R$1 &amp; "," &amp; $A12, {Field!$C$2:$C593,Field!$H$2:$H593}, 2, FALSE),"💀",
TRUE,
)</f>
        <v>💀</v>
      </c>
      <c r="T67" s="42"/>
      <c r="U67" s="92"/>
      <c r="BG67" s="92"/>
      <c r="BJ67" s="100"/>
      <c r="BK67" s="108" t="str">
        <f> BH67</f>
        <v/>
      </c>
      <c r="BM67" s="92"/>
    </row>
    <row r="68" ht="18.75" customHeight="1">
      <c r="T68" s="42"/>
      <c r="U68" s="92"/>
      <c r="BG68" s="92"/>
      <c r="BH68" s="110"/>
      <c r="BJ68" s="111" t="s">
        <v>105</v>
      </c>
      <c r="BM68" s="92"/>
    </row>
    <row r="69" ht="18.75" customHeight="1">
      <c r="B69" s="127" t="str">
        <f t="array" ref="B69"> IFS(
COUNTIF(Field!$C$2:$C593, B$1 &amp; "," &amp; $A14) &lt; 1,,
VLOOKUP(B$1 &amp; "," &amp; $A14, {Field!$C$2:$C593,Field!$H$2:$H593}, 2, FALSE),"💀",
TRUE,
)</f>
        <v>💀</v>
      </c>
      <c r="D69" s="127" t="str">
        <f t="array" ref="D69"> IFS(
COUNTIF(Field!$C$2:$C593, D$1 &amp; "," &amp; $A14) &lt; 1,,
VLOOKUP(D$1 &amp; "," &amp; $A14, {Field!$C$2:$C593,Field!$H$2:$H593}, 2, FALSE),"💀",
TRUE,
)</f>
        <v>💀</v>
      </c>
      <c r="F69" s="127" t="str">
        <f t="array" ref="F69"> IFS(
COUNTIF(Field!$C$2:$C593, F$1 &amp; "," &amp; $A14) &lt; 1,,
VLOOKUP(F$1 &amp; "," &amp; $A14, {Field!$C$2:$C593,Field!$H$2:$H593}, 2, FALSE),"💀",
TRUE,
)</f>
        <v/>
      </c>
      <c r="H69" s="127" t="str">
        <f t="array" ref="H69"> IFS(
COUNTIF(Field!$C$2:$C593, H$1 &amp; "," &amp; $A14) &lt; 1,,
VLOOKUP(H$1 &amp; "," &amp; $A14, {Field!$C$2:$C593,Field!$H$2:$H593}, 2, FALSE),"💀",
TRUE,
)</f>
        <v/>
      </c>
      <c r="J69" s="127" t="str">
        <f t="array" ref="J69"> IFS(
COUNTIF(Field!$C$2:$C593, J$1 &amp; "," &amp; $A14) &lt; 1,,
VLOOKUP(J$1 &amp; "," &amp; $A14, {Field!$C$2:$C593,Field!$H$2:$H593}, 2, FALSE),"💀",
TRUE,
)</f>
        <v/>
      </c>
      <c r="L69" s="127" t="str">
        <f t="array" ref="L69"> IFS(
COUNTIF(Field!$C$2:$C593, L$1 &amp; "," &amp; $A14) &lt; 1,,
VLOOKUP(L$1 &amp; "," &amp; $A14, {Field!$C$2:$C593,Field!$H$2:$H593}, 2, FALSE),"💀",
TRUE,
)</f>
        <v/>
      </c>
      <c r="N69" s="127" t="str">
        <f t="array" ref="N69"> IFS(
COUNTIF(Field!$C$2:$C593, N$1 &amp; "," &amp; $A14) &lt; 1,,
VLOOKUP(N$1 &amp; "," &amp; $A14, {Field!$C$2:$C593,Field!$H$2:$H593}, 2, FALSE),"💀",
TRUE,
)</f>
        <v/>
      </c>
      <c r="P69" s="127" t="str">
        <f t="array" ref="P69"> IFS(
COUNTIF(Field!$C$2:$C593, P$1 &amp; "," &amp; $A14) &lt; 1,,
VLOOKUP(P$1 &amp; "," &amp; $A14, {Field!$C$2:$C593,Field!$H$2:$H593}, 2, FALSE),"💀",
TRUE,
)</f>
        <v>💀</v>
      </c>
      <c r="R69" s="127" t="str">
        <f t="array" ref="R69"> IFS(
COUNTIF(Field!$C$2:$C593, R$1 &amp; "," &amp; $A14) &lt; 1,,
VLOOKUP(R$1 &amp; "," &amp; $A14, {Field!$C$2:$C593,Field!$H$2:$H593}, 2, FALSE),"💀",
TRUE,
)</f>
        <v>💀</v>
      </c>
      <c r="T69" s="42"/>
      <c r="U69" s="92"/>
      <c r="BG69" s="92"/>
      <c r="BJ69" s="96" t="s">
        <v>107</v>
      </c>
      <c r="BK69" s="117" t="str">
        <f> BH69</f>
        <v/>
      </c>
      <c r="BM69" s="92"/>
    </row>
    <row r="70" ht="18.75" customHeight="1">
      <c r="A70" s="121"/>
      <c r="T70" s="42"/>
      <c r="U70" s="92"/>
      <c r="BG70" s="92"/>
      <c r="BH70" s="102"/>
      <c r="BJ70" s="84" t="s">
        <v>108</v>
      </c>
      <c r="BM70" s="92"/>
    </row>
    <row r="71" ht="18.75" customHeight="1">
      <c r="A71" s="84"/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42"/>
      <c r="U71" s="92"/>
      <c r="BG71" s="92"/>
      <c r="BJ71" s="100" t="s">
        <v>125</v>
      </c>
      <c r="BK71" s="108" t="str">
        <f> BH71</f>
        <v/>
      </c>
      <c r="BM71" s="92"/>
    </row>
    <row r="72" ht="18.75" customHeight="1">
      <c r="A72" s="84"/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42"/>
      <c r="U72" s="92"/>
      <c r="BG72" s="92"/>
      <c r="BH72" s="110"/>
      <c r="BJ72" s="111" t="s">
        <v>186</v>
      </c>
      <c r="BM72" s="92"/>
    </row>
    <row r="73" ht="18.75" customHeight="1">
      <c r="A73" s="84"/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42"/>
      <c r="U73" s="92"/>
      <c r="BG73" s="92"/>
      <c r="BJ73" s="96" t="s">
        <v>188</v>
      </c>
      <c r="BK73" s="117" t="str">
        <f> BH73</f>
        <v/>
      </c>
      <c r="BM73" s="92"/>
    </row>
    <row r="74" ht="18.75" customHeight="1">
      <c r="A74" s="84"/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42"/>
      <c r="U74" s="92"/>
      <c r="BG74" s="92"/>
      <c r="BH74" s="102"/>
      <c r="BJ74" s="84" t="s">
        <v>190</v>
      </c>
      <c r="BM74" s="92"/>
    </row>
    <row r="75" ht="18.75" customHeight="1">
      <c r="A75" s="121" t="s">
        <v>534</v>
      </c>
      <c r="B75" s="128">
        <f t="array" ref="B75"> IFS(
COUNTIF(Field!$C$2:$C593, B$1 &amp; "," &amp; $A2) &lt; 1,,
VLOOKUP(B$1 &amp; "," &amp; $A2, {Field!$C$2:$C593,Field!$I$2:$I593}, 2, FALSE), VLOOKUP(B$1 &amp; "," &amp; $A2, {Field!$C$2:$C593,Field!$I$2:$I593}, 2, FALSE),
TRUE,
)</f>
        <v>14</v>
      </c>
      <c r="D75" s="128">
        <f t="array" ref="D75"> IFS(
COUNTIF(Field!$C$2:$C593, D$1 &amp; "," &amp; $A2) &lt; 1,,
VLOOKUP(D$1 &amp; "," &amp; $A2, {Field!$C$2:$C593,Field!$I$2:$I593}, 2, FALSE), VLOOKUP(D$1 &amp; "," &amp; $A2, {Field!$C$2:$C593,Field!$I$2:$I593}, 2, FALSE),
TRUE,
)</f>
        <v>14</v>
      </c>
      <c r="F75" s="128">
        <f t="array" ref="F75"> IFS(
COUNTIF(Field!$C$2:$C593, F$1 &amp; "," &amp; $A2) &lt; 1,,
VLOOKUP(F$1 &amp; "," &amp; $A2, {Field!$C$2:$C593,Field!$I$2:$I593}, 2, FALSE), VLOOKUP(F$1 &amp; "," &amp; $A2, {Field!$C$2:$C593,Field!$I$2:$I593}, 2, FALSE),
TRUE,
)</f>
        <v>12</v>
      </c>
      <c r="H75" s="128">
        <f t="array" ref="H75"> IFS(
COUNTIF(Field!$C$2:$C593, H$1 &amp; "," &amp; $A2) &lt; 1,,
VLOOKUP(H$1 &amp; "," &amp; $A2, {Field!$C$2:$C593,Field!$I$2:$I593}, 2, FALSE), VLOOKUP(H$1 &amp; "," &amp; $A2, {Field!$C$2:$C593,Field!$I$2:$I593}, 2, FALSE),
TRUE,
)</f>
        <v>12</v>
      </c>
      <c r="J75" s="128">
        <f t="array" ref="J75"> IFS(
COUNTIF(Field!$C$2:$C593, J$1 &amp; "," &amp; $A2) &lt; 1,,
VLOOKUP(J$1 &amp; "," &amp; $A2, {Field!$C$2:$C593,Field!$I$2:$I593}, 2, FALSE), VLOOKUP(J$1 &amp; "," &amp; $A2, {Field!$C$2:$C593,Field!$I$2:$I593}, 2, FALSE),
TRUE,
)</f>
        <v>10</v>
      </c>
      <c r="L75" s="128">
        <f t="array" ref="L75"> IFS(
COUNTIF(Field!$C$2:$C593, L$1 &amp; "," &amp; $A2) &lt; 1,,
VLOOKUP(L$1 &amp; "," &amp; $A2, {Field!$C$2:$C593,Field!$I$2:$I593}, 2, FALSE), VLOOKUP(L$1 &amp; "," &amp; $A2, {Field!$C$2:$C593,Field!$I$2:$I593}, 2, FALSE),
TRUE,
)</f>
        <v>12</v>
      </c>
      <c r="N75" s="128">
        <f t="array" ref="N75"> IFS(
COUNTIF(Field!$C$2:$C593, N$1 &amp; "," &amp; $A2) &lt; 1,,
VLOOKUP(N$1 &amp; "," &amp; $A2, {Field!$C$2:$C593,Field!$I$2:$I593}, 2, FALSE), VLOOKUP(N$1 &amp; "," &amp; $A2, {Field!$C$2:$C593,Field!$I$2:$I593}, 2, FALSE),
TRUE,
)</f>
        <v>12</v>
      </c>
      <c r="P75" s="128">
        <f t="array" ref="P75"> IFS(
COUNTIF(Field!$C$2:$C593, P$1 &amp; "," &amp; $A2) &lt; 1,,
VLOOKUP(P$1 &amp; "," &amp; $A2, {Field!$C$2:$C593,Field!$I$2:$I593}, 2, FALSE), VLOOKUP(P$1 &amp; "," &amp; $A2, {Field!$C$2:$C593,Field!$I$2:$I593}, 2, FALSE),
TRUE,
)</f>
        <v>14</v>
      </c>
      <c r="R75" s="128">
        <f t="array" ref="R75"> IFS(
COUNTIF(Field!$C$2:$C593, R$1 &amp; "," &amp; $A2) &lt; 1,,
VLOOKUP(R$1 &amp; "," &amp; $A2, {Field!$C$2:$C593,Field!$I$2:$I593}, 2, FALSE), VLOOKUP(R$1 &amp; "," &amp; $A2, {Field!$C$2:$C593,Field!$I$2:$I593}, 2, FALSE),
TRUE,
)</f>
        <v>14</v>
      </c>
      <c r="T75" s="42"/>
      <c r="U75" s="92"/>
      <c r="BG75" s="92"/>
      <c r="BJ75" s="100"/>
      <c r="BK75" s="108" t="str">
        <f> BH75</f>
        <v/>
      </c>
      <c r="BM75" s="92"/>
    </row>
    <row r="76" ht="18.75" customHeight="1">
      <c r="T76" s="42"/>
      <c r="U76" s="92"/>
      <c r="BG76" s="92"/>
      <c r="BH76" s="110"/>
      <c r="BJ76" s="111" t="s">
        <v>110</v>
      </c>
      <c r="BM76" s="92"/>
    </row>
    <row r="77" ht="18.75" customHeight="1">
      <c r="B77" s="128">
        <f t="array" ref="B77"> IFS(
COUNTIF(Field!$C$2:$C593, B$1 &amp; "," &amp; $A4) &lt; 1,,
VLOOKUP(B$1 &amp; "," &amp; $A4, {Field!$C$2:$C593,Field!$I$2:$I593}, 2, FALSE), VLOOKUP(B$1 &amp; "," &amp; $A4, {Field!$C$2:$C593,Field!$I$2:$I593}, 2, FALSE),
TRUE,
)</f>
        <v>12</v>
      </c>
      <c r="D77" s="128">
        <f t="array" ref="D77"> IFS(
COUNTIF(Field!$C$2:$C593, D$1 &amp; "," &amp; $A4) &lt; 1,,
VLOOKUP(D$1 &amp; "," &amp; $A4, {Field!$C$2:$C593,Field!$I$2:$I593}, 2, FALSE), VLOOKUP(D$1 &amp; "," &amp; $A4, {Field!$C$2:$C593,Field!$I$2:$I593}, 2, FALSE),
TRUE,
)</f>
        <v>12</v>
      </c>
      <c r="F77" s="128">
        <f t="array" ref="F77"> IFS(
COUNTIF(Field!$C$2:$C593, F$1 &amp; "," &amp; $A4) &lt; 1,,
VLOOKUP(F$1 &amp; "," &amp; $A4, {Field!$C$2:$C593,Field!$I$2:$I593}, 2, FALSE), VLOOKUP(F$1 &amp; "," &amp; $A4, {Field!$C$2:$C593,Field!$I$2:$I593}, 2, FALSE),
TRUE,
)</f>
        <v>10</v>
      </c>
      <c r="H77" s="128">
        <f t="array" ref="H77"> IFS(
COUNTIF(Field!$C$2:$C593, H$1 &amp; "," &amp; $A4) &lt; 1,,
VLOOKUP(H$1 &amp; "," &amp; $A4, {Field!$C$2:$C593,Field!$I$2:$I593}, 2, FALSE), VLOOKUP(H$1 &amp; "," &amp; $A4, {Field!$C$2:$C593,Field!$I$2:$I593}, 2, FALSE),
TRUE,
)</f>
        <v>10</v>
      </c>
      <c r="J77" s="128">
        <f t="array" ref="J77"> IFS(
COUNTIF(Field!$C$2:$C593, J$1 &amp; "," &amp; $A4) &lt; 1,,
VLOOKUP(J$1 &amp; "," &amp; $A4, {Field!$C$2:$C593,Field!$I$2:$I593}, 2, FALSE), VLOOKUP(J$1 &amp; "," &amp; $A4, {Field!$C$2:$C593,Field!$I$2:$I593}, 2, FALSE),
TRUE,
)</f>
        <v>10</v>
      </c>
      <c r="L77" s="128">
        <f t="array" ref="L77"> IFS(
COUNTIF(Field!$C$2:$C593, L$1 &amp; "," &amp; $A4) &lt; 1,,
VLOOKUP(L$1 &amp; "," &amp; $A4, {Field!$C$2:$C593,Field!$I$2:$I593}, 2, FALSE), VLOOKUP(L$1 &amp; "," &amp; $A4, {Field!$C$2:$C593,Field!$I$2:$I593}, 2, FALSE),
TRUE,
)</f>
        <v>10</v>
      </c>
      <c r="N77" s="128">
        <f t="array" ref="N77"> IFS(
COUNTIF(Field!$C$2:$C593, N$1 &amp; "," &amp; $A4) &lt; 1,,
VLOOKUP(N$1 &amp; "," &amp; $A4, {Field!$C$2:$C593,Field!$I$2:$I593}, 2, FALSE), VLOOKUP(N$1 &amp; "," &amp; $A4, {Field!$C$2:$C593,Field!$I$2:$I593}, 2, FALSE),
TRUE,
)</f>
        <v>10</v>
      </c>
      <c r="P77" s="128">
        <f t="array" ref="P77"> IFS(
COUNTIF(Field!$C$2:$C593, P$1 &amp; "," &amp; $A4) &lt; 1,,
VLOOKUP(P$1 &amp; "," &amp; $A4, {Field!$C$2:$C593,Field!$I$2:$I593}, 2, FALSE), VLOOKUP(P$1 &amp; "," &amp; $A4, {Field!$C$2:$C593,Field!$I$2:$I593}, 2, FALSE),
TRUE,
)</f>
        <v>12</v>
      </c>
      <c r="R77" s="128">
        <f t="array" ref="R77"> IFS(
COUNTIF(Field!$C$2:$C593, R$1 &amp; "," &amp; $A4) &lt; 1,,
VLOOKUP(R$1 &amp; "," &amp; $A4, {Field!$C$2:$C593,Field!$I$2:$I593}, 2, FALSE), VLOOKUP(R$1 &amp; "," &amp; $A4, {Field!$C$2:$C593,Field!$I$2:$I593}, 2, FALSE),
TRUE,
)</f>
        <v>12</v>
      </c>
      <c r="T77" s="42"/>
      <c r="U77" s="92"/>
      <c r="BG77" s="92"/>
      <c r="BJ77" s="96" t="s">
        <v>111</v>
      </c>
      <c r="BK77" s="117" t="str">
        <f> BH77</f>
        <v/>
      </c>
      <c r="BM77" s="92"/>
    </row>
    <row r="78" ht="18.75" customHeight="1">
      <c r="T78" s="42"/>
      <c r="U78" s="92"/>
      <c r="BG78" s="92"/>
      <c r="BH78" s="102"/>
      <c r="BJ78" s="84" t="s">
        <v>112</v>
      </c>
      <c r="BM78" s="92"/>
    </row>
    <row r="79" ht="18.75" customHeight="1">
      <c r="B79" s="128">
        <f t="array" ref="B79"> IFS(
COUNTIF(Field!$C$2:$C593, B$1 &amp; "," &amp; $A6) &lt; 1,,
VLOOKUP(B$1 &amp; "," &amp; $A6, {Field!$C$2:$C593,Field!$I$2:$I593}, 2, FALSE), VLOOKUP(B$1 &amp; "," &amp; $A6, {Field!$C$2:$C593,Field!$I$2:$I593}, 2, FALSE),
TRUE,
)</f>
        <v>10</v>
      </c>
      <c r="D79" s="128">
        <f t="array" ref="D79"> IFS(
COUNTIF(Field!$C$2:$C593, D$1 &amp; "," &amp; $A6) &lt; 1,,
VLOOKUP(D$1 &amp; "," &amp; $A6, {Field!$C$2:$C593,Field!$I$2:$I593}, 2, FALSE), VLOOKUP(D$1 &amp; "," &amp; $A6, {Field!$C$2:$C593,Field!$I$2:$I593}, 2, FALSE),
TRUE,
)</f>
        <v>10</v>
      </c>
      <c r="F79" s="128">
        <f t="array" ref="F79"> IFS(
COUNTIF(Field!$C$2:$C593, F$1 &amp; "," &amp; $A6) &lt; 1,,
VLOOKUP(F$1 &amp; "," &amp; $A6, {Field!$C$2:$C593,Field!$I$2:$I593}, 2, FALSE), VLOOKUP(F$1 &amp; "," &amp; $A6, {Field!$C$2:$C593,Field!$I$2:$I593}, 2, FALSE),
TRUE,
)</f>
        <v>8</v>
      </c>
      <c r="H79" s="128">
        <f t="array" ref="H79"> IFS(
COUNTIF(Field!$C$2:$C593, H$1 &amp; "," &amp; $A6) &lt; 1,,
VLOOKUP(H$1 &amp; "," &amp; $A6, {Field!$C$2:$C593,Field!$I$2:$I593}, 2, FALSE), VLOOKUP(H$1 &amp; "," &amp; $A6, {Field!$C$2:$C593,Field!$I$2:$I593}, 2, FALSE),
TRUE,
)</f>
        <v>8</v>
      </c>
      <c r="J79" s="128">
        <f t="array" ref="J79"> IFS(
COUNTIF(Field!$C$2:$C593, J$1 &amp; "," &amp; $A6) &lt; 1,,
VLOOKUP(J$1 &amp; "," &amp; $A6, {Field!$C$2:$C593,Field!$I$2:$I593}, 2, FALSE), VLOOKUP(J$1 &amp; "," &amp; $A6, {Field!$C$2:$C593,Field!$I$2:$I593}, 2, FALSE),
TRUE,
)</f>
        <v>8</v>
      </c>
      <c r="L79" s="128">
        <f t="array" ref="L79"> IFS(
COUNTIF(Field!$C$2:$C593, L$1 &amp; "," &amp; $A6) &lt; 1,,
VLOOKUP(L$1 &amp; "," &amp; $A6, {Field!$C$2:$C593,Field!$I$2:$I593}, 2, FALSE), VLOOKUP(L$1 &amp; "," &amp; $A6, {Field!$C$2:$C593,Field!$I$2:$I593}, 2, FALSE),
TRUE,
)</f>
        <v>8</v>
      </c>
      <c r="N79" s="128">
        <f t="array" ref="N79"> IFS(
COUNTIF(Field!$C$2:$C593, N$1 &amp; "," &amp; $A6) &lt; 1,,
VLOOKUP(N$1 &amp; "," &amp; $A6, {Field!$C$2:$C593,Field!$I$2:$I593}, 2, FALSE), VLOOKUP(N$1 &amp; "," &amp; $A6, {Field!$C$2:$C593,Field!$I$2:$I593}, 2, FALSE),
TRUE,
)</f>
        <v>8</v>
      </c>
      <c r="P79" s="128">
        <f t="array" ref="P79"> IFS(
COUNTIF(Field!$C$2:$C593, P$1 &amp; "," &amp; $A6) &lt; 1,,
VLOOKUP(P$1 &amp; "," &amp; $A6, {Field!$C$2:$C593,Field!$I$2:$I593}, 2, FALSE), VLOOKUP(P$1 &amp; "," &amp; $A6, {Field!$C$2:$C593,Field!$I$2:$I593}, 2, FALSE),
TRUE,
)</f>
        <v>10</v>
      </c>
      <c r="R79" s="128">
        <f t="array" ref="R79"> IFS(
COUNTIF(Field!$C$2:$C593, R$1 &amp; "," &amp; $A6) &lt; 1,,
VLOOKUP(R$1 &amp; "," &amp; $A6, {Field!$C$2:$C593,Field!$I$2:$I593}, 2, FALSE), VLOOKUP(R$1 &amp; "," &amp; $A6, {Field!$C$2:$C593,Field!$I$2:$I593}, 2, FALSE),
TRUE,
)</f>
        <v>10</v>
      </c>
      <c r="T79" s="42"/>
      <c r="U79" s="92"/>
      <c r="BG79" s="92"/>
      <c r="BJ79" s="100" t="s">
        <v>116</v>
      </c>
      <c r="BK79" s="108" t="str">
        <f> BH79</f>
        <v/>
      </c>
      <c r="BM79" s="92"/>
    </row>
    <row r="80" ht="18.75" customHeight="1">
      <c r="T80" s="42"/>
      <c r="U80" s="92"/>
      <c r="BG80" s="92"/>
      <c r="BH80" s="110"/>
      <c r="BJ80" s="111" t="s">
        <v>132</v>
      </c>
      <c r="BM80" s="92"/>
    </row>
    <row r="81" ht="18.75" customHeight="1">
      <c r="B81" s="128">
        <f t="array" ref="B81"> IFS(
COUNTIF(Field!$C$2:$C593, B$1 &amp; "," &amp; $A8) &lt; 1,,
VLOOKUP(B$1 &amp; "," &amp; $A8, {Field!$C$2:$C593,Field!$I$2:$I593}, 2, FALSE), VLOOKUP(B$1 &amp; "," &amp; $A8, {Field!$C$2:$C593,Field!$I$2:$I593}, 2, FALSE),
TRUE,
)</f>
        <v>7</v>
      </c>
      <c r="D81" s="128">
        <f t="array" ref="D81"> IFS(
COUNTIF(Field!$C$2:$C593, D$1 &amp; "," &amp; $A8) &lt; 1,,
VLOOKUP(D$1 &amp; "," &amp; $A8, {Field!$C$2:$C593,Field!$I$2:$I593}, 2, FALSE), VLOOKUP(D$1 &amp; "," &amp; $A8, {Field!$C$2:$C593,Field!$I$2:$I593}, 2, FALSE),
TRUE,
)</f>
        <v>6</v>
      </c>
      <c r="F81" s="128">
        <f t="array" ref="F81"> IFS(
COUNTIF(Field!$C$2:$C593, F$1 &amp; "," &amp; $A8) &lt; 1,,
VLOOKUP(F$1 &amp; "," &amp; $A8, {Field!$C$2:$C593,Field!$I$2:$I593}, 2, FALSE), VLOOKUP(F$1 &amp; "," &amp; $A8, {Field!$C$2:$C593,Field!$I$2:$I593}, 2, FALSE),
TRUE,
)</f>
        <v>7</v>
      </c>
      <c r="H81" s="128">
        <f t="array" ref="H81"> IFS(
COUNTIF(Field!$C$2:$C593, H$1 &amp; "," &amp; $A8) &lt; 1,,
VLOOKUP(H$1 &amp; "," &amp; $A8, {Field!$C$2:$C593,Field!$I$2:$I593}, 2, FALSE), VLOOKUP(H$1 &amp; "," &amp; $A8, {Field!$C$2:$C593,Field!$I$2:$I593}, 2, FALSE),
TRUE,
)</f>
        <v>7</v>
      </c>
      <c r="J81" s="128">
        <f t="array" ref="J81"> IFS(
COUNTIF(Field!$C$2:$C593, J$1 &amp; "," &amp; $A8) &lt; 1,,
VLOOKUP(J$1 &amp; "," &amp; $A8, {Field!$C$2:$C593,Field!$I$2:$I593}, 2, FALSE), VLOOKUP(J$1 &amp; "," &amp; $A8, {Field!$C$2:$C593,Field!$I$2:$I593}, 2, FALSE),
TRUE,
)</f>
        <v>7</v>
      </c>
      <c r="L81" s="128">
        <f t="array" ref="L81"> IFS(
COUNTIF(Field!$C$2:$C593, L$1 &amp; "," &amp; $A8) &lt; 1,,
VLOOKUP(L$1 &amp; "," &amp; $A8, {Field!$C$2:$C593,Field!$I$2:$I593}, 2, FALSE), VLOOKUP(L$1 &amp; "," &amp; $A8, {Field!$C$2:$C593,Field!$I$2:$I593}, 2, FALSE),
TRUE,
)</f>
        <v>7</v>
      </c>
      <c r="N81" s="128">
        <f t="array" ref="N81"> IFS(
COUNTIF(Field!$C$2:$C593, N$1 &amp; "," &amp; $A8) &lt; 1,,
VLOOKUP(N$1 &amp; "," &amp; $A8, {Field!$C$2:$C593,Field!$I$2:$I593}, 2, FALSE), VLOOKUP(N$1 &amp; "," &amp; $A8, {Field!$C$2:$C593,Field!$I$2:$I593}, 2, FALSE),
TRUE,
)</f>
        <v>7</v>
      </c>
      <c r="P81" s="128">
        <f t="array" ref="P81"> IFS(
COUNTIF(Field!$C$2:$C593, P$1 &amp; "," &amp; $A8) &lt; 1,,
VLOOKUP(P$1 &amp; "," &amp; $A8, {Field!$C$2:$C593,Field!$I$2:$I593}, 2, FALSE), VLOOKUP(P$1 &amp; "," &amp; $A8, {Field!$C$2:$C593,Field!$I$2:$I593}, 2, FALSE),
TRUE,
)</f>
        <v>7</v>
      </c>
      <c r="R81" s="128">
        <f t="array" ref="R81"> IFS(
COUNTIF(Field!$C$2:$C593, R$1 &amp; "," &amp; $A8) &lt; 1,,
VLOOKUP(R$1 &amp; "," &amp; $A8, {Field!$C$2:$C593,Field!$I$2:$I593}, 2, FALSE), VLOOKUP(R$1 &amp; "," &amp; $A8, {Field!$C$2:$C593,Field!$I$2:$I593}, 2, FALSE),
TRUE,
)</f>
        <v>7</v>
      </c>
      <c r="T81" s="42"/>
      <c r="U81" s="92"/>
      <c r="BG81" s="92"/>
      <c r="BJ81" s="96" t="s">
        <v>197</v>
      </c>
      <c r="BK81" s="117" t="str">
        <f> BH81</f>
        <v/>
      </c>
      <c r="BM81" s="92"/>
    </row>
    <row r="82" ht="18.75" customHeight="1">
      <c r="T82" s="42"/>
      <c r="U82" s="92"/>
      <c r="BG82" s="92"/>
      <c r="BH82" s="102"/>
      <c r="BJ82" s="84" t="s">
        <v>199</v>
      </c>
      <c r="BM82" s="92"/>
    </row>
    <row r="83" ht="18.75" customHeight="1">
      <c r="B83" s="128">
        <f t="array" ref="B83"> IFS(
COUNTIF(Field!$C$2:$C593, B$1 &amp; "," &amp; $A10) &lt; 1,,
VLOOKUP(B$1 &amp; "," &amp; $A10, {Field!$C$2:$C593,Field!$I$2:$I593}, 2, FALSE), VLOOKUP(B$1 &amp; "," &amp; $A10, {Field!$C$2:$C593,Field!$I$2:$I593}, 2, FALSE),
TRUE,
)</f>
        <v>7</v>
      </c>
      <c r="D83" s="128">
        <f t="array" ref="D83"> IFS(
COUNTIF(Field!$C$2:$C593, D$1 &amp; "," &amp; $A10) &lt; 1,,
VLOOKUP(D$1 &amp; "," &amp; $A10, {Field!$C$2:$C593,Field!$I$2:$I593}, 2, FALSE), VLOOKUP(D$1 &amp; "," &amp; $A10, {Field!$C$2:$C593,Field!$I$2:$I593}, 2, FALSE),
TRUE,
)</f>
        <v>7</v>
      </c>
      <c r="F83" s="128">
        <f t="array" ref="F83"> IFS(
COUNTIF(Field!$C$2:$C593, F$1 &amp; "," &amp; $A10) &lt; 1,,
VLOOKUP(F$1 &amp; "," &amp; $A10, {Field!$C$2:$C593,Field!$I$2:$I593}, 2, FALSE), VLOOKUP(F$1 &amp; "," &amp; $A10, {Field!$C$2:$C593,Field!$I$2:$I593}, 2, FALSE),
TRUE,
)</f>
        <v>6</v>
      </c>
      <c r="H83" s="128">
        <f t="array" ref="H83"> IFS(
COUNTIF(Field!$C$2:$C593, H$1 &amp; "," &amp; $A10) &lt; 1,,
VLOOKUP(H$1 &amp; "," &amp; $A10, {Field!$C$2:$C593,Field!$I$2:$I593}, 2, FALSE), VLOOKUP(H$1 &amp; "," &amp; $A10, {Field!$C$2:$C593,Field!$I$2:$I593}, 2, FALSE),
TRUE,
)</f>
        <v>5</v>
      </c>
      <c r="J83" s="128">
        <f t="array" ref="J83"> IFS(
COUNTIF(Field!$C$2:$C593, J$1 &amp; "," &amp; $A10) &lt; 1,,
VLOOKUP(J$1 &amp; "," &amp; $A10, {Field!$C$2:$C593,Field!$I$2:$I593}, 2, FALSE), VLOOKUP(J$1 &amp; "," &amp; $A10, {Field!$C$2:$C593,Field!$I$2:$I593}, 2, FALSE),
TRUE,
)</f>
        <v>5</v>
      </c>
      <c r="L83" s="128">
        <f t="array" ref="L83"> IFS(
COUNTIF(Field!$C$2:$C593, L$1 &amp; "," &amp; $A10) &lt; 1,,
VLOOKUP(L$1 &amp; "," &amp; $A10, {Field!$C$2:$C593,Field!$I$2:$I593}, 2, FALSE), VLOOKUP(L$1 &amp; "," &amp; $A10, {Field!$C$2:$C593,Field!$I$2:$I593}, 2, FALSE),
TRUE,
)</f>
        <v>5</v>
      </c>
      <c r="N83" s="128">
        <f t="array" ref="N83"> IFS(
COUNTIF(Field!$C$2:$C593, N$1 &amp; "," &amp; $A10) &lt; 1,,
VLOOKUP(N$1 &amp; "," &amp; $A10, {Field!$C$2:$C593,Field!$I$2:$I593}, 2, FALSE), VLOOKUP(N$1 &amp; "," &amp; $A10, {Field!$C$2:$C593,Field!$I$2:$I593}, 2, FALSE),
TRUE,
)</f>
        <v>5</v>
      </c>
      <c r="P83" s="128">
        <f t="array" ref="P83"> IFS(
COUNTIF(Field!$C$2:$C593, P$1 &amp; "," &amp; $A10) &lt; 1,,
VLOOKUP(P$1 &amp; "," &amp; $A10, {Field!$C$2:$C593,Field!$I$2:$I593}, 2, FALSE), VLOOKUP(P$1 &amp; "," &amp; $A10, {Field!$C$2:$C593,Field!$I$2:$I593}, 2, FALSE),
TRUE,
)</f>
        <v>7</v>
      </c>
      <c r="R83" s="128">
        <f t="array" ref="R83"> IFS(
COUNTIF(Field!$C$2:$C593, R$1 &amp; "," &amp; $A10) &lt; 1,,
VLOOKUP(R$1 &amp; "," &amp; $A10, {Field!$C$2:$C593,Field!$I$2:$I593}, 2, FALSE), VLOOKUP(R$1 &amp; "," &amp; $A10, {Field!$C$2:$C593,Field!$I$2:$I593}, 2, FALSE),
TRUE,
)</f>
        <v>7</v>
      </c>
      <c r="T83" s="42"/>
      <c r="U83" s="92"/>
      <c r="BG83" s="92"/>
      <c r="BJ83" s="100" t="s">
        <v>201</v>
      </c>
      <c r="BK83" s="108" t="str">
        <f> BH83</f>
        <v/>
      </c>
      <c r="BM83" s="92"/>
    </row>
    <row r="84" ht="18.75" customHeight="1">
      <c r="T84" s="42"/>
      <c r="U84" s="92"/>
      <c r="BG84" s="92"/>
      <c r="BH84" s="110"/>
      <c r="BJ84" s="111"/>
      <c r="BM84" s="92"/>
    </row>
    <row r="85" ht="18.75" customHeight="1">
      <c r="B85" s="128">
        <f t="array" ref="B85"> IFS(
COUNTIF(Field!$C$2:$C593, B$1 &amp; "," &amp; $A12) &lt; 1,,
VLOOKUP(B$1 &amp; "," &amp; $A12, {Field!$C$2:$C593,Field!$I$2:$I593}, 2, FALSE), VLOOKUP(B$1 &amp; "," &amp; $A12, {Field!$C$2:$C593,Field!$I$2:$I593}, 2, FALSE),
TRUE,
)</f>
        <v>5</v>
      </c>
      <c r="D85" s="128">
        <f t="array" ref="D85"> IFS(
COUNTIF(Field!$C$2:$C593, D$1 &amp; "," &amp; $A12) &lt; 1,,
VLOOKUP(D$1 &amp; "," &amp; $A12, {Field!$C$2:$C593,Field!$I$2:$I593}, 2, FALSE), VLOOKUP(D$1 &amp; "," &amp; $A12, {Field!$C$2:$C593,Field!$I$2:$I593}, 2, FALSE),
TRUE,
)</f>
        <v>5</v>
      </c>
      <c r="F85" s="128">
        <f t="array" ref="F85"> IFS(
COUNTIF(Field!$C$2:$C593, F$1 &amp; "," &amp; $A12) &lt; 1,,
VLOOKUP(F$1 &amp; "," &amp; $A12, {Field!$C$2:$C593,Field!$I$2:$I593}, 2, FALSE), VLOOKUP(F$1 &amp; "," &amp; $A12, {Field!$C$2:$C593,Field!$I$2:$I593}, 2, FALSE),
TRUE,
)</f>
        <v>5</v>
      </c>
      <c r="H85" s="128" t="str">
        <f t="array" ref="H85"> IFS(
COUNTIF(Field!$C$2:$C593, H$1 &amp; "," &amp; $A12) &lt; 1,,
VLOOKUP(H$1 &amp; "," &amp; $A12, {Field!$C$2:$C593,Field!$I$2:$I593}, 2, FALSE), VLOOKUP(H$1 &amp; "," &amp; $A12, {Field!$C$2:$C593,Field!$I$2:$I593}, 2, FALSE),
TRUE,
)</f>
        <v/>
      </c>
      <c r="J85" s="128" t="str">
        <f t="array" ref="J85"> IFS(
COUNTIF(Field!$C$2:$C593, J$1 &amp; "," &amp; $A12) &lt; 1,,
VLOOKUP(J$1 &amp; "," &amp; $A12, {Field!$C$2:$C593,Field!$I$2:$I593}, 2, FALSE), VLOOKUP(J$1 &amp; "," &amp; $A12, {Field!$C$2:$C593,Field!$I$2:$I593}, 2, FALSE),
TRUE,
)</f>
        <v/>
      </c>
      <c r="L85" s="128" t="str">
        <f t="array" ref="L85"> IFS(
COUNTIF(Field!$C$2:$C593, L$1 &amp; "," &amp; $A12) &lt; 1,,
VLOOKUP(L$1 &amp; "," &amp; $A12, {Field!$C$2:$C593,Field!$I$2:$I593}, 2, FALSE), VLOOKUP(L$1 &amp; "," &amp; $A12, {Field!$C$2:$C593,Field!$I$2:$I593}, 2, FALSE),
TRUE,
)</f>
        <v/>
      </c>
      <c r="N85" s="128">
        <f t="array" ref="N85"> IFS(
COUNTIF(Field!$C$2:$C593, N$1 &amp; "," &amp; $A12) &lt; 1,,
VLOOKUP(N$1 &amp; "," &amp; $A12, {Field!$C$2:$C593,Field!$I$2:$I593}, 2, FALSE), VLOOKUP(N$1 &amp; "," &amp; $A12, {Field!$C$2:$C593,Field!$I$2:$I593}, 2, FALSE),
TRUE,
)</f>
        <v>5</v>
      </c>
      <c r="P85" s="128">
        <f t="array" ref="P85"> IFS(
COUNTIF(Field!$C$2:$C593, P$1 &amp; "," &amp; $A12) &lt; 1,,
VLOOKUP(P$1 &amp; "," &amp; $A12, {Field!$C$2:$C593,Field!$I$2:$I593}, 2, FALSE), VLOOKUP(P$1 &amp; "," &amp; $A12, {Field!$C$2:$C593,Field!$I$2:$I593}, 2, FALSE),
TRUE,
)</f>
        <v>5</v>
      </c>
      <c r="R85" s="128">
        <f t="array" ref="R85"> IFS(
COUNTIF(Field!$C$2:$C593, R$1 &amp; "," &amp; $A12) &lt; 1,,
VLOOKUP(R$1 &amp; "," &amp; $A12, {Field!$C$2:$C593,Field!$I$2:$I593}, 2, FALSE), VLOOKUP(R$1 &amp; "," &amp; $A12, {Field!$C$2:$C593,Field!$I$2:$I593}, 2, FALSE),
TRUE,
)</f>
        <v>6</v>
      </c>
      <c r="T85" s="42"/>
      <c r="U85" s="92"/>
      <c r="BG85" s="92"/>
      <c r="BJ85" s="96" t="s">
        <v>134</v>
      </c>
      <c r="BK85" s="117" t="str">
        <f> BH85</f>
        <v/>
      </c>
      <c r="BM85" s="92"/>
    </row>
    <row r="86" ht="18.75" customHeight="1">
      <c r="T86" s="42"/>
      <c r="U86" s="92"/>
      <c r="BG86" s="92"/>
      <c r="BH86" s="102"/>
      <c r="BJ86" s="84" t="s">
        <v>136</v>
      </c>
      <c r="BM86" s="92"/>
    </row>
    <row r="87" ht="18.75" customHeight="1">
      <c r="B87" s="128">
        <f t="array" ref="B87"> IFS(
COUNTIF(Field!$C$2:$C593, B$1 &amp; "," &amp; $A14) &lt; 1,,
VLOOKUP(B$1 &amp; "," &amp; $A14, {Field!$C$2:$C593,Field!$I$2:$I593}, 2, FALSE), VLOOKUP(B$1 &amp; "," &amp; $A14, {Field!$C$2:$C593,Field!$I$2:$I593}, 2, FALSE),
TRUE,
)</f>
        <v>6</v>
      </c>
      <c r="D87" s="128">
        <f t="array" ref="D87"> IFS(
COUNTIF(Field!$C$2:$C593, D$1 &amp; "," &amp; $A14) &lt; 1,,
VLOOKUP(D$1 &amp; "," &amp; $A14, {Field!$C$2:$C593,Field!$I$2:$I593}, 2, FALSE), VLOOKUP(D$1 &amp; "," &amp; $A14, {Field!$C$2:$C593,Field!$I$2:$I593}, 2, FALSE),
TRUE,
)</f>
        <v>5</v>
      </c>
      <c r="F87" s="128">
        <f t="array" ref="F87"> IFS(
COUNTIF(Field!$C$2:$C593, F$1 &amp; "," &amp; $A14) &lt; 1,,
VLOOKUP(F$1 &amp; "," &amp; $A14, {Field!$C$2:$C593,Field!$I$2:$I593}, 2, FALSE), VLOOKUP(F$1 &amp; "," &amp; $A14, {Field!$C$2:$C593,Field!$I$2:$I593}, 2, FALSE),
TRUE,
)</f>
        <v>5</v>
      </c>
      <c r="H87" s="128" t="str">
        <f t="array" ref="H87"> IFS(
COUNTIF(Field!$C$2:$C593, H$1 &amp; "," &amp; $A14) &lt; 1,,
VLOOKUP(H$1 &amp; "," &amp; $A14, {Field!$C$2:$C593,Field!$I$2:$I593}, 2, FALSE), VLOOKUP(H$1 &amp; "," &amp; $A14, {Field!$C$2:$C593,Field!$I$2:$I593}, 2, FALSE),
TRUE,
)</f>
        <v/>
      </c>
      <c r="J87" s="128" t="str">
        <f t="array" ref="J87"> IFS(
COUNTIF(Field!$C$2:$C593, J$1 &amp; "," &amp; $A14) &lt; 1,,
VLOOKUP(J$1 &amp; "," &amp; $A14, {Field!$C$2:$C593,Field!$I$2:$I593}, 2, FALSE), VLOOKUP(J$1 &amp; "," &amp; $A14, {Field!$C$2:$C593,Field!$I$2:$I593}, 2, FALSE),
TRUE,
)</f>
        <v/>
      </c>
      <c r="L87" s="128" t="str">
        <f t="array" ref="L87"> IFS(
COUNTIF(Field!$C$2:$C593, L$1 &amp; "," &amp; $A14) &lt; 1,,
VLOOKUP(L$1 &amp; "," &amp; $A14, {Field!$C$2:$C593,Field!$I$2:$I593}, 2, FALSE), VLOOKUP(L$1 &amp; "," &amp; $A14, {Field!$C$2:$C593,Field!$I$2:$I593}, 2, FALSE),
TRUE,
)</f>
        <v/>
      </c>
      <c r="N87" s="128">
        <f t="array" ref="N87"> IFS(
COUNTIF(Field!$C$2:$C593, N$1 &amp; "," &amp; $A14) &lt; 1,,
VLOOKUP(N$1 &amp; "," &amp; $A14, {Field!$C$2:$C593,Field!$I$2:$I593}, 2, FALSE), VLOOKUP(N$1 &amp; "," &amp; $A14, {Field!$C$2:$C593,Field!$I$2:$I593}, 2, FALSE),
TRUE,
)</f>
        <v>5</v>
      </c>
      <c r="P87" s="128">
        <f t="array" ref="P87"> IFS(
COUNTIF(Field!$C$2:$C593, P$1 &amp; "," &amp; $A14) &lt; 1,,
VLOOKUP(P$1 &amp; "," &amp; $A14, {Field!$C$2:$C593,Field!$I$2:$I593}, 2, FALSE), VLOOKUP(P$1 &amp; "," &amp; $A14, {Field!$C$2:$C593,Field!$I$2:$I593}, 2, FALSE),
TRUE,
)</f>
        <v>6</v>
      </c>
      <c r="R87" s="128">
        <f t="array" ref="R87"> IFS(
COUNTIF(Field!$C$2:$C593, R$1 &amp; "," &amp; $A14) &lt; 1,,
VLOOKUP(R$1 &amp; "," &amp; $A14, {Field!$C$2:$C593,Field!$I$2:$I593}, 2, FALSE), VLOOKUP(R$1 &amp; "," &amp; $A14, {Field!$C$2:$C593,Field!$I$2:$I593}, 2, FALSE),
TRUE,
)</f>
        <v>6</v>
      </c>
      <c r="T87" s="42"/>
      <c r="U87" s="92"/>
      <c r="BG87" s="92"/>
      <c r="BJ87" s="100" t="s">
        <v>140</v>
      </c>
      <c r="BK87" s="108" t="str">
        <f> BH87</f>
        <v/>
      </c>
      <c r="BM87" s="92"/>
    </row>
    <row r="88" ht="18.75" customHeight="1">
      <c r="A88" s="121"/>
      <c r="T88" s="42"/>
      <c r="U88" s="92"/>
      <c r="BG88" s="92"/>
      <c r="BH88" s="110"/>
      <c r="BJ88" s="111" t="s">
        <v>143</v>
      </c>
      <c r="BM88" s="92"/>
    </row>
    <row r="89" ht="18.75" customHeight="1">
      <c r="A89" s="84"/>
      <c r="B89" s="129"/>
      <c r="C89" s="129"/>
      <c r="D89" s="129"/>
      <c r="E89" s="129"/>
      <c r="F89" s="129"/>
      <c r="G89" s="129"/>
      <c r="H89" s="129"/>
      <c r="I89" s="129"/>
      <c r="J89" s="129"/>
      <c r="K89" s="129"/>
      <c r="L89" s="129"/>
      <c r="M89" s="129"/>
      <c r="N89" s="129"/>
      <c r="O89" s="129"/>
      <c r="P89" s="129"/>
      <c r="Q89" s="129"/>
      <c r="R89" s="129"/>
      <c r="S89" s="129"/>
      <c r="T89" s="42"/>
      <c r="U89" s="92"/>
      <c r="BG89" s="92"/>
      <c r="BJ89" s="96" t="s">
        <v>148</v>
      </c>
      <c r="BK89" s="117" t="str">
        <f> BH89</f>
        <v/>
      </c>
      <c r="BM89" s="92"/>
    </row>
    <row r="90" ht="18.75" customHeight="1">
      <c r="A90" s="84"/>
      <c r="B90" s="129"/>
      <c r="C90" s="129"/>
      <c r="D90" s="129"/>
      <c r="E90" s="129"/>
      <c r="F90" s="129"/>
      <c r="G90" s="129"/>
      <c r="H90" s="129"/>
      <c r="I90" s="129"/>
      <c r="J90" s="129"/>
      <c r="K90" s="129"/>
      <c r="L90" s="129"/>
      <c r="M90" s="129"/>
      <c r="N90" s="129"/>
      <c r="O90" s="129"/>
      <c r="P90" s="129"/>
      <c r="Q90" s="129"/>
      <c r="R90" s="129"/>
      <c r="S90" s="129"/>
      <c r="T90" s="42"/>
      <c r="U90" s="92"/>
      <c r="BG90" s="92"/>
      <c r="BH90" s="102"/>
      <c r="BJ90" s="84" t="s">
        <v>152</v>
      </c>
      <c r="BM90" s="92"/>
    </row>
    <row r="91" ht="18.75" customHeight="1">
      <c r="A91" s="84"/>
      <c r="B91" s="129"/>
      <c r="C91" s="129"/>
      <c r="D91" s="129"/>
      <c r="E91" s="129"/>
      <c r="F91" s="129"/>
      <c r="G91" s="129"/>
      <c r="H91" s="129"/>
      <c r="I91" s="129"/>
      <c r="J91" s="129"/>
      <c r="K91" s="129"/>
      <c r="L91" s="129"/>
      <c r="M91" s="129"/>
      <c r="N91" s="129"/>
      <c r="O91" s="129"/>
      <c r="P91" s="129"/>
      <c r="Q91" s="129"/>
      <c r="R91" s="129"/>
      <c r="S91" s="129"/>
      <c r="T91" s="42"/>
      <c r="U91" s="92"/>
      <c r="BG91" s="92"/>
      <c r="BJ91" s="100"/>
      <c r="BK91" s="108" t="str">
        <f> BH91</f>
        <v/>
      </c>
      <c r="BM91" s="92"/>
    </row>
    <row r="92" ht="18.75" customHeight="1">
      <c r="A92" s="84"/>
      <c r="B92" s="129"/>
      <c r="C92" s="129"/>
      <c r="D92" s="129"/>
      <c r="E92" s="129"/>
      <c r="F92" s="129"/>
      <c r="G92" s="129"/>
      <c r="H92" s="129"/>
      <c r="I92" s="129"/>
      <c r="J92" s="129"/>
      <c r="K92" s="129"/>
      <c r="L92" s="129"/>
      <c r="M92" s="129"/>
      <c r="N92" s="129"/>
      <c r="O92" s="129"/>
      <c r="P92" s="129"/>
      <c r="Q92" s="129"/>
      <c r="R92" s="129"/>
      <c r="S92" s="129"/>
      <c r="T92" s="42"/>
      <c r="U92" s="92"/>
      <c r="BG92" s="92"/>
      <c r="BH92" s="110"/>
      <c r="BJ92" s="111" t="s">
        <v>135</v>
      </c>
      <c r="BM92" s="92"/>
    </row>
    <row r="93" ht="18.75" customHeight="1">
      <c r="A93" s="84"/>
      <c r="B93" s="129"/>
      <c r="C93" s="129"/>
      <c r="D93" s="129"/>
      <c r="E93" s="129"/>
      <c r="F93" s="129"/>
      <c r="G93" s="129"/>
      <c r="H93" s="129"/>
      <c r="I93" s="129"/>
      <c r="J93" s="129"/>
      <c r="K93" s="129"/>
      <c r="L93" s="129"/>
      <c r="M93" s="129"/>
      <c r="N93" s="129"/>
      <c r="O93" s="129"/>
      <c r="P93" s="129"/>
      <c r="Q93" s="129"/>
      <c r="R93" s="129"/>
      <c r="S93" s="129"/>
      <c r="T93" s="42"/>
      <c r="U93" s="92"/>
      <c r="BG93" s="92"/>
      <c r="BJ93" s="96" t="s">
        <v>138</v>
      </c>
      <c r="BK93" s="117" t="str">
        <f> BH93</f>
        <v/>
      </c>
      <c r="BM93" s="92"/>
    </row>
    <row r="94" ht="18.75" customHeight="1">
      <c r="A94" s="84"/>
      <c r="B94" s="129"/>
      <c r="C94" s="129"/>
      <c r="D94" s="129"/>
      <c r="E94" s="129"/>
      <c r="F94" s="129"/>
      <c r="G94" s="129"/>
      <c r="H94" s="129"/>
      <c r="I94" s="129"/>
      <c r="J94" s="129"/>
      <c r="K94" s="129"/>
      <c r="L94" s="129"/>
      <c r="M94" s="129"/>
      <c r="N94" s="129"/>
      <c r="O94" s="129"/>
      <c r="P94" s="129"/>
      <c r="Q94" s="129"/>
      <c r="R94" s="129"/>
      <c r="S94" s="129"/>
      <c r="T94" s="42"/>
      <c r="U94" s="92"/>
      <c r="BG94" s="92"/>
      <c r="BH94" s="110"/>
      <c r="BJ94" s="84" t="s">
        <v>150</v>
      </c>
      <c r="BM94" s="92"/>
    </row>
    <row r="95" ht="18.75" customHeight="1">
      <c r="A95" s="84"/>
      <c r="B95" s="129"/>
      <c r="C95" s="129"/>
      <c r="D95" s="129"/>
      <c r="E95" s="129"/>
      <c r="F95" s="129"/>
      <c r="G95" s="129"/>
      <c r="H95" s="129"/>
      <c r="I95" s="129"/>
      <c r="J95" s="129"/>
      <c r="K95" s="129"/>
      <c r="L95" s="129"/>
      <c r="M95" s="129"/>
      <c r="N95" s="129"/>
      <c r="O95" s="129"/>
      <c r="P95" s="129"/>
      <c r="Q95" s="129"/>
      <c r="R95" s="129"/>
      <c r="S95" s="129"/>
      <c r="T95" s="42"/>
      <c r="U95" s="92"/>
      <c r="BG95" s="92"/>
      <c r="BJ95" s="100" t="s">
        <v>233</v>
      </c>
      <c r="BK95" s="108" t="str">
        <f> BH95</f>
        <v/>
      </c>
      <c r="BM95" s="92"/>
    </row>
    <row r="96" ht="18.75" customHeight="1">
      <c r="A96" s="84"/>
      <c r="B96" s="129"/>
      <c r="C96" s="129"/>
      <c r="D96" s="129"/>
      <c r="E96" s="129"/>
      <c r="F96" s="129"/>
      <c r="G96" s="129"/>
      <c r="H96" s="129"/>
      <c r="I96" s="129"/>
      <c r="J96" s="129"/>
      <c r="K96" s="129"/>
      <c r="L96" s="129"/>
      <c r="M96" s="129"/>
      <c r="N96" s="129"/>
      <c r="O96" s="129"/>
      <c r="P96" s="129"/>
      <c r="Q96" s="129"/>
      <c r="R96" s="129"/>
      <c r="S96" s="129"/>
      <c r="T96" s="42"/>
      <c r="U96" s="92"/>
      <c r="BG96" s="92"/>
      <c r="BH96" s="110"/>
      <c r="BJ96" s="111" t="s">
        <v>235</v>
      </c>
      <c r="BM96" s="92"/>
    </row>
    <row r="97" ht="18.75" customHeight="1">
      <c r="A97" s="84"/>
      <c r="B97" s="129"/>
      <c r="C97" s="129"/>
      <c r="D97" s="129"/>
      <c r="E97" s="129"/>
      <c r="F97" s="129"/>
      <c r="G97" s="129"/>
      <c r="H97" s="129"/>
      <c r="I97" s="129"/>
      <c r="J97" s="129"/>
      <c r="K97" s="129"/>
      <c r="L97" s="129"/>
      <c r="M97" s="129"/>
      <c r="N97" s="129"/>
      <c r="O97" s="129"/>
      <c r="P97" s="129"/>
      <c r="Q97" s="129"/>
      <c r="R97" s="129"/>
      <c r="S97" s="129"/>
      <c r="T97" s="42"/>
      <c r="U97" s="92"/>
      <c r="BG97" s="92"/>
      <c r="BJ97" s="96"/>
      <c r="BK97" s="117" t="str">
        <f> BH97</f>
        <v/>
      </c>
      <c r="BM97" s="92"/>
    </row>
    <row r="98" ht="18.75" customHeight="1">
      <c r="A98" s="84"/>
      <c r="B98" s="129"/>
      <c r="C98" s="129"/>
      <c r="D98" s="129"/>
      <c r="E98" s="129"/>
      <c r="F98" s="129"/>
      <c r="G98" s="129"/>
      <c r="H98" s="129"/>
      <c r="I98" s="129"/>
      <c r="J98" s="129"/>
      <c r="K98" s="129"/>
      <c r="L98" s="129"/>
      <c r="M98" s="129"/>
      <c r="N98" s="129"/>
      <c r="O98" s="129"/>
      <c r="P98" s="129"/>
      <c r="Q98" s="129"/>
      <c r="R98" s="129"/>
      <c r="S98" s="129"/>
      <c r="T98" s="42"/>
      <c r="U98" s="92"/>
      <c r="BG98" s="92"/>
      <c r="BH98" s="110"/>
      <c r="BJ98" s="84" t="s">
        <v>159</v>
      </c>
      <c r="BM98" s="92"/>
    </row>
    <row r="99" ht="18.75" customHeight="1">
      <c r="A99" s="84"/>
      <c r="B99" s="129"/>
      <c r="C99" s="129"/>
      <c r="D99" s="129"/>
      <c r="E99" s="129"/>
      <c r="F99" s="129"/>
      <c r="G99" s="129"/>
      <c r="H99" s="129"/>
      <c r="I99" s="129"/>
      <c r="J99" s="129"/>
      <c r="K99" s="129"/>
      <c r="L99" s="129"/>
      <c r="M99" s="129"/>
      <c r="N99" s="129"/>
      <c r="O99" s="129"/>
      <c r="P99" s="129"/>
      <c r="Q99" s="129"/>
      <c r="R99" s="129"/>
      <c r="S99" s="129"/>
      <c r="T99" s="42"/>
      <c r="U99" s="92"/>
      <c r="BG99" s="92"/>
      <c r="BJ99" s="100" t="s">
        <v>164</v>
      </c>
      <c r="BK99" s="108" t="str">
        <f> BH99</f>
        <v/>
      </c>
      <c r="BM99" s="92"/>
    </row>
    <row r="100" ht="18.75" customHeight="1">
      <c r="A100" s="84"/>
      <c r="B100" s="129"/>
      <c r="C100" s="129"/>
      <c r="D100" s="129"/>
      <c r="E100" s="129"/>
      <c r="F100" s="129"/>
      <c r="G100" s="129"/>
      <c r="H100" s="129"/>
      <c r="I100" s="129"/>
      <c r="J100" s="129"/>
      <c r="K100" s="129"/>
      <c r="L100" s="129"/>
      <c r="M100" s="129"/>
      <c r="N100" s="129"/>
      <c r="O100" s="129"/>
      <c r="P100" s="129"/>
      <c r="Q100" s="129"/>
      <c r="R100" s="129"/>
      <c r="S100" s="129"/>
      <c r="T100" s="42"/>
      <c r="U100" s="92"/>
      <c r="BG100" s="92"/>
      <c r="BH100" s="110"/>
      <c r="BJ100" s="111" t="s">
        <v>248</v>
      </c>
      <c r="BM100" s="92"/>
    </row>
    <row r="101" ht="18.75" customHeight="1">
      <c r="A101" s="84"/>
      <c r="B101" s="129"/>
      <c r="C101" s="129"/>
      <c r="D101" s="129"/>
      <c r="E101" s="129"/>
      <c r="F101" s="129"/>
      <c r="G101" s="129"/>
      <c r="H101" s="129"/>
      <c r="I101" s="129"/>
      <c r="J101" s="129"/>
      <c r="K101" s="129"/>
      <c r="L101" s="129"/>
      <c r="M101" s="129"/>
      <c r="N101" s="129"/>
      <c r="O101" s="129"/>
      <c r="P101" s="129"/>
      <c r="Q101" s="129"/>
      <c r="R101" s="129"/>
      <c r="S101" s="129"/>
      <c r="T101" s="42"/>
      <c r="U101" s="92"/>
      <c r="BG101" s="92"/>
      <c r="BJ101" s="96" t="s">
        <v>251</v>
      </c>
      <c r="BK101" s="117" t="str">
        <f> BH101</f>
        <v/>
      </c>
      <c r="BM101" s="92"/>
    </row>
    <row r="102" ht="18.75" customHeight="1">
      <c r="A102" s="84"/>
      <c r="B102" s="129"/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129"/>
      <c r="P102" s="129"/>
      <c r="Q102" s="129"/>
      <c r="R102" s="129"/>
      <c r="S102" s="129"/>
      <c r="T102" s="42"/>
      <c r="U102" s="92"/>
      <c r="BG102" s="92"/>
      <c r="BH102" s="110"/>
      <c r="BJ102" s="84" t="s">
        <v>256</v>
      </c>
      <c r="BM102" s="92"/>
    </row>
    <row r="103" ht="18.75" customHeight="1">
      <c r="A103" s="8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42"/>
      <c r="U103" s="92"/>
      <c r="BG103" s="92"/>
      <c r="BJ103" s="100" t="s">
        <v>260</v>
      </c>
      <c r="BK103" s="108" t="str">
        <f> BH103</f>
        <v/>
      </c>
      <c r="BM103" s="92"/>
    </row>
    <row r="104" ht="18.75" customHeight="1">
      <c r="A104" s="8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129"/>
      <c r="P104" s="129"/>
      <c r="Q104" s="129"/>
      <c r="R104" s="129"/>
      <c r="S104" s="129"/>
      <c r="T104" s="42"/>
      <c r="U104" s="92"/>
      <c r="BG104" s="92"/>
      <c r="BH104" s="110"/>
      <c r="BI104" s="110"/>
      <c r="BJ104" s="111"/>
      <c r="BM104" s="92"/>
    </row>
    <row r="105" ht="18.75" customHeight="1">
      <c r="A105" s="84"/>
      <c r="B105" s="129"/>
      <c r="C105" s="129"/>
      <c r="D105" s="129"/>
      <c r="E105" s="129"/>
      <c r="F105" s="129"/>
      <c r="G105" s="129"/>
      <c r="H105" s="129"/>
      <c r="I105" s="129"/>
      <c r="J105" s="129"/>
      <c r="K105" s="129"/>
      <c r="L105" s="129"/>
      <c r="M105" s="129"/>
      <c r="N105" s="129"/>
      <c r="O105" s="129"/>
      <c r="P105" s="129"/>
      <c r="Q105" s="129"/>
      <c r="R105" s="129"/>
      <c r="S105" s="129"/>
      <c r="T105" s="42"/>
      <c r="U105" s="92"/>
      <c r="BG105" s="92"/>
      <c r="BH105" s="110"/>
      <c r="BI105" s="110"/>
      <c r="BJ105" s="111" t="s">
        <v>162</v>
      </c>
      <c r="BK105" s="108"/>
      <c r="BM105" s="92"/>
    </row>
    <row r="106" ht="18.75" customHeight="1">
      <c r="A106" s="84"/>
      <c r="B106" s="129"/>
      <c r="C106" s="129"/>
      <c r="D106" s="129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42"/>
      <c r="U106" s="92"/>
      <c r="BG106" s="92"/>
      <c r="BH106" s="110"/>
      <c r="BI106" s="110"/>
      <c r="BJ106" s="111" t="s">
        <v>166</v>
      </c>
      <c r="BM106" s="92"/>
    </row>
    <row r="107" ht="18.75" customHeight="1">
      <c r="A107" s="84"/>
      <c r="B107" s="129"/>
      <c r="C107" s="129"/>
      <c r="D107" s="129"/>
      <c r="E107" s="129"/>
      <c r="F107" s="129"/>
      <c r="G107" s="129"/>
      <c r="H107" s="129"/>
      <c r="I107" s="129"/>
      <c r="J107" s="129"/>
      <c r="K107" s="129"/>
      <c r="L107" s="129"/>
      <c r="M107" s="129"/>
      <c r="N107" s="129"/>
      <c r="O107" s="129"/>
      <c r="P107" s="129"/>
      <c r="Q107" s="129"/>
      <c r="R107" s="129"/>
      <c r="S107" s="129"/>
      <c r="T107" s="42"/>
      <c r="U107" s="92"/>
      <c r="BG107" s="92"/>
      <c r="BH107" s="110"/>
      <c r="BI107" s="110"/>
      <c r="BJ107" s="111" t="s">
        <v>266</v>
      </c>
      <c r="BK107" s="108"/>
      <c r="BL107" s="108"/>
      <c r="BM107" s="92"/>
    </row>
    <row r="108" ht="18.75" customHeight="1">
      <c r="A108" s="84"/>
      <c r="B108" s="129"/>
      <c r="C108" s="129"/>
      <c r="D108" s="129"/>
      <c r="E108" s="129"/>
      <c r="F108" s="129"/>
      <c r="G108" s="129"/>
      <c r="H108" s="129"/>
      <c r="I108" s="129"/>
      <c r="J108" s="129"/>
      <c r="K108" s="129"/>
      <c r="L108" s="129"/>
      <c r="M108" s="129"/>
      <c r="N108" s="129"/>
      <c r="O108" s="129"/>
      <c r="P108" s="129"/>
      <c r="Q108" s="129"/>
      <c r="R108" s="129"/>
      <c r="S108" s="129"/>
      <c r="T108" s="42"/>
      <c r="U108" s="92"/>
      <c r="BG108" s="92"/>
      <c r="BH108" s="110"/>
      <c r="BI108" s="110"/>
      <c r="BJ108" s="111" t="s">
        <v>267</v>
      </c>
      <c r="BK108" s="108"/>
      <c r="BL108" s="108"/>
      <c r="BM108" s="92"/>
    </row>
    <row r="109" ht="18.75" customHeight="1">
      <c r="A109" s="84"/>
      <c r="B109" s="129"/>
      <c r="C109" s="129"/>
      <c r="D109" s="129"/>
      <c r="E109" s="129"/>
      <c r="F109" s="129"/>
      <c r="G109" s="129"/>
      <c r="H109" s="129"/>
      <c r="I109" s="129"/>
      <c r="J109" s="129"/>
      <c r="K109" s="129"/>
      <c r="L109" s="129"/>
      <c r="M109" s="129"/>
      <c r="N109" s="129"/>
      <c r="O109" s="129"/>
      <c r="P109" s="129"/>
      <c r="Q109" s="129"/>
      <c r="R109" s="129"/>
      <c r="S109" s="129"/>
      <c r="T109" s="42"/>
      <c r="U109" s="92"/>
      <c r="BG109" s="92"/>
      <c r="BH109" s="110"/>
      <c r="BI109" s="110"/>
      <c r="BJ109" s="111" t="s">
        <v>269</v>
      </c>
      <c r="BK109" s="108"/>
      <c r="BL109" s="108"/>
      <c r="BM109" s="92"/>
    </row>
    <row r="110" ht="18.75" customHeight="1">
      <c r="A110" s="84"/>
      <c r="B110" s="129"/>
      <c r="C110" s="129"/>
      <c r="D110" s="129"/>
      <c r="E110" s="129"/>
      <c r="F110" s="129"/>
      <c r="G110" s="129"/>
      <c r="H110" s="129"/>
      <c r="I110" s="129"/>
      <c r="J110" s="129"/>
      <c r="K110" s="129"/>
      <c r="L110" s="129"/>
      <c r="M110" s="129"/>
      <c r="N110" s="129"/>
      <c r="O110" s="129"/>
      <c r="P110" s="129"/>
      <c r="Q110" s="129"/>
      <c r="R110" s="129"/>
      <c r="S110" s="129"/>
      <c r="T110" s="42"/>
      <c r="U110" s="92"/>
      <c r="BG110" s="92"/>
      <c r="BH110" s="110"/>
      <c r="BI110" s="110"/>
      <c r="BJ110" s="111" t="s">
        <v>271</v>
      </c>
      <c r="BK110" s="108"/>
      <c r="BL110" s="108"/>
      <c r="BM110" s="92"/>
    </row>
    <row r="111" ht="18.75" customHeight="1">
      <c r="A111" s="84"/>
      <c r="B111" s="129"/>
      <c r="C111" s="129"/>
      <c r="D111" s="129"/>
      <c r="E111" s="129"/>
      <c r="F111" s="129"/>
      <c r="G111" s="129"/>
      <c r="H111" s="129"/>
      <c r="I111" s="129"/>
      <c r="J111" s="129"/>
      <c r="K111" s="129"/>
      <c r="L111" s="129"/>
      <c r="M111" s="129"/>
      <c r="N111" s="129"/>
      <c r="O111" s="129"/>
      <c r="P111" s="129"/>
      <c r="Q111" s="129"/>
      <c r="R111" s="129"/>
      <c r="S111" s="129"/>
      <c r="T111" s="42"/>
      <c r="U111" s="92"/>
      <c r="BG111" s="92"/>
      <c r="BH111" s="110"/>
      <c r="BI111" s="110"/>
      <c r="BJ111" s="111"/>
      <c r="BK111" s="108"/>
      <c r="BL111" s="108"/>
      <c r="BM111" s="92"/>
    </row>
    <row r="112" ht="18.75" customHeight="1">
      <c r="A112" s="84"/>
      <c r="B112" s="129"/>
      <c r="C112" s="129"/>
      <c r="D112" s="129"/>
      <c r="E112" s="129"/>
      <c r="F112" s="129"/>
      <c r="G112" s="129"/>
      <c r="H112" s="129"/>
      <c r="I112" s="129"/>
      <c r="J112" s="129"/>
      <c r="K112" s="129"/>
      <c r="L112" s="129"/>
      <c r="M112" s="129"/>
      <c r="N112" s="129"/>
      <c r="O112" s="129"/>
      <c r="P112" s="129"/>
      <c r="Q112" s="129"/>
      <c r="R112" s="129"/>
      <c r="S112" s="129"/>
      <c r="T112" s="42"/>
      <c r="U112" s="92"/>
      <c r="BG112" s="92"/>
      <c r="BH112" s="110"/>
      <c r="BI112" s="110"/>
      <c r="BJ112" s="111" t="s">
        <v>139</v>
      </c>
      <c r="BK112" s="108"/>
      <c r="BL112" s="108"/>
      <c r="BM112" s="92"/>
    </row>
    <row r="113" ht="18.75" customHeight="1">
      <c r="A113" s="84"/>
      <c r="B113" s="129"/>
      <c r="C113" s="129"/>
      <c r="D113" s="129"/>
      <c r="E113" s="129"/>
      <c r="F113" s="129"/>
      <c r="G113" s="129"/>
      <c r="H113" s="129"/>
      <c r="I113" s="129"/>
      <c r="J113" s="129"/>
      <c r="K113" s="129"/>
      <c r="L113" s="129"/>
      <c r="M113" s="129"/>
      <c r="N113" s="129"/>
      <c r="O113" s="129"/>
      <c r="P113" s="129"/>
      <c r="Q113" s="129"/>
      <c r="R113" s="129"/>
      <c r="S113" s="129"/>
      <c r="T113" s="42"/>
      <c r="U113" s="92"/>
      <c r="BG113" s="92"/>
      <c r="BH113" s="110"/>
      <c r="BI113" s="110"/>
      <c r="BJ113" s="111" t="s">
        <v>147</v>
      </c>
      <c r="BK113" s="108"/>
      <c r="BL113" s="108"/>
      <c r="BM113" s="92"/>
    </row>
    <row r="114" ht="18.75" customHeight="1">
      <c r="A114" s="84"/>
      <c r="B114" s="129"/>
      <c r="C114" s="129"/>
      <c r="D114" s="129"/>
      <c r="E114" s="129"/>
      <c r="F114" s="129"/>
      <c r="G114" s="129"/>
      <c r="H114" s="129"/>
      <c r="I114" s="129"/>
      <c r="J114" s="129"/>
      <c r="K114" s="129"/>
      <c r="L114" s="129"/>
      <c r="M114" s="129"/>
      <c r="N114" s="129"/>
      <c r="O114" s="129"/>
      <c r="P114" s="129"/>
      <c r="Q114" s="129"/>
      <c r="R114" s="129"/>
      <c r="S114" s="129"/>
      <c r="T114" s="42"/>
      <c r="U114" s="92"/>
      <c r="BG114" s="92"/>
      <c r="BH114" s="110"/>
      <c r="BI114" s="110"/>
      <c r="BJ114" s="111" t="s">
        <v>156</v>
      </c>
      <c r="BK114" s="108"/>
      <c r="BL114" s="108"/>
      <c r="BM114" s="92"/>
    </row>
    <row r="115" ht="18.75" customHeight="1">
      <c r="A115" s="84"/>
      <c r="B115" s="129"/>
      <c r="C115" s="129"/>
      <c r="D115" s="129"/>
      <c r="E115" s="129"/>
      <c r="F115" s="129"/>
      <c r="G115" s="129"/>
      <c r="H115" s="129"/>
      <c r="I115" s="129"/>
      <c r="J115" s="129"/>
      <c r="K115" s="129"/>
      <c r="L115" s="129"/>
      <c r="M115" s="129"/>
      <c r="N115" s="129"/>
      <c r="O115" s="129"/>
      <c r="P115" s="129"/>
      <c r="Q115" s="129"/>
      <c r="R115" s="129"/>
      <c r="S115" s="129"/>
      <c r="T115" s="42"/>
      <c r="U115" s="92"/>
      <c r="BG115" s="92"/>
      <c r="BH115" s="110"/>
      <c r="BI115" s="110"/>
      <c r="BJ115" s="111" t="s">
        <v>276</v>
      </c>
      <c r="BK115" s="108"/>
      <c r="BL115" s="108"/>
      <c r="BM115" s="92"/>
    </row>
    <row r="116" ht="18.75" customHeight="1">
      <c r="A116" s="84"/>
      <c r="B116" s="129"/>
      <c r="C116" s="129"/>
      <c r="D116" s="129"/>
      <c r="E116" s="129"/>
      <c r="F116" s="129"/>
      <c r="G116" s="129"/>
      <c r="H116" s="129"/>
      <c r="I116" s="129"/>
      <c r="J116" s="129"/>
      <c r="K116" s="129"/>
      <c r="L116" s="129"/>
      <c r="M116" s="129"/>
      <c r="N116" s="129"/>
      <c r="O116" s="129"/>
      <c r="P116" s="129"/>
      <c r="Q116" s="129"/>
      <c r="R116" s="129"/>
      <c r="S116" s="129"/>
      <c r="T116" s="42"/>
      <c r="U116" s="92"/>
      <c r="BG116" s="92"/>
      <c r="BH116" s="110"/>
      <c r="BI116" s="110"/>
      <c r="BJ116" s="111" t="s">
        <v>278</v>
      </c>
      <c r="BK116" s="108"/>
      <c r="BL116" s="108"/>
      <c r="BM116" s="92"/>
    </row>
    <row r="117" ht="18.75" customHeight="1">
      <c r="A117" s="84"/>
      <c r="B117" s="129"/>
      <c r="C117" s="129"/>
      <c r="D117" s="129"/>
      <c r="E117" s="129"/>
      <c r="F117" s="129"/>
      <c r="G117" s="129"/>
      <c r="H117" s="129"/>
      <c r="I117" s="129"/>
      <c r="J117" s="129"/>
      <c r="K117" s="129"/>
      <c r="L117" s="129"/>
      <c r="M117" s="129"/>
      <c r="N117" s="129"/>
      <c r="O117" s="129"/>
      <c r="P117" s="129"/>
      <c r="Q117" s="129"/>
      <c r="R117" s="129"/>
      <c r="S117" s="129"/>
      <c r="T117" s="42"/>
      <c r="U117" s="92"/>
      <c r="BG117" s="92"/>
      <c r="BH117" s="110"/>
      <c r="BI117" s="110"/>
      <c r="BJ117" s="111" t="s">
        <v>280</v>
      </c>
      <c r="BK117" s="108"/>
      <c r="BL117" s="108"/>
      <c r="BM117" s="92"/>
    </row>
    <row r="118" ht="18.75" customHeight="1">
      <c r="A118" s="84"/>
      <c r="B118" s="129"/>
      <c r="C118" s="129"/>
      <c r="D118" s="129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42"/>
      <c r="U118" s="92"/>
      <c r="BG118" s="92"/>
      <c r="BH118" s="110"/>
      <c r="BI118" s="110"/>
      <c r="BJ118" s="111" t="s">
        <v>282</v>
      </c>
      <c r="BK118" s="108"/>
      <c r="BL118" s="108"/>
      <c r="BM118" s="92"/>
    </row>
    <row r="119" ht="18.75" customHeight="1">
      <c r="A119" s="84"/>
      <c r="B119" s="129"/>
      <c r="C119" s="129"/>
      <c r="D119" s="129"/>
      <c r="E119" s="129"/>
      <c r="F119" s="129"/>
      <c r="G119" s="129"/>
      <c r="H119" s="129"/>
      <c r="I119" s="129"/>
      <c r="J119" s="129"/>
      <c r="K119" s="129"/>
      <c r="L119" s="129"/>
      <c r="M119" s="129"/>
      <c r="N119" s="129"/>
      <c r="O119" s="129"/>
      <c r="P119" s="129"/>
      <c r="Q119" s="129"/>
      <c r="R119" s="129"/>
      <c r="S119" s="129"/>
      <c r="T119" s="42"/>
      <c r="U119" s="92"/>
      <c r="BG119" s="92"/>
      <c r="BH119" s="110"/>
      <c r="BI119" s="110"/>
      <c r="BJ119" s="111"/>
      <c r="BK119" s="108"/>
      <c r="BL119" s="108"/>
      <c r="BM119" s="92"/>
    </row>
    <row r="120" ht="18.75" customHeight="1">
      <c r="A120" s="84"/>
      <c r="B120" s="129"/>
      <c r="C120" s="129"/>
      <c r="D120" s="129"/>
      <c r="E120" s="129"/>
      <c r="F120" s="129"/>
      <c r="G120" s="129"/>
      <c r="H120" s="129"/>
      <c r="I120" s="129"/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  <c r="T120" s="42"/>
      <c r="U120" s="92"/>
      <c r="BG120" s="92"/>
      <c r="BH120" s="110"/>
      <c r="BI120" s="110"/>
      <c r="BJ120" s="111" t="s">
        <v>206</v>
      </c>
      <c r="BK120" s="108"/>
      <c r="BL120" s="108"/>
      <c r="BM120" s="92"/>
    </row>
    <row r="121" ht="18.75" customHeight="1">
      <c r="A121" s="84"/>
      <c r="B121" s="129"/>
      <c r="C121" s="129"/>
      <c r="D121" s="129"/>
      <c r="E121" s="129"/>
      <c r="F121" s="129"/>
      <c r="G121" s="129"/>
      <c r="H121" s="129"/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  <c r="T121" s="42"/>
      <c r="U121" s="92"/>
      <c r="BG121" s="92"/>
      <c r="BH121" s="110"/>
      <c r="BI121" s="110"/>
      <c r="BJ121" s="111" t="s">
        <v>207</v>
      </c>
      <c r="BK121" s="108"/>
      <c r="BL121" s="108"/>
      <c r="BM121" s="92"/>
    </row>
    <row r="122" ht="18.75" customHeight="1">
      <c r="A122" s="84"/>
      <c r="B122" s="129"/>
      <c r="C122" s="129"/>
      <c r="D122" s="129"/>
      <c r="E122" s="129"/>
      <c r="F122" s="129"/>
      <c r="G122" s="129"/>
      <c r="H122" s="129"/>
      <c r="I122" s="129"/>
      <c r="J122" s="129"/>
      <c r="K122" s="129"/>
      <c r="L122" s="129"/>
      <c r="M122" s="129"/>
      <c r="N122" s="129"/>
      <c r="O122" s="129"/>
      <c r="P122" s="129"/>
      <c r="Q122" s="129"/>
      <c r="R122" s="129"/>
      <c r="S122" s="129"/>
      <c r="T122" s="42"/>
      <c r="U122" s="92"/>
      <c r="BG122" s="92"/>
      <c r="BH122" s="110"/>
      <c r="BI122" s="110"/>
      <c r="BJ122" s="111" t="s">
        <v>209</v>
      </c>
      <c r="BK122" s="108"/>
      <c r="BL122" s="108"/>
      <c r="BM122" s="92"/>
    </row>
    <row r="123" ht="18.75" customHeight="1">
      <c r="A123" s="84"/>
      <c r="B123" s="129"/>
      <c r="C123" s="129"/>
      <c r="D123" s="129"/>
      <c r="E123" s="129"/>
      <c r="F123" s="129"/>
      <c r="G123" s="129"/>
      <c r="H123" s="129"/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42"/>
      <c r="U123" s="92"/>
      <c r="BG123" s="92"/>
      <c r="BH123" s="110"/>
      <c r="BI123" s="110"/>
      <c r="BJ123" s="111" t="s">
        <v>286</v>
      </c>
      <c r="BK123" s="108"/>
      <c r="BL123" s="108"/>
      <c r="BM123" s="92"/>
    </row>
    <row r="124" ht="18.75" customHeight="1">
      <c r="A124" s="84"/>
      <c r="B124" s="129"/>
      <c r="C124" s="129"/>
      <c r="D124" s="129"/>
      <c r="E124" s="129"/>
      <c r="F124" s="129"/>
      <c r="G124" s="129"/>
      <c r="H124" s="129"/>
      <c r="I124" s="129"/>
      <c r="J124" s="129"/>
      <c r="K124" s="129"/>
      <c r="L124" s="129"/>
      <c r="M124" s="129"/>
      <c r="N124" s="129"/>
      <c r="O124" s="129"/>
      <c r="P124" s="129"/>
      <c r="Q124" s="129"/>
      <c r="R124" s="129"/>
      <c r="S124" s="129"/>
      <c r="T124" s="42"/>
      <c r="U124" s="92"/>
      <c r="BG124" s="92"/>
      <c r="BH124" s="110"/>
      <c r="BI124" s="110"/>
      <c r="BJ124" s="111" t="s">
        <v>289</v>
      </c>
      <c r="BK124" s="108"/>
      <c r="BL124" s="108"/>
      <c r="BM124" s="92"/>
    </row>
    <row r="125" ht="18.75" customHeight="1">
      <c r="A125" s="84"/>
      <c r="B125" s="129"/>
      <c r="C125" s="129"/>
      <c r="D125" s="129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42"/>
      <c r="U125" s="92"/>
      <c r="BG125" s="92"/>
      <c r="BH125" s="110"/>
      <c r="BI125" s="110"/>
      <c r="BJ125" s="111" t="s">
        <v>291</v>
      </c>
      <c r="BK125" s="108"/>
      <c r="BL125" s="108"/>
      <c r="BM125" s="92"/>
    </row>
    <row r="126" ht="18.75" customHeight="1">
      <c r="A126" s="84"/>
      <c r="B126" s="129"/>
      <c r="C126" s="129"/>
      <c r="D126" s="129"/>
      <c r="E126" s="129"/>
      <c r="F126" s="129"/>
      <c r="G126" s="129"/>
      <c r="H126" s="129"/>
      <c r="I126" s="129"/>
      <c r="J126" s="129"/>
      <c r="K126" s="129"/>
      <c r="L126" s="129"/>
      <c r="M126" s="129"/>
      <c r="N126" s="129"/>
      <c r="O126" s="129"/>
      <c r="P126" s="129"/>
      <c r="Q126" s="129"/>
      <c r="R126" s="129"/>
      <c r="S126" s="129"/>
      <c r="T126" s="42"/>
      <c r="U126" s="92"/>
      <c r="BG126" s="92"/>
      <c r="BH126" s="110"/>
      <c r="BI126" s="110"/>
      <c r="BJ126" s="111" t="s">
        <v>293</v>
      </c>
      <c r="BK126" s="108"/>
      <c r="BL126" s="108"/>
      <c r="BM126" s="92"/>
    </row>
    <row r="127" ht="18.75" customHeight="1">
      <c r="A127" s="84"/>
      <c r="B127" s="129"/>
      <c r="C127" s="129"/>
      <c r="D127" s="129"/>
      <c r="E127" s="129"/>
      <c r="F127" s="129"/>
      <c r="G127" s="129"/>
      <c r="H127" s="129"/>
      <c r="I127" s="129"/>
      <c r="J127" s="129"/>
      <c r="K127" s="129"/>
      <c r="L127" s="129"/>
      <c r="M127" s="129"/>
      <c r="N127" s="129"/>
      <c r="O127" s="129"/>
      <c r="P127" s="129"/>
      <c r="Q127" s="129"/>
      <c r="R127" s="129"/>
      <c r="S127" s="129"/>
      <c r="T127" s="42"/>
      <c r="U127" s="92"/>
      <c r="BG127" s="92"/>
      <c r="BH127" s="110"/>
      <c r="BI127" s="110"/>
      <c r="BJ127" s="111" t="s">
        <v>294</v>
      </c>
      <c r="BK127" s="108"/>
      <c r="BL127" s="108"/>
      <c r="BM127" s="92"/>
    </row>
    <row r="128" ht="18.75" customHeight="1">
      <c r="A128" s="84"/>
      <c r="B128" s="129"/>
      <c r="C128" s="129"/>
      <c r="D128" s="129"/>
      <c r="E128" s="129"/>
      <c r="F128" s="129"/>
      <c r="G128" s="129"/>
      <c r="H128" s="129"/>
      <c r="I128" s="129"/>
      <c r="J128" s="129"/>
      <c r="K128" s="129"/>
      <c r="L128" s="129"/>
      <c r="M128" s="129"/>
      <c r="N128" s="129"/>
      <c r="O128" s="129"/>
      <c r="P128" s="129"/>
      <c r="Q128" s="129"/>
      <c r="R128" s="129"/>
      <c r="S128" s="129"/>
      <c r="T128" s="42"/>
      <c r="U128" s="92"/>
      <c r="BG128" s="92"/>
      <c r="BH128" s="110"/>
      <c r="BI128" s="110"/>
      <c r="BJ128" s="111" t="s">
        <v>296</v>
      </c>
      <c r="BK128" s="108"/>
      <c r="BL128" s="108"/>
      <c r="BM128" s="92"/>
    </row>
    <row r="129" ht="18.75" customHeight="1">
      <c r="A129" s="84"/>
      <c r="B129" s="129"/>
      <c r="C129" s="129"/>
      <c r="D129" s="129"/>
      <c r="E129" s="129"/>
      <c r="F129" s="129"/>
      <c r="G129" s="129"/>
      <c r="H129" s="129"/>
      <c r="I129" s="129"/>
      <c r="J129" s="129"/>
      <c r="K129" s="129"/>
      <c r="L129" s="129"/>
      <c r="M129" s="129"/>
      <c r="N129" s="129"/>
      <c r="O129" s="129"/>
      <c r="P129" s="129"/>
      <c r="Q129" s="129"/>
      <c r="R129" s="129"/>
      <c r="S129" s="129"/>
      <c r="T129" s="42"/>
      <c r="U129" s="92"/>
      <c r="BG129" s="92"/>
      <c r="BH129" s="110"/>
      <c r="BI129" s="110"/>
      <c r="BJ129" s="111"/>
      <c r="BK129" s="108"/>
      <c r="BL129" s="108"/>
      <c r="BM129" s="92"/>
    </row>
    <row r="130" ht="18.75" customHeight="1">
      <c r="A130" s="84"/>
      <c r="B130" s="129"/>
      <c r="C130" s="129"/>
      <c r="D130" s="129"/>
      <c r="E130" s="129"/>
      <c r="F130" s="129"/>
      <c r="G130" s="129"/>
      <c r="H130" s="129"/>
      <c r="I130" s="129"/>
      <c r="J130" s="129"/>
      <c r="K130" s="129"/>
      <c r="L130" s="129"/>
      <c r="M130" s="129"/>
      <c r="N130" s="129"/>
      <c r="O130" s="129"/>
      <c r="P130" s="129"/>
      <c r="Q130" s="129"/>
      <c r="R130" s="129"/>
      <c r="S130" s="129"/>
      <c r="T130" s="42"/>
      <c r="U130" s="92"/>
      <c r="BG130" s="92"/>
      <c r="BH130" s="110"/>
      <c r="BI130" s="110"/>
      <c r="BJ130" s="111" t="s">
        <v>210</v>
      </c>
      <c r="BK130" s="108"/>
      <c r="BL130" s="108"/>
      <c r="BM130" s="92"/>
    </row>
    <row r="131" ht="18.75" customHeight="1">
      <c r="A131" s="84"/>
      <c r="B131" s="129"/>
      <c r="C131" s="129"/>
      <c r="D131" s="129"/>
      <c r="E131" s="129"/>
      <c r="F131" s="129"/>
      <c r="G131" s="129"/>
      <c r="H131" s="129"/>
      <c r="I131" s="129"/>
      <c r="J131" s="129"/>
      <c r="K131" s="129"/>
      <c r="L131" s="129"/>
      <c r="M131" s="129"/>
      <c r="N131" s="129"/>
      <c r="O131" s="129"/>
      <c r="P131" s="129"/>
      <c r="Q131" s="129"/>
      <c r="R131" s="129"/>
      <c r="S131" s="129"/>
      <c r="T131" s="42"/>
      <c r="U131" s="92"/>
      <c r="BG131" s="92"/>
      <c r="BH131" s="110"/>
      <c r="BI131" s="110"/>
      <c r="BJ131" s="111" t="s">
        <v>212</v>
      </c>
      <c r="BK131" s="108"/>
      <c r="BL131" s="108"/>
      <c r="BM131" s="92"/>
    </row>
    <row r="132" ht="18.75" customHeight="1">
      <c r="A132" s="84"/>
      <c r="B132" s="129"/>
      <c r="C132" s="129"/>
      <c r="D132" s="129"/>
      <c r="E132" s="129"/>
      <c r="F132" s="129"/>
      <c r="G132" s="129"/>
      <c r="H132" s="129"/>
      <c r="I132" s="129"/>
      <c r="J132" s="129"/>
      <c r="K132" s="129"/>
      <c r="L132" s="129"/>
      <c r="M132" s="129"/>
      <c r="N132" s="129"/>
      <c r="O132" s="129"/>
      <c r="P132" s="129"/>
      <c r="Q132" s="129"/>
      <c r="R132" s="129"/>
      <c r="S132" s="129"/>
      <c r="T132" s="42"/>
      <c r="U132" s="92"/>
      <c r="BG132" s="92"/>
      <c r="BH132" s="110"/>
      <c r="BI132" s="110"/>
      <c r="BJ132" s="111" t="s">
        <v>213</v>
      </c>
      <c r="BK132" s="108"/>
      <c r="BL132" s="108"/>
      <c r="BM132" s="92"/>
    </row>
    <row r="133" ht="18.75" customHeight="1">
      <c r="A133" s="84"/>
      <c r="B133" s="129"/>
      <c r="C133" s="129"/>
      <c r="D133" s="129"/>
      <c r="E133" s="129"/>
      <c r="F133" s="129"/>
      <c r="G133" s="129"/>
      <c r="H133" s="129"/>
      <c r="I133" s="129"/>
      <c r="J133" s="129"/>
      <c r="K133" s="129"/>
      <c r="L133" s="129"/>
      <c r="M133" s="129"/>
      <c r="N133" s="129"/>
      <c r="O133" s="129"/>
      <c r="P133" s="129"/>
      <c r="Q133" s="129"/>
      <c r="R133" s="129"/>
      <c r="S133" s="129"/>
      <c r="T133" s="42"/>
      <c r="U133" s="92"/>
      <c r="BG133" s="92"/>
      <c r="BH133" s="110"/>
      <c r="BI133" s="110"/>
      <c r="BJ133" s="111" t="s">
        <v>301</v>
      </c>
      <c r="BK133" s="108"/>
      <c r="BL133" s="108"/>
      <c r="BM133" s="92"/>
    </row>
    <row r="134" ht="18.75" customHeight="1">
      <c r="A134" s="84"/>
      <c r="B134" s="129"/>
      <c r="C134" s="129"/>
      <c r="D134" s="129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42"/>
      <c r="U134" s="92"/>
      <c r="BG134" s="92"/>
      <c r="BH134" s="110"/>
      <c r="BI134" s="110"/>
      <c r="BJ134" s="111" t="s">
        <v>303</v>
      </c>
      <c r="BK134" s="108"/>
      <c r="BL134" s="108"/>
      <c r="BM134" s="92"/>
    </row>
    <row r="135" ht="18.75" customHeight="1">
      <c r="A135" s="84"/>
      <c r="B135" s="129"/>
      <c r="C135" s="129"/>
      <c r="D135" s="129"/>
      <c r="E135" s="129"/>
      <c r="F135" s="129"/>
      <c r="G135" s="129"/>
      <c r="H135" s="129"/>
      <c r="I135" s="129"/>
      <c r="J135" s="129"/>
      <c r="K135" s="129"/>
      <c r="L135" s="129"/>
      <c r="M135" s="129"/>
      <c r="N135" s="129"/>
      <c r="O135" s="129"/>
      <c r="P135" s="129"/>
      <c r="Q135" s="129"/>
      <c r="R135" s="129"/>
      <c r="S135" s="129"/>
      <c r="T135" s="42"/>
      <c r="U135" s="92"/>
      <c r="BG135" s="92"/>
      <c r="BH135" s="110"/>
      <c r="BI135" s="110"/>
      <c r="BJ135" s="111" t="s">
        <v>305</v>
      </c>
      <c r="BK135" s="108"/>
      <c r="BL135" s="108"/>
      <c r="BM135" s="92"/>
    </row>
    <row r="136" ht="18.75" customHeight="1">
      <c r="A136" s="84"/>
      <c r="B136" s="129"/>
      <c r="C136" s="129"/>
      <c r="D136" s="129"/>
      <c r="E136" s="129"/>
      <c r="F136" s="129"/>
      <c r="G136" s="129"/>
      <c r="H136" s="129"/>
      <c r="I136" s="129"/>
      <c r="J136" s="129"/>
      <c r="K136" s="129"/>
      <c r="L136" s="129"/>
      <c r="M136" s="129"/>
      <c r="N136" s="129"/>
      <c r="O136" s="129"/>
      <c r="P136" s="129"/>
      <c r="Q136" s="129"/>
      <c r="R136" s="129"/>
      <c r="S136" s="129"/>
      <c r="T136" s="42"/>
      <c r="U136" s="92"/>
      <c r="BG136" s="92"/>
      <c r="BH136" s="110"/>
      <c r="BI136" s="110"/>
      <c r="BJ136" s="111" t="s">
        <v>307</v>
      </c>
      <c r="BK136" s="108"/>
      <c r="BL136" s="108"/>
      <c r="BM136" s="92"/>
    </row>
    <row r="137" ht="18.75" customHeight="1">
      <c r="A137" s="84"/>
      <c r="B137" s="129"/>
      <c r="C137" s="129"/>
      <c r="D137" s="129"/>
      <c r="E137" s="129"/>
      <c r="F137" s="129"/>
      <c r="G137" s="129"/>
      <c r="H137" s="129"/>
      <c r="I137" s="129"/>
      <c r="J137" s="129"/>
      <c r="K137" s="129"/>
      <c r="L137" s="129"/>
      <c r="M137" s="129"/>
      <c r="N137" s="129"/>
      <c r="O137" s="129"/>
      <c r="P137" s="129"/>
      <c r="Q137" s="129"/>
      <c r="R137" s="129"/>
      <c r="S137" s="129"/>
      <c r="T137" s="42"/>
      <c r="U137" s="92"/>
      <c r="BG137" s="92"/>
      <c r="BH137" s="110"/>
      <c r="BI137" s="110"/>
      <c r="BJ137" s="111" t="s">
        <v>309</v>
      </c>
      <c r="BK137" s="108"/>
      <c r="BL137" s="108"/>
      <c r="BM137" s="92"/>
    </row>
    <row r="138" ht="18.75" customHeight="1">
      <c r="A138" s="84"/>
      <c r="B138" s="129"/>
      <c r="C138" s="129"/>
      <c r="D138" s="129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42"/>
      <c r="U138" s="92"/>
      <c r="BG138" s="92"/>
      <c r="BH138" s="110"/>
      <c r="BI138" s="110"/>
      <c r="BJ138" s="111" t="s">
        <v>310</v>
      </c>
      <c r="BK138" s="108"/>
      <c r="BL138" s="108"/>
      <c r="BM138" s="92"/>
    </row>
    <row r="139" ht="18.75" customHeight="1">
      <c r="A139" s="84"/>
      <c r="B139" s="129"/>
      <c r="C139" s="129"/>
      <c r="D139" s="129"/>
      <c r="E139" s="129"/>
      <c r="F139" s="129"/>
      <c r="G139" s="129"/>
      <c r="H139" s="129"/>
      <c r="I139" s="129"/>
      <c r="J139" s="129"/>
      <c r="K139" s="129"/>
      <c r="L139" s="129"/>
      <c r="M139" s="129"/>
      <c r="N139" s="129"/>
      <c r="O139" s="129"/>
      <c r="P139" s="129"/>
      <c r="Q139" s="129"/>
      <c r="R139" s="129"/>
      <c r="S139" s="129"/>
      <c r="T139" s="42"/>
      <c r="U139" s="92"/>
      <c r="BG139" s="92"/>
      <c r="BH139" s="110"/>
      <c r="BI139" s="110"/>
      <c r="BJ139" s="111"/>
      <c r="BK139" s="108"/>
      <c r="BL139" s="108"/>
      <c r="BM139" s="92"/>
    </row>
    <row r="140" ht="18.75" customHeight="1">
      <c r="A140" s="84"/>
      <c r="B140" s="129"/>
      <c r="C140" s="129"/>
      <c r="D140" s="129"/>
      <c r="E140" s="129"/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  <c r="T140" s="42"/>
      <c r="U140" s="92"/>
      <c r="BG140" s="92"/>
      <c r="BH140" s="110"/>
      <c r="BI140" s="110"/>
      <c r="BJ140" s="111" t="s">
        <v>214</v>
      </c>
      <c r="BK140" s="108"/>
      <c r="BL140" s="108"/>
      <c r="BM140" s="92"/>
    </row>
    <row r="141" ht="18.75" customHeight="1">
      <c r="A141" s="84"/>
      <c r="B141" s="129"/>
      <c r="C141" s="129"/>
      <c r="D141" s="129"/>
      <c r="E141" s="129"/>
      <c r="F141" s="129"/>
      <c r="G141" s="129"/>
      <c r="H141" s="129"/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129"/>
      <c r="T141" s="42"/>
      <c r="U141" s="92"/>
      <c r="BG141" s="92"/>
      <c r="BH141" s="110"/>
      <c r="BI141" s="110"/>
      <c r="BJ141" s="111" t="s">
        <v>215</v>
      </c>
      <c r="BK141" s="108"/>
      <c r="BL141" s="108"/>
      <c r="BM141" s="92"/>
    </row>
    <row r="142" ht="18.75" customHeight="1">
      <c r="A142" s="84"/>
      <c r="B142" s="129"/>
      <c r="C142" s="129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42"/>
      <c r="U142" s="92"/>
      <c r="BG142" s="92"/>
      <c r="BH142" s="110"/>
      <c r="BI142" s="110"/>
      <c r="BJ142" s="111" t="s">
        <v>217</v>
      </c>
      <c r="BK142" s="108"/>
      <c r="BL142" s="108"/>
      <c r="BM142" s="92"/>
    </row>
    <row r="143" ht="18.75" customHeight="1">
      <c r="A143" s="84"/>
      <c r="B143" s="129"/>
      <c r="C143" s="129"/>
      <c r="D143" s="129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42"/>
      <c r="U143" s="92"/>
      <c r="BG143" s="92"/>
      <c r="BH143" s="110"/>
      <c r="BI143" s="110"/>
      <c r="BJ143" s="111" t="s">
        <v>315</v>
      </c>
      <c r="BK143" s="108"/>
      <c r="BL143" s="108"/>
      <c r="BM143" s="92"/>
    </row>
    <row r="144" ht="18.75" customHeight="1">
      <c r="A144" s="84"/>
      <c r="B144" s="129"/>
      <c r="C144" s="129"/>
      <c r="D144" s="129"/>
      <c r="E144" s="129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42"/>
      <c r="U144" s="92"/>
      <c r="BG144" s="92"/>
      <c r="BH144" s="110"/>
      <c r="BI144" s="110"/>
      <c r="BJ144" s="111" t="s">
        <v>317</v>
      </c>
      <c r="BK144" s="108"/>
      <c r="BL144" s="108"/>
      <c r="BM144" s="92"/>
    </row>
    <row r="145" ht="18.75" customHeight="1">
      <c r="A145" s="84"/>
      <c r="B145" s="129"/>
      <c r="C145" s="129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42"/>
      <c r="U145" s="92"/>
      <c r="BG145" s="92"/>
      <c r="BH145" s="110"/>
      <c r="BI145" s="110"/>
      <c r="BJ145" s="111" t="s">
        <v>319</v>
      </c>
      <c r="BK145" s="108"/>
      <c r="BL145" s="108"/>
      <c r="BM145" s="92"/>
    </row>
    <row r="146" ht="18.75" customHeight="1">
      <c r="A146" s="84"/>
      <c r="B146" s="129"/>
      <c r="C146" s="129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42"/>
      <c r="U146" s="92"/>
      <c r="BG146" s="92"/>
      <c r="BH146" s="110"/>
      <c r="BI146" s="110"/>
      <c r="BJ146" s="111" t="s">
        <v>320</v>
      </c>
      <c r="BK146" s="108"/>
      <c r="BL146" s="108"/>
      <c r="BM146" s="92"/>
    </row>
    <row r="147" ht="18.75" customHeight="1">
      <c r="A147" s="84"/>
      <c r="B147" s="129"/>
      <c r="C147" s="129"/>
      <c r="D147" s="129"/>
      <c r="E147" s="129"/>
      <c r="F147" s="129"/>
      <c r="G147" s="129"/>
      <c r="H147" s="129"/>
      <c r="I147" s="129"/>
      <c r="J147" s="129"/>
      <c r="K147" s="129"/>
      <c r="L147" s="129"/>
      <c r="M147" s="129"/>
      <c r="N147" s="129"/>
      <c r="O147" s="129"/>
      <c r="P147" s="129"/>
      <c r="Q147" s="129"/>
      <c r="R147" s="129"/>
      <c r="S147" s="129"/>
      <c r="T147" s="42"/>
      <c r="U147" s="92"/>
      <c r="BG147" s="92"/>
      <c r="BH147" s="110"/>
      <c r="BI147" s="110"/>
      <c r="BJ147" s="111" t="s">
        <v>321</v>
      </c>
      <c r="BK147" s="108"/>
      <c r="BL147" s="108"/>
      <c r="BM147" s="92"/>
    </row>
    <row r="148" ht="18.75" customHeight="1">
      <c r="A148" s="84"/>
      <c r="B148" s="129"/>
      <c r="C148" s="129"/>
      <c r="D148" s="129"/>
      <c r="E148" s="129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42"/>
      <c r="U148" s="92"/>
      <c r="BG148" s="92"/>
      <c r="BH148" s="110"/>
      <c r="BI148" s="110"/>
      <c r="BJ148" s="111" t="s">
        <v>323</v>
      </c>
      <c r="BK148" s="108"/>
      <c r="BL148" s="108"/>
      <c r="BM148" s="92"/>
    </row>
    <row r="149" ht="18.75" customHeight="1">
      <c r="A149" s="84"/>
      <c r="B149" s="129"/>
      <c r="C149" s="129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42"/>
      <c r="U149" s="92"/>
      <c r="BG149" s="92"/>
      <c r="BH149" s="110"/>
      <c r="BI149" s="110"/>
      <c r="BJ149" s="111"/>
      <c r="BK149" s="108"/>
      <c r="BL149" s="108"/>
      <c r="BM149" s="92"/>
    </row>
    <row r="150" ht="18.75" customHeight="1">
      <c r="A150" s="84"/>
      <c r="B150" s="129"/>
      <c r="C150" s="129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42"/>
      <c r="U150" s="92"/>
      <c r="BG150" s="92"/>
      <c r="BH150" s="110"/>
      <c r="BI150" s="110"/>
      <c r="BJ150" s="111"/>
      <c r="BK150" s="108"/>
      <c r="BL150" s="108"/>
      <c r="BM150" s="92"/>
    </row>
    <row r="151" ht="18.75" customHeight="1">
      <c r="A151" s="84"/>
      <c r="B151" s="129"/>
      <c r="C151" s="129"/>
      <c r="D151" s="129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42"/>
      <c r="U151" s="92"/>
      <c r="BG151" s="92"/>
      <c r="BH151" s="110"/>
      <c r="BI151" s="110"/>
      <c r="BJ151" s="111"/>
      <c r="BK151" s="108"/>
      <c r="BL151" s="108"/>
      <c r="BM151" s="92"/>
    </row>
    <row r="152" ht="18.75" customHeight="1">
      <c r="A152" s="84"/>
      <c r="B152" s="129"/>
      <c r="C152" s="129"/>
      <c r="D152" s="129"/>
      <c r="E152" s="129"/>
      <c r="F152" s="129"/>
      <c r="G152" s="129"/>
      <c r="H152" s="129"/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129"/>
      <c r="T152" s="42"/>
      <c r="U152" s="92"/>
      <c r="BG152" s="92"/>
      <c r="BH152" s="110"/>
      <c r="BI152" s="110"/>
      <c r="BJ152" s="111"/>
      <c r="BK152" s="108"/>
      <c r="BL152" s="108"/>
      <c r="BM152" s="92"/>
    </row>
    <row r="153" ht="18.75" customHeight="1">
      <c r="A153" s="84"/>
      <c r="B153" s="129"/>
      <c r="C153" s="129"/>
      <c r="D153" s="129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42"/>
      <c r="U153" s="92"/>
      <c r="BG153" s="92"/>
      <c r="BH153" s="110"/>
      <c r="BI153" s="110"/>
      <c r="BJ153" s="111"/>
      <c r="BK153" s="108"/>
      <c r="BL153" s="108"/>
      <c r="BM153" s="92"/>
    </row>
    <row r="154" ht="18.75" customHeight="1">
      <c r="A154" s="84"/>
      <c r="B154" s="129"/>
      <c r="C154" s="129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42"/>
      <c r="U154" s="92"/>
      <c r="BG154" s="92"/>
      <c r="BH154" s="110"/>
      <c r="BI154" s="110"/>
      <c r="BJ154" s="111"/>
      <c r="BK154" s="108"/>
      <c r="BL154" s="108"/>
      <c r="BM154" s="92"/>
    </row>
    <row r="155" ht="18.75" customHeight="1">
      <c r="A155" s="84"/>
      <c r="B155" s="129"/>
      <c r="C155" s="129"/>
      <c r="D155" s="129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42"/>
      <c r="U155" s="92"/>
      <c r="BG155" s="92"/>
      <c r="BH155" s="110"/>
      <c r="BI155" s="110"/>
      <c r="BJ155" s="111"/>
      <c r="BK155" s="108"/>
      <c r="BL155" s="108"/>
      <c r="BM155" s="92"/>
    </row>
    <row r="156" ht="18.75" customHeight="1">
      <c r="A156" s="84"/>
      <c r="B156" s="129"/>
      <c r="C156" s="129"/>
      <c r="D156" s="129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42"/>
      <c r="U156" s="92"/>
      <c r="BG156" s="92"/>
      <c r="BH156" s="110"/>
      <c r="BI156" s="110"/>
      <c r="BJ156" s="111"/>
      <c r="BK156" s="108"/>
      <c r="BL156" s="108"/>
      <c r="BM156" s="92"/>
    </row>
    <row r="157" ht="18.75" customHeight="1">
      <c r="A157" s="84"/>
      <c r="B157" s="129"/>
      <c r="C157" s="129"/>
      <c r="D157" s="129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42"/>
      <c r="U157" s="92"/>
      <c r="BG157" s="92"/>
      <c r="BH157" s="110"/>
      <c r="BI157" s="110"/>
      <c r="BJ157" s="111"/>
      <c r="BK157" s="108"/>
      <c r="BL157" s="108"/>
      <c r="BM157" s="92"/>
    </row>
    <row r="158" ht="18.75" customHeight="1">
      <c r="A158" s="84"/>
      <c r="B158" s="129"/>
      <c r="C158" s="129"/>
      <c r="D158" s="129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42"/>
      <c r="U158" s="92"/>
      <c r="BG158" s="92"/>
      <c r="BH158" s="110"/>
      <c r="BI158" s="110"/>
      <c r="BJ158" s="111"/>
      <c r="BK158" s="108"/>
      <c r="BL158" s="108"/>
      <c r="BM158" s="92"/>
    </row>
    <row r="159" ht="18.75" customHeight="1">
      <c r="A159" s="84"/>
      <c r="B159" s="129"/>
      <c r="C159" s="129"/>
      <c r="D159" s="129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42"/>
      <c r="U159" s="92"/>
      <c r="BG159" s="92"/>
      <c r="BH159" s="110"/>
      <c r="BI159" s="110"/>
      <c r="BJ159" s="111"/>
      <c r="BK159" s="108"/>
      <c r="BL159" s="108"/>
      <c r="BM159" s="92"/>
    </row>
    <row r="160" ht="18.75" customHeight="1">
      <c r="A160" s="84"/>
      <c r="B160" s="129"/>
      <c r="C160" s="129"/>
      <c r="D160" s="129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42"/>
      <c r="U160" s="92"/>
      <c r="BG160" s="92"/>
      <c r="BH160" s="110"/>
      <c r="BI160" s="110"/>
      <c r="BJ160" s="111"/>
      <c r="BK160" s="108"/>
      <c r="BL160" s="108"/>
      <c r="BM160" s="92"/>
    </row>
    <row r="161" ht="18.75" customHeight="1">
      <c r="A161" s="84"/>
      <c r="B161" s="129"/>
      <c r="C161" s="129"/>
      <c r="D161" s="129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42"/>
      <c r="U161" s="92"/>
      <c r="BG161" s="92"/>
      <c r="BH161" s="110"/>
      <c r="BI161" s="110"/>
      <c r="BJ161" s="111"/>
      <c r="BK161" s="108"/>
      <c r="BL161" s="108"/>
      <c r="BM161" s="92"/>
    </row>
    <row r="162" ht="18.75" customHeight="1">
      <c r="A162" s="84"/>
      <c r="B162" s="129"/>
      <c r="C162" s="129"/>
      <c r="D162" s="129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42"/>
      <c r="U162" s="92"/>
      <c r="BG162" s="92"/>
      <c r="BH162" s="110"/>
      <c r="BI162" s="110"/>
      <c r="BJ162" s="111"/>
      <c r="BK162" s="108"/>
      <c r="BL162" s="108"/>
      <c r="BM162" s="92"/>
    </row>
    <row r="163" ht="18.75" customHeight="1">
      <c r="A163" s="84"/>
      <c r="B163" s="129"/>
      <c r="C163" s="129"/>
      <c r="D163" s="129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42"/>
      <c r="U163" s="92"/>
      <c r="BG163" s="92"/>
      <c r="BH163" s="110"/>
      <c r="BI163" s="110"/>
      <c r="BJ163" s="111"/>
      <c r="BK163" s="108"/>
      <c r="BL163" s="108"/>
      <c r="BM163" s="92"/>
    </row>
    <row r="164" ht="18.75" customHeight="1">
      <c r="A164" s="84"/>
      <c r="B164" s="129"/>
      <c r="C164" s="129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42"/>
      <c r="U164" s="92"/>
      <c r="BG164" s="92"/>
      <c r="BH164" s="110"/>
      <c r="BI164" s="110"/>
      <c r="BJ164" s="111"/>
      <c r="BK164" s="108"/>
      <c r="BL164" s="108"/>
      <c r="BM164" s="92"/>
    </row>
    <row r="165" ht="18.75" customHeight="1">
      <c r="A165" s="84"/>
      <c r="B165" s="129"/>
      <c r="C165" s="129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42"/>
      <c r="U165" s="92"/>
      <c r="BG165" s="92"/>
      <c r="BH165" s="110"/>
      <c r="BI165" s="110"/>
      <c r="BJ165" s="111"/>
      <c r="BK165" s="108"/>
      <c r="BL165" s="108"/>
      <c r="BM165" s="92"/>
    </row>
    <row r="166" ht="18.75" customHeight="1">
      <c r="A166" s="84"/>
      <c r="B166" s="129"/>
      <c r="C166" s="129"/>
      <c r="D166" s="129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42"/>
      <c r="U166" s="92"/>
      <c r="BG166" s="92"/>
      <c r="BH166" s="110"/>
      <c r="BI166" s="110"/>
      <c r="BJ166" s="111"/>
      <c r="BK166" s="108"/>
      <c r="BL166" s="108"/>
      <c r="BM166" s="92"/>
    </row>
    <row r="167" ht="18.75" customHeight="1">
      <c r="A167" s="84"/>
      <c r="B167" s="129"/>
      <c r="C167" s="129"/>
      <c r="D167" s="129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42"/>
      <c r="U167" s="92"/>
      <c r="BG167" s="92"/>
      <c r="BH167" s="110"/>
      <c r="BI167" s="110"/>
      <c r="BJ167" s="111"/>
      <c r="BK167" s="108"/>
      <c r="BL167" s="108"/>
      <c r="BM167" s="92"/>
    </row>
    <row r="168" ht="18.75" customHeight="1">
      <c r="A168" s="84"/>
      <c r="B168" s="129"/>
      <c r="C168" s="129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42"/>
      <c r="U168" s="92"/>
      <c r="BG168" s="92"/>
      <c r="BH168" s="110"/>
      <c r="BI168" s="110"/>
      <c r="BJ168" s="111"/>
      <c r="BK168" s="108"/>
      <c r="BL168" s="108"/>
      <c r="BM168" s="92"/>
    </row>
    <row r="169" ht="18.75" customHeight="1">
      <c r="A169" s="84"/>
      <c r="B169" s="129"/>
      <c r="C169" s="129"/>
      <c r="D169" s="129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42"/>
      <c r="U169" s="92"/>
      <c r="BG169" s="92"/>
      <c r="BH169" s="110"/>
      <c r="BI169" s="110"/>
      <c r="BJ169" s="111"/>
      <c r="BK169" s="108"/>
      <c r="BL169" s="108"/>
      <c r="BM169" s="92"/>
    </row>
    <row r="170" ht="18.75" customHeight="1">
      <c r="A170" s="84"/>
      <c r="B170" s="129"/>
      <c r="C170" s="129"/>
      <c r="D170" s="129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42"/>
      <c r="U170" s="92"/>
      <c r="BG170" s="92"/>
      <c r="BH170" s="110"/>
      <c r="BI170" s="110"/>
      <c r="BJ170" s="111"/>
      <c r="BK170" s="108"/>
      <c r="BL170" s="108"/>
      <c r="BM170" s="92"/>
    </row>
    <row r="171" ht="18.75" customHeight="1">
      <c r="A171" s="84"/>
      <c r="B171" s="129"/>
      <c r="C171" s="129"/>
      <c r="D171" s="129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42"/>
      <c r="U171" s="92"/>
      <c r="BG171" s="92"/>
      <c r="BH171" s="110"/>
      <c r="BI171" s="110"/>
      <c r="BJ171" s="111"/>
      <c r="BK171" s="108"/>
      <c r="BL171" s="108"/>
      <c r="BM171" s="92"/>
    </row>
    <row r="172" ht="18.75" customHeight="1">
      <c r="A172" s="84"/>
      <c r="B172" s="129"/>
      <c r="C172" s="129"/>
      <c r="D172" s="129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42"/>
      <c r="U172" s="92"/>
      <c r="BG172" s="92"/>
      <c r="BH172" s="110"/>
      <c r="BI172" s="110"/>
      <c r="BJ172" s="111"/>
      <c r="BK172" s="108"/>
      <c r="BL172" s="108"/>
      <c r="BM172" s="92"/>
    </row>
    <row r="173" ht="18.75" customHeight="1">
      <c r="A173" s="84"/>
      <c r="B173" s="129"/>
      <c r="C173" s="129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42"/>
      <c r="U173" s="92"/>
      <c r="BG173" s="92"/>
      <c r="BH173" s="110"/>
      <c r="BI173" s="110"/>
      <c r="BJ173" s="111"/>
      <c r="BK173" s="108"/>
      <c r="BL173" s="108"/>
      <c r="BM173" s="92"/>
    </row>
    <row r="174" ht="18.75" customHeight="1">
      <c r="A174" s="84"/>
      <c r="B174" s="129"/>
      <c r="C174" s="129"/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42"/>
      <c r="U174" s="92"/>
      <c r="BG174" s="92"/>
      <c r="BH174" s="110"/>
      <c r="BI174" s="110"/>
      <c r="BJ174" s="111"/>
      <c r="BK174" s="108"/>
      <c r="BL174" s="108"/>
      <c r="BM174" s="92"/>
    </row>
    <row r="175" ht="18.75" customHeight="1">
      <c r="A175" s="84"/>
      <c r="B175" s="129"/>
      <c r="C175" s="129"/>
      <c r="D175" s="129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42"/>
      <c r="U175" s="92"/>
      <c r="BG175" s="92"/>
      <c r="BH175" s="110"/>
      <c r="BI175" s="110"/>
      <c r="BJ175" s="111"/>
      <c r="BK175" s="108"/>
      <c r="BL175" s="108"/>
      <c r="BM175" s="92"/>
    </row>
    <row r="176" ht="18.75" customHeight="1">
      <c r="A176" s="84"/>
      <c r="B176" s="129"/>
      <c r="C176" s="129"/>
      <c r="D176" s="129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42"/>
      <c r="U176" s="92"/>
      <c r="BG176" s="92"/>
      <c r="BH176" s="110"/>
      <c r="BI176" s="110"/>
      <c r="BJ176" s="111"/>
      <c r="BK176" s="108"/>
      <c r="BL176" s="108"/>
      <c r="BM176" s="92"/>
    </row>
    <row r="177" ht="18.75" customHeight="1">
      <c r="A177" s="84"/>
      <c r="B177" s="129"/>
      <c r="C177" s="129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42"/>
      <c r="U177" s="92"/>
      <c r="BG177" s="92"/>
      <c r="BH177" s="110"/>
      <c r="BI177" s="110"/>
      <c r="BJ177" s="111"/>
      <c r="BK177" s="108"/>
      <c r="BL177" s="108"/>
      <c r="BM177" s="92"/>
    </row>
    <row r="178" ht="18.75" customHeight="1">
      <c r="A178" s="84"/>
      <c r="B178" s="129"/>
      <c r="C178" s="129"/>
      <c r="D178" s="129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42"/>
      <c r="U178" s="92"/>
      <c r="BG178" s="92"/>
      <c r="BH178" s="110"/>
      <c r="BI178" s="110"/>
      <c r="BJ178" s="111"/>
      <c r="BK178" s="108"/>
      <c r="BL178" s="108"/>
      <c r="BM178" s="92"/>
    </row>
    <row r="179" ht="18.75" customHeight="1">
      <c r="A179" s="84"/>
      <c r="B179" s="129"/>
      <c r="C179" s="129"/>
      <c r="D179" s="129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42"/>
      <c r="U179" s="92"/>
      <c r="BG179" s="92"/>
      <c r="BH179" s="110"/>
      <c r="BI179" s="110"/>
      <c r="BJ179" s="111"/>
      <c r="BK179" s="108"/>
      <c r="BL179" s="108"/>
      <c r="BM179" s="92"/>
    </row>
    <row r="180" ht="18.75" customHeight="1">
      <c r="A180" s="84"/>
      <c r="B180" s="129"/>
      <c r="C180" s="129"/>
      <c r="D180" s="129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42"/>
      <c r="U180" s="92"/>
      <c r="BG180" s="92"/>
      <c r="BH180" s="110"/>
      <c r="BI180" s="110"/>
      <c r="BJ180" s="111"/>
      <c r="BK180" s="108"/>
      <c r="BL180" s="108"/>
      <c r="BM180" s="92"/>
    </row>
    <row r="181" ht="18.75" customHeight="1">
      <c r="A181" s="84"/>
      <c r="B181" s="129"/>
      <c r="C181" s="129"/>
      <c r="D181" s="129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42"/>
      <c r="U181" s="92"/>
      <c r="BG181" s="92"/>
      <c r="BH181" s="110"/>
      <c r="BI181" s="110"/>
      <c r="BJ181" s="111"/>
      <c r="BK181" s="108"/>
      <c r="BL181" s="108"/>
      <c r="BM181" s="92"/>
    </row>
    <row r="182" ht="18.75" customHeight="1">
      <c r="A182" s="84"/>
      <c r="B182" s="129"/>
      <c r="C182" s="129"/>
      <c r="D182" s="129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42"/>
      <c r="U182" s="92"/>
      <c r="BG182" s="92"/>
      <c r="BH182" s="110"/>
      <c r="BI182" s="110"/>
      <c r="BJ182" s="111"/>
      <c r="BK182" s="108"/>
      <c r="BL182" s="108"/>
      <c r="BM182" s="92"/>
    </row>
    <row r="183" ht="18.75" customHeight="1">
      <c r="A183" s="84"/>
      <c r="B183" s="129"/>
      <c r="C183" s="129"/>
      <c r="D183" s="129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42"/>
      <c r="U183" s="92"/>
      <c r="BG183" s="92"/>
      <c r="BH183" s="110"/>
      <c r="BI183" s="110"/>
      <c r="BJ183" s="111"/>
      <c r="BK183" s="108"/>
      <c r="BL183" s="108"/>
      <c r="BM183" s="92"/>
    </row>
    <row r="184" ht="18.75" customHeight="1">
      <c r="A184" s="84"/>
      <c r="B184" s="129"/>
      <c r="C184" s="129"/>
      <c r="D184" s="129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42"/>
      <c r="U184" s="92"/>
      <c r="BG184" s="92"/>
      <c r="BH184" s="110"/>
      <c r="BI184" s="110"/>
      <c r="BJ184" s="111"/>
      <c r="BK184" s="108"/>
      <c r="BL184" s="108"/>
      <c r="BM184" s="92"/>
    </row>
    <row r="185" ht="18.75" customHeight="1">
      <c r="A185" s="84"/>
      <c r="B185" s="129"/>
      <c r="C185" s="129"/>
      <c r="D185" s="129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42"/>
      <c r="U185" s="92"/>
      <c r="BG185" s="92"/>
      <c r="BH185" s="110"/>
      <c r="BI185" s="110"/>
      <c r="BJ185" s="111"/>
      <c r="BK185" s="108"/>
      <c r="BL185" s="108"/>
      <c r="BM185" s="92"/>
    </row>
    <row r="186" ht="18.75" customHeight="1">
      <c r="A186" s="84"/>
      <c r="B186" s="129"/>
      <c r="C186" s="129"/>
      <c r="D186" s="129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42"/>
      <c r="U186" s="92"/>
      <c r="BG186" s="92"/>
      <c r="BH186" s="110"/>
      <c r="BI186" s="110"/>
      <c r="BJ186" s="111"/>
      <c r="BK186" s="108"/>
      <c r="BL186" s="108"/>
      <c r="BM186" s="92"/>
    </row>
    <row r="187" ht="18.75" customHeight="1">
      <c r="A187" s="84"/>
      <c r="B187" s="129"/>
      <c r="C187" s="129"/>
      <c r="D187" s="129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42"/>
      <c r="U187" s="92"/>
      <c r="BG187" s="92"/>
      <c r="BH187" s="110"/>
      <c r="BI187" s="110"/>
      <c r="BJ187" s="111"/>
      <c r="BK187" s="108"/>
      <c r="BL187" s="108"/>
      <c r="BM187" s="92"/>
    </row>
    <row r="188" ht="18.75" customHeight="1">
      <c r="A188" s="84"/>
      <c r="B188" s="129"/>
      <c r="C188" s="129"/>
      <c r="D188" s="129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42"/>
      <c r="U188" s="92"/>
      <c r="BG188" s="92"/>
      <c r="BH188" s="110"/>
      <c r="BI188" s="110"/>
      <c r="BJ188" s="111"/>
      <c r="BK188" s="108"/>
      <c r="BL188" s="108"/>
      <c r="BM188" s="92"/>
    </row>
    <row r="189" ht="18.75" customHeight="1">
      <c r="A189" s="84"/>
      <c r="B189" s="129"/>
      <c r="C189" s="129"/>
      <c r="D189" s="129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42"/>
      <c r="U189" s="92"/>
      <c r="BG189" s="92"/>
      <c r="BH189" s="110"/>
      <c r="BI189" s="110"/>
      <c r="BJ189" s="111"/>
      <c r="BK189" s="108"/>
      <c r="BL189" s="108"/>
      <c r="BM189" s="92"/>
    </row>
    <row r="190" ht="18.75" customHeight="1">
      <c r="A190" s="84"/>
      <c r="B190" s="129"/>
      <c r="C190" s="129"/>
      <c r="D190" s="129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42"/>
      <c r="U190" s="92"/>
      <c r="BG190" s="92"/>
      <c r="BH190" s="110"/>
      <c r="BI190" s="110"/>
      <c r="BJ190" s="111"/>
      <c r="BK190" s="108"/>
      <c r="BL190" s="108"/>
      <c r="BM190" s="92"/>
    </row>
    <row r="191" ht="18.75" customHeight="1">
      <c r="A191" s="84"/>
      <c r="B191" s="129"/>
      <c r="C191" s="129"/>
      <c r="D191" s="129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42"/>
      <c r="U191" s="92"/>
      <c r="BG191" s="92"/>
      <c r="BH191" s="110"/>
      <c r="BI191" s="110"/>
      <c r="BJ191" s="111"/>
      <c r="BK191" s="108"/>
      <c r="BL191" s="108"/>
      <c r="BM191" s="92"/>
    </row>
    <row r="192" ht="18.75" customHeight="1">
      <c r="A192" s="84"/>
      <c r="B192" s="129"/>
      <c r="C192" s="129"/>
      <c r="D192" s="129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42"/>
      <c r="U192" s="92"/>
      <c r="BG192" s="92"/>
      <c r="BH192" s="110"/>
      <c r="BI192" s="110"/>
      <c r="BJ192" s="111"/>
      <c r="BK192" s="108"/>
      <c r="BL192" s="108"/>
      <c r="BM192" s="92"/>
    </row>
    <row r="193" ht="18.75" customHeight="1">
      <c r="A193" s="84"/>
      <c r="B193" s="129"/>
      <c r="C193" s="129"/>
      <c r="D193" s="129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42"/>
      <c r="U193" s="92"/>
      <c r="BG193" s="92"/>
      <c r="BH193" s="110"/>
      <c r="BI193" s="110"/>
      <c r="BJ193" s="111"/>
      <c r="BK193" s="108"/>
      <c r="BL193" s="108"/>
      <c r="BM193" s="92"/>
    </row>
    <row r="194" ht="18.75" customHeight="1">
      <c r="A194" s="84"/>
      <c r="B194" s="129"/>
      <c r="C194" s="129"/>
      <c r="D194" s="129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42"/>
      <c r="U194" s="92"/>
      <c r="BG194" s="92"/>
      <c r="BH194" s="110"/>
      <c r="BI194" s="110"/>
      <c r="BJ194" s="111"/>
      <c r="BK194" s="108"/>
      <c r="BL194" s="108"/>
      <c r="BM194" s="92"/>
    </row>
    <row r="195" ht="18.75" customHeight="1">
      <c r="A195" s="84"/>
      <c r="B195" s="129"/>
      <c r="C195" s="129"/>
      <c r="D195" s="129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42"/>
      <c r="U195" s="92"/>
      <c r="BG195" s="92"/>
      <c r="BH195" s="110"/>
      <c r="BI195" s="110"/>
      <c r="BJ195" s="111"/>
      <c r="BK195" s="108"/>
      <c r="BL195" s="108"/>
      <c r="BM195" s="92"/>
    </row>
    <row r="196" ht="18.75" customHeight="1">
      <c r="A196" s="84"/>
      <c r="B196" s="129"/>
      <c r="C196" s="129"/>
      <c r="D196" s="129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42"/>
      <c r="U196" s="92"/>
      <c r="BG196" s="92"/>
      <c r="BH196" s="110"/>
      <c r="BI196" s="110"/>
      <c r="BJ196" s="111"/>
      <c r="BK196" s="108"/>
      <c r="BL196" s="108"/>
      <c r="BM196" s="92"/>
    </row>
    <row r="197" ht="18.75" customHeight="1">
      <c r="A197" s="84"/>
      <c r="B197" s="129"/>
      <c r="C197" s="129"/>
      <c r="D197" s="129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42"/>
      <c r="U197" s="92"/>
      <c r="BG197" s="92"/>
      <c r="BH197" s="110"/>
      <c r="BI197" s="110"/>
      <c r="BJ197" s="111"/>
      <c r="BK197" s="108"/>
      <c r="BL197" s="108"/>
      <c r="BM197" s="92"/>
    </row>
    <row r="198" ht="18.75" customHeight="1">
      <c r="A198" s="84"/>
      <c r="B198" s="129"/>
      <c r="C198" s="129"/>
      <c r="D198" s="129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42"/>
      <c r="U198" s="92"/>
      <c r="BG198" s="92"/>
      <c r="BH198" s="110"/>
      <c r="BI198" s="110"/>
      <c r="BJ198" s="111"/>
      <c r="BK198" s="108"/>
      <c r="BL198" s="108"/>
      <c r="BM198" s="92"/>
    </row>
    <row r="199" ht="18.75" customHeight="1">
      <c r="A199" s="84"/>
      <c r="B199" s="129"/>
      <c r="C199" s="129"/>
      <c r="D199" s="129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42"/>
      <c r="U199" s="92"/>
      <c r="BG199" s="92"/>
      <c r="BH199" s="110"/>
      <c r="BI199" s="110"/>
      <c r="BJ199" s="111"/>
      <c r="BK199" s="108"/>
      <c r="BL199" s="108"/>
      <c r="BM199" s="92"/>
    </row>
    <row r="200" ht="18.75" customHeight="1">
      <c r="A200" s="84"/>
      <c r="B200" s="129"/>
      <c r="C200" s="129"/>
      <c r="D200" s="129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42"/>
      <c r="U200" s="92"/>
      <c r="BG200" s="92"/>
      <c r="BH200" s="110"/>
      <c r="BI200" s="110"/>
      <c r="BJ200" s="111"/>
      <c r="BK200" s="108"/>
      <c r="BL200" s="108"/>
      <c r="BM200" s="92"/>
    </row>
    <row r="201" ht="18.75" customHeight="1">
      <c r="A201" s="84"/>
      <c r="B201" s="129"/>
      <c r="C201" s="129"/>
      <c r="D201" s="129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42"/>
      <c r="U201" s="92"/>
      <c r="BG201" s="92"/>
      <c r="BH201" s="110"/>
      <c r="BI201" s="110"/>
      <c r="BJ201" s="111"/>
      <c r="BK201" s="108"/>
      <c r="BL201" s="108"/>
      <c r="BM201" s="92"/>
    </row>
    <row r="202" ht="18.75" customHeight="1">
      <c r="A202" s="84"/>
      <c r="B202" s="129"/>
      <c r="C202" s="129"/>
      <c r="D202" s="129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42"/>
      <c r="U202" s="92"/>
      <c r="BG202" s="92"/>
      <c r="BH202" s="110"/>
      <c r="BI202" s="110"/>
      <c r="BJ202" s="111"/>
      <c r="BK202" s="108"/>
      <c r="BL202" s="108"/>
      <c r="BM202" s="92"/>
    </row>
    <row r="203" ht="18.75" customHeight="1">
      <c r="A203" s="84"/>
      <c r="B203" s="129"/>
      <c r="C203" s="129"/>
      <c r="D203" s="129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42"/>
      <c r="U203" s="92"/>
      <c r="BG203" s="92"/>
      <c r="BH203" s="110"/>
      <c r="BI203" s="110"/>
      <c r="BJ203" s="111"/>
      <c r="BK203" s="108"/>
      <c r="BL203" s="108"/>
      <c r="BM203" s="92"/>
    </row>
    <row r="204" ht="18.75" customHeight="1">
      <c r="A204" s="84"/>
      <c r="B204" s="129"/>
      <c r="C204" s="129"/>
      <c r="D204" s="129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42"/>
      <c r="U204" s="92"/>
      <c r="BG204" s="92"/>
      <c r="BH204" s="110"/>
      <c r="BI204" s="110"/>
      <c r="BJ204" s="111"/>
      <c r="BK204" s="108"/>
      <c r="BL204" s="108"/>
      <c r="BM204" s="92"/>
    </row>
    <row r="205" ht="18.75" customHeight="1">
      <c r="A205" s="84"/>
      <c r="B205" s="129"/>
      <c r="C205" s="129"/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42"/>
      <c r="U205" s="92"/>
      <c r="BG205" s="92"/>
      <c r="BH205" s="110"/>
      <c r="BI205" s="110"/>
      <c r="BJ205" s="111"/>
      <c r="BK205" s="108"/>
      <c r="BL205" s="108"/>
      <c r="BM205" s="92"/>
    </row>
    <row r="206" ht="18.75" customHeight="1">
      <c r="A206" s="84"/>
      <c r="B206" s="129"/>
      <c r="C206" s="129"/>
      <c r="D206" s="129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42"/>
      <c r="U206" s="92"/>
      <c r="BG206" s="92"/>
      <c r="BH206" s="110"/>
      <c r="BI206" s="110"/>
      <c r="BJ206" s="111"/>
      <c r="BK206" s="108"/>
      <c r="BL206" s="108"/>
      <c r="BM206" s="92"/>
    </row>
    <row r="207" ht="18.75" customHeight="1">
      <c r="A207" s="84"/>
      <c r="B207" s="129"/>
      <c r="C207" s="129"/>
      <c r="D207" s="129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42"/>
      <c r="U207" s="92"/>
      <c r="BG207" s="92"/>
      <c r="BH207" s="110"/>
      <c r="BI207" s="110"/>
      <c r="BJ207" s="111"/>
      <c r="BK207" s="108"/>
      <c r="BL207" s="108"/>
      <c r="BM207" s="92"/>
    </row>
    <row r="208" ht="18.75" customHeight="1">
      <c r="A208" s="84"/>
      <c r="B208" s="129"/>
      <c r="C208" s="129"/>
      <c r="D208" s="129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42"/>
      <c r="U208" s="92"/>
      <c r="BG208" s="92"/>
      <c r="BH208" s="110"/>
      <c r="BI208" s="110"/>
      <c r="BJ208" s="111"/>
      <c r="BK208" s="108"/>
      <c r="BL208" s="108"/>
      <c r="BM208" s="92"/>
    </row>
    <row r="209" ht="18.75" customHeight="1">
      <c r="A209" s="84"/>
      <c r="B209" s="129"/>
      <c r="C209" s="129"/>
      <c r="D209" s="129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42"/>
      <c r="U209" s="92"/>
      <c r="BG209" s="92"/>
      <c r="BH209" s="110"/>
      <c r="BI209" s="110"/>
      <c r="BJ209" s="111"/>
      <c r="BK209" s="108"/>
      <c r="BL209" s="108"/>
      <c r="BM209" s="92"/>
    </row>
    <row r="210" ht="18.75" customHeight="1">
      <c r="A210" s="84"/>
      <c r="B210" s="129"/>
      <c r="C210" s="129"/>
      <c r="D210" s="129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42"/>
      <c r="U210" s="92"/>
      <c r="BG210" s="92"/>
      <c r="BH210" s="110"/>
      <c r="BI210" s="110"/>
      <c r="BJ210" s="111"/>
      <c r="BK210" s="108"/>
      <c r="BL210" s="108"/>
      <c r="BM210" s="92"/>
    </row>
    <row r="211" ht="18.75" customHeight="1">
      <c r="A211" s="84"/>
      <c r="B211" s="129"/>
      <c r="C211" s="129"/>
      <c r="D211" s="129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42"/>
      <c r="U211" s="92"/>
      <c r="BG211" s="92"/>
      <c r="BH211" s="110"/>
      <c r="BI211" s="110"/>
      <c r="BJ211" s="111"/>
      <c r="BK211" s="108"/>
      <c r="BL211" s="108"/>
      <c r="BM211" s="92"/>
    </row>
    <row r="212" ht="18.75" customHeight="1">
      <c r="A212" s="84"/>
      <c r="B212" s="129"/>
      <c r="C212" s="129"/>
      <c r="D212" s="129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42"/>
      <c r="U212" s="92"/>
      <c r="BG212" s="92"/>
      <c r="BH212" s="110"/>
      <c r="BI212" s="110"/>
      <c r="BJ212" s="111"/>
      <c r="BK212" s="108"/>
      <c r="BL212" s="108"/>
      <c r="BM212" s="92"/>
    </row>
    <row r="213" ht="18.75" customHeight="1">
      <c r="A213" s="84"/>
      <c r="B213" s="129"/>
      <c r="C213" s="129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42"/>
      <c r="U213" s="92"/>
      <c r="BG213" s="92"/>
      <c r="BH213" s="110"/>
      <c r="BI213" s="110"/>
      <c r="BJ213" s="111"/>
      <c r="BK213" s="108"/>
      <c r="BL213" s="108"/>
      <c r="BM213" s="92"/>
    </row>
    <row r="214" ht="18.75" customHeight="1">
      <c r="A214" s="84"/>
      <c r="B214" s="129"/>
      <c r="C214" s="129"/>
      <c r="D214" s="129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42"/>
      <c r="U214" s="92"/>
      <c r="BG214" s="92"/>
      <c r="BH214" s="110"/>
      <c r="BI214" s="110"/>
      <c r="BJ214" s="111"/>
      <c r="BK214" s="108"/>
      <c r="BL214" s="108"/>
      <c r="BM214" s="92"/>
    </row>
    <row r="215" ht="18.75" customHeight="1">
      <c r="A215" s="84"/>
      <c r="B215" s="129"/>
      <c r="C215" s="129"/>
      <c r="D215" s="129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42"/>
      <c r="U215" s="92"/>
      <c r="BG215" s="92"/>
      <c r="BH215" s="110"/>
      <c r="BI215" s="110"/>
      <c r="BJ215" s="111"/>
      <c r="BK215" s="108"/>
      <c r="BL215" s="108"/>
      <c r="BM215" s="92"/>
    </row>
    <row r="216" ht="18.75" customHeight="1">
      <c r="A216" s="84"/>
      <c r="B216" s="129"/>
      <c r="C216" s="129"/>
      <c r="D216" s="129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42"/>
      <c r="U216" s="92"/>
      <c r="BG216" s="92"/>
      <c r="BH216" s="110"/>
      <c r="BI216" s="110"/>
      <c r="BJ216" s="111"/>
      <c r="BK216" s="108"/>
      <c r="BL216" s="108"/>
      <c r="BM216" s="92"/>
    </row>
    <row r="217" ht="18.75" customHeight="1">
      <c r="A217" s="84"/>
      <c r="B217" s="129"/>
      <c r="C217" s="129"/>
      <c r="D217" s="129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42"/>
      <c r="U217" s="92"/>
      <c r="BG217" s="92"/>
      <c r="BH217" s="110"/>
      <c r="BI217" s="110"/>
      <c r="BJ217" s="111"/>
      <c r="BK217" s="108"/>
      <c r="BL217" s="108"/>
      <c r="BM217" s="92"/>
    </row>
    <row r="218" ht="18.75" customHeight="1">
      <c r="A218" s="84"/>
      <c r="B218" s="129"/>
      <c r="C218" s="129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42"/>
      <c r="U218" s="92"/>
      <c r="BG218" s="92"/>
      <c r="BH218" s="110"/>
      <c r="BI218" s="110"/>
      <c r="BJ218" s="111"/>
      <c r="BK218" s="108"/>
      <c r="BL218" s="108"/>
      <c r="BM218" s="92"/>
    </row>
    <row r="219" ht="18.75" customHeight="1">
      <c r="A219" s="84"/>
      <c r="B219" s="129"/>
      <c r="C219" s="129"/>
      <c r="D219" s="129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42"/>
      <c r="U219" s="92"/>
      <c r="BG219" s="92"/>
      <c r="BH219" s="110"/>
      <c r="BI219" s="110"/>
      <c r="BJ219" s="111"/>
      <c r="BK219" s="108"/>
      <c r="BL219" s="108"/>
      <c r="BM219" s="92"/>
    </row>
    <row r="220" ht="18.75" customHeight="1">
      <c r="A220" s="84"/>
      <c r="B220" s="129"/>
      <c r="C220" s="129"/>
      <c r="D220" s="129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42"/>
      <c r="U220" s="92"/>
      <c r="BG220" s="92"/>
      <c r="BH220" s="110"/>
      <c r="BI220" s="110"/>
      <c r="BJ220" s="111"/>
      <c r="BK220" s="108"/>
      <c r="BL220" s="108"/>
      <c r="BM220" s="92"/>
    </row>
    <row r="221" ht="18.75" customHeight="1">
      <c r="A221" s="84"/>
      <c r="B221" s="129"/>
      <c r="C221" s="129"/>
      <c r="D221" s="129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42"/>
      <c r="U221" s="92"/>
      <c r="BG221" s="92"/>
      <c r="BH221" s="110"/>
      <c r="BI221" s="110"/>
      <c r="BJ221" s="111"/>
      <c r="BK221" s="108"/>
      <c r="BL221" s="108"/>
      <c r="BM221" s="92"/>
    </row>
    <row r="222" ht="18.75" customHeight="1">
      <c r="A222" s="84"/>
      <c r="B222" s="129"/>
      <c r="C222" s="129"/>
      <c r="D222" s="129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42"/>
      <c r="U222" s="92"/>
      <c r="BG222" s="92"/>
      <c r="BH222" s="110"/>
      <c r="BI222" s="110"/>
      <c r="BJ222" s="111"/>
      <c r="BK222" s="108"/>
      <c r="BL222" s="108"/>
      <c r="BM222" s="92"/>
    </row>
    <row r="223" ht="18.75" customHeight="1">
      <c r="A223" s="84"/>
      <c r="B223" s="129"/>
      <c r="C223" s="129"/>
      <c r="D223" s="129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42"/>
      <c r="U223" s="92"/>
      <c r="BG223" s="92"/>
      <c r="BH223" s="110"/>
      <c r="BI223" s="110"/>
      <c r="BJ223" s="111"/>
      <c r="BK223" s="108"/>
      <c r="BL223" s="108"/>
      <c r="BM223" s="92"/>
    </row>
    <row r="224" ht="18.75" customHeight="1">
      <c r="A224" s="84"/>
      <c r="B224" s="129"/>
      <c r="C224" s="129"/>
      <c r="D224" s="129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42"/>
      <c r="U224" s="92"/>
      <c r="BG224" s="92"/>
      <c r="BH224" s="110"/>
      <c r="BI224" s="110"/>
      <c r="BJ224" s="111"/>
      <c r="BK224" s="108"/>
      <c r="BL224" s="108"/>
      <c r="BM224" s="92"/>
    </row>
    <row r="225" ht="18.75" customHeight="1">
      <c r="A225" s="84"/>
      <c r="B225" s="129"/>
      <c r="C225" s="129"/>
      <c r="D225" s="129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42"/>
      <c r="U225" s="92"/>
      <c r="BG225" s="92"/>
      <c r="BH225" s="110"/>
      <c r="BI225" s="110"/>
      <c r="BJ225" s="111"/>
      <c r="BK225" s="108"/>
      <c r="BL225" s="108"/>
      <c r="BM225" s="92"/>
    </row>
    <row r="226" ht="18.75" customHeight="1">
      <c r="A226" s="84"/>
      <c r="B226" s="129"/>
      <c r="C226" s="129"/>
      <c r="D226" s="129"/>
      <c r="E226" s="129"/>
      <c r="F226" s="129"/>
      <c r="G226" s="129"/>
      <c r="H226" s="129"/>
      <c r="I226" s="129"/>
      <c r="J226" s="129"/>
      <c r="K226" s="129"/>
      <c r="L226" s="129"/>
      <c r="M226" s="129"/>
      <c r="N226" s="129"/>
      <c r="O226" s="129"/>
      <c r="P226" s="129"/>
      <c r="Q226" s="129"/>
      <c r="R226" s="129"/>
      <c r="S226" s="129"/>
      <c r="T226" s="42"/>
      <c r="U226" s="92"/>
      <c r="BG226" s="92"/>
      <c r="BH226" s="110"/>
      <c r="BI226" s="110"/>
      <c r="BJ226" s="111"/>
      <c r="BK226" s="108"/>
      <c r="BL226" s="108"/>
      <c r="BM226" s="92"/>
    </row>
    <row r="227" ht="18.75" customHeight="1">
      <c r="A227" s="84"/>
      <c r="B227" s="129"/>
      <c r="C227" s="129"/>
      <c r="D227" s="129"/>
      <c r="E227" s="129"/>
      <c r="F227" s="129"/>
      <c r="G227" s="129"/>
      <c r="H227" s="129"/>
      <c r="I227" s="129"/>
      <c r="J227" s="129"/>
      <c r="K227" s="129"/>
      <c r="L227" s="129"/>
      <c r="M227" s="129"/>
      <c r="N227" s="129"/>
      <c r="O227" s="129"/>
      <c r="P227" s="129"/>
      <c r="Q227" s="129"/>
      <c r="R227" s="129"/>
      <c r="S227" s="129"/>
      <c r="T227" s="42"/>
      <c r="U227" s="92"/>
      <c r="BG227" s="92"/>
      <c r="BH227" s="110"/>
      <c r="BI227" s="110"/>
      <c r="BJ227" s="111"/>
      <c r="BK227" s="108"/>
      <c r="BL227" s="108"/>
      <c r="BM227" s="92"/>
    </row>
    <row r="228" ht="18.75" customHeight="1">
      <c r="A228" s="84"/>
      <c r="B228" s="129"/>
      <c r="C228" s="129"/>
      <c r="D228" s="129"/>
      <c r="E228" s="129"/>
      <c r="F228" s="129"/>
      <c r="G228" s="129"/>
      <c r="H228" s="129"/>
      <c r="I228" s="129"/>
      <c r="J228" s="129"/>
      <c r="K228" s="129"/>
      <c r="L228" s="129"/>
      <c r="M228" s="129"/>
      <c r="N228" s="129"/>
      <c r="O228" s="129"/>
      <c r="P228" s="129"/>
      <c r="Q228" s="129"/>
      <c r="R228" s="129"/>
      <c r="S228" s="129"/>
      <c r="T228" s="42"/>
      <c r="U228" s="92"/>
      <c r="BG228" s="92"/>
      <c r="BH228" s="110"/>
      <c r="BI228" s="110"/>
      <c r="BJ228" s="111"/>
      <c r="BK228" s="108"/>
      <c r="BL228" s="108"/>
      <c r="BM228" s="92"/>
    </row>
    <row r="229" ht="18.75" customHeight="1">
      <c r="A229" s="84"/>
      <c r="B229" s="129"/>
      <c r="C229" s="129"/>
      <c r="D229" s="129"/>
      <c r="E229" s="129"/>
      <c r="F229" s="129"/>
      <c r="G229" s="129"/>
      <c r="H229" s="129"/>
      <c r="I229" s="129"/>
      <c r="J229" s="129"/>
      <c r="K229" s="129"/>
      <c r="L229" s="129"/>
      <c r="M229" s="129"/>
      <c r="N229" s="129"/>
      <c r="O229" s="129"/>
      <c r="P229" s="129"/>
      <c r="Q229" s="129"/>
      <c r="R229" s="129"/>
      <c r="S229" s="129"/>
      <c r="T229" s="42"/>
      <c r="U229" s="92"/>
      <c r="BG229" s="92"/>
      <c r="BH229" s="110"/>
      <c r="BI229" s="110"/>
      <c r="BJ229" s="111"/>
      <c r="BK229" s="108"/>
      <c r="BL229" s="108"/>
      <c r="BM229" s="92"/>
    </row>
    <row r="230" ht="18.75" customHeight="1">
      <c r="A230" s="84"/>
      <c r="B230" s="129"/>
      <c r="C230" s="129"/>
      <c r="D230" s="129"/>
      <c r="E230" s="129"/>
      <c r="F230" s="129"/>
      <c r="G230" s="129"/>
      <c r="H230" s="129"/>
      <c r="I230" s="129"/>
      <c r="J230" s="129"/>
      <c r="K230" s="129"/>
      <c r="L230" s="129"/>
      <c r="M230" s="129"/>
      <c r="N230" s="129"/>
      <c r="O230" s="129"/>
      <c r="P230" s="129"/>
      <c r="Q230" s="129"/>
      <c r="R230" s="129"/>
      <c r="S230" s="129"/>
      <c r="T230" s="42"/>
      <c r="U230" s="92"/>
      <c r="BG230" s="92"/>
      <c r="BH230" s="110"/>
      <c r="BI230" s="110"/>
      <c r="BJ230" s="111"/>
      <c r="BK230" s="108"/>
      <c r="BL230" s="108"/>
      <c r="BM230" s="92"/>
    </row>
    <row r="231" ht="18.75" customHeight="1">
      <c r="A231" s="84"/>
      <c r="B231" s="129"/>
      <c r="C231" s="129"/>
      <c r="D231" s="129"/>
      <c r="E231" s="129"/>
      <c r="F231" s="129"/>
      <c r="G231" s="129"/>
      <c r="H231" s="129"/>
      <c r="I231" s="129"/>
      <c r="J231" s="129"/>
      <c r="K231" s="129"/>
      <c r="L231" s="129"/>
      <c r="M231" s="129"/>
      <c r="N231" s="129"/>
      <c r="O231" s="129"/>
      <c r="P231" s="129"/>
      <c r="Q231" s="129"/>
      <c r="R231" s="129"/>
      <c r="S231" s="129"/>
      <c r="T231" s="42"/>
      <c r="U231" s="92"/>
      <c r="BG231" s="92"/>
      <c r="BH231" s="110"/>
      <c r="BI231" s="110"/>
      <c r="BJ231" s="111"/>
      <c r="BK231" s="108"/>
      <c r="BL231" s="108"/>
      <c r="BM231" s="92"/>
    </row>
    <row r="232" ht="18.75" customHeight="1">
      <c r="A232" s="84"/>
      <c r="B232" s="129"/>
      <c r="C232" s="129"/>
      <c r="D232" s="129"/>
      <c r="E232" s="129"/>
      <c r="F232" s="129"/>
      <c r="G232" s="129"/>
      <c r="H232" s="129"/>
      <c r="I232" s="129"/>
      <c r="J232" s="129"/>
      <c r="K232" s="129"/>
      <c r="L232" s="129"/>
      <c r="M232" s="129"/>
      <c r="N232" s="129"/>
      <c r="O232" s="129"/>
      <c r="P232" s="129"/>
      <c r="Q232" s="129"/>
      <c r="R232" s="129"/>
      <c r="S232" s="129"/>
      <c r="T232" s="42"/>
      <c r="U232" s="92"/>
      <c r="BG232" s="92"/>
      <c r="BH232" s="110"/>
      <c r="BI232" s="110"/>
      <c r="BJ232" s="111"/>
      <c r="BK232" s="108"/>
      <c r="BL232" s="108"/>
      <c r="BM232" s="92"/>
    </row>
    <row r="233" ht="18.75" customHeight="1">
      <c r="A233" s="84"/>
      <c r="B233" s="129"/>
      <c r="C233" s="129"/>
      <c r="D233" s="129"/>
      <c r="E233" s="129"/>
      <c r="F233" s="129"/>
      <c r="G233" s="129"/>
      <c r="H233" s="129"/>
      <c r="I233" s="129"/>
      <c r="J233" s="129"/>
      <c r="K233" s="129"/>
      <c r="L233" s="129"/>
      <c r="M233" s="129"/>
      <c r="N233" s="129"/>
      <c r="O233" s="129"/>
      <c r="P233" s="129"/>
      <c r="Q233" s="129"/>
      <c r="R233" s="129"/>
      <c r="S233" s="129"/>
      <c r="T233" s="42"/>
      <c r="U233" s="92"/>
      <c r="BG233" s="92"/>
      <c r="BH233" s="110"/>
      <c r="BI233" s="110"/>
      <c r="BJ233" s="111"/>
      <c r="BK233" s="108"/>
      <c r="BL233" s="108"/>
      <c r="BM233" s="92"/>
    </row>
    <row r="234" ht="18.75" customHeight="1">
      <c r="A234" s="84"/>
      <c r="B234" s="129"/>
      <c r="C234" s="129"/>
      <c r="D234" s="129"/>
      <c r="E234" s="129"/>
      <c r="F234" s="129"/>
      <c r="G234" s="129"/>
      <c r="H234" s="129"/>
      <c r="I234" s="129"/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42"/>
      <c r="U234" s="92"/>
      <c r="BG234" s="92"/>
      <c r="BH234" s="110"/>
      <c r="BI234" s="110"/>
      <c r="BJ234" s="111"/>
      <c r="BK234" s="108"/>
      <c r="BL234" s="108"/>
      <c r="BM234" s="92"/>
    </row>
    <row r="235" ht="18.75" customHeight="1">
      <c r="A235" s="84"/>
      <c r="B235" s="129"/>
      <c r="C235" s="129"/>
      <c r="D235" s="129"/>
      <c r="E235" s="129"/>
      <c r="F235" s="129"/>
      <c r="G235" s="129"/>
      <c r="H235" s="129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42"/>
      <c r="U235" s="92"/>
      <c r="BG235" s="92"/>
      <c r="BH235" s="110"/>
      <c r="BI235" s="110"/>
      <c r="BJ235" s="111"/>
      <c r="BK235" s="108"/>
      <c r="BL235" s="108"/>
      <c r="BM235" s="92"/>
    </row>
    <row r="236" ht="18.75" customHeight="1">
      <c r="A236" s="84"/>
      <c r="B236" s="129"/>
      <c r="C236" s="129"/>
      <c r="D236" s="129"/>
      <c r="E236" s="129"/>
      <c r="F236" s="129"/>
      <c r="G236" s="129"/>
      <c r="H236" s="129"/>
      <c r="I236" s="129"/>
      <c r="J236" s="129"/>
      <c r="K236" s="129"/>
      <c r="L236" s="129"/>
      <c r="M236" s="129"/>
      <c r="N236" s="129"/>
      <c r="O236" s="129"/>
      <c r="P236" s="129"/>
      <c r="Q236" s="129"/>
      <c r="R236" s="129"/>
      <c r="S236" s="129"/>
      <c r="T236" s="42"/>
      <c r="U236" s="92"/>
      <c r="BG236" s="92"/>
      <c r="BH236" s="110"/>
      <c r="BI236" s="110"/>
      <c r="BJ236" s="111"/>
      <c r="BK236" s="108"/>
      <c r="BL236" s="108"/>
      <c r="BM236" s="92"/>
    </row>
    <row r="237" ht="18.75" customHeight="1">
      <c r="A237" s="84"/>
      <c r="B237" s="129"/>
      <c r="C237" s="129"/>
      <c r="D237" s="129"/>
      <c r="E237" s="129"/>
      <c r="F237" s="129"/>
      <c r="G237" s="129"/>
      <c r="H237" s="129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42"/>
      <c r="U237" s="92"/>
      <c r="BG237" s="92"/>
      <c r="BH237" s="110"/>
      <c r="BI237" s="110"/>
      <c r="BJ237" s="111"/>
      <c r="BK237" s="108"/>
      <c r="BL237" s="108"/>
      <c r="BM237" s="92"/>
    </row>
    <row r="238" ht="18.75" customHeight="1">
      <c r="A238" s="84"/>
      <c r="B238" s="129"/>
      <c r="C238" s="129"/>
      <c r="D238" s="129"/>
      <c r="E238" s="129"/>
      <c r="F238" s="129"/>
      <c r="G238" s="129"/>
      <c r="H238" s="129"/>
      <c r="I238" s="129"/>
      <c r="J238" s="129"/>
      <c r="K238" s="129"/>
      <c r="L238" s="129"/>
      <c r="M238" s="129"/>
      <c r="N238" s="129"/>
      <c r="O238" s="129"/>
      <c r="P238" s="129"/>
      <c r="Q238" s="129"/>
      <c r="R238" s="129"/>
      <c r="S238" s="129"/>
      <c r="T238" s="42"/>
      <c r="U238" s="92"/>
      <c r="BG238" s="92"/>
      <c r="BH238" s="110"/>
      <c r="BI238" s="110"/>
      <c r="BJ238" s="111"/>
      <c r="BK238" s="108"/>
      <c r="BL238" s="108"/>
      <c r="BM238" s="92"/>
    </row>
    <row r="239" ht="18.75" customHeight="1">
      <c r="A239" s="84"/>
      <c r="B239" s="129"/>
      <c r="C239" s="129"/>
      <c r="D239" s="129"/>
      <c r="E239" s="129"/>
      <c r="F239" s="129"/>
      <c r="G239" s="129"/>
      <c r="H239" s="129"/>
      <c r="I239" s="129"/>
      <c r="J239" s="129"/>
      <c r="K239" s="129"/>
      <c r="L239" s="129"/>
      <c r="M239" s="129"/>
      <c r="N239" s="129"/>
      <c r="O239" s="129"/>
      <c r="P239" s="129"/>
      <c r="Q239" s="129"/>
      <c r="R239" s="129"/>
      <c r="S239" s="129"/>
      <c r="T239" s="42"/>
      <c r="U239" s="92"/>
      <c r="BG239" s="92"/>
      <c r="BH239" s="110"/>
      <c r="BI239" s="110"/>
      <c r="BJ239" s="111"/>
      <c r="BK239" s="108"/>
      <c r="BL239" s="108"/>
      <c r="BM239" s="92"/>
    </row>
    <row r="240" ht="18.75" customHeight="1">
      <c r="A240" s="84"/>
      <c r="B240" s="129"/>
      <c r="C240" s="129"/>
      <c r="D240" s="129"/>
      <c r="E240" s="129"/>
      <c r="F240" s="129"/>
      <c r="G240" s="129"/>
      <c r="H240" s="129"/>
      <c r="I240" s="129"/>
      <c r="J240" s="129"/>
      <c r="K240" s="129"/>
      <c r="L240" s="129"/>
      <c r="M240" s="129"/>
      <c r="N240" s="129"/>
      <c r="O240" s="129"/>
      <c r="P240" s="129"/>
      <c r="Q240" s="129"/>
      <c r="R240" s="129"/>
      <c r="S240" s="129"/>
      <c r="T240" s="42"/>
      <c r="U240" s="92"/>
      <c r="BG240" s="92"/>
      <c r="BH240" s="110"/>
      <c r="BI240" s="110"/>
      <c r="BJ240" s="111"/>
      <c r="BK240" s="108"/>
      <c r="BL240" s="108"/>
      <c r="BM240" s="92"/>
    </row>
    <row r="241" ht="18.75" customHeight="1">
      <c r="A241" s="84"/>
      <c r="B241" s="129"/>
      <c r="C241" s="129"/>
      <c r="D241" s="129"/>
      <c r="E241" s="129"/>
      <c r="F241" s="129"/>
      <c r="G241" s="129"/>
      <c r="H241" s="129"/>
      <c r="I241" s="129"/>
      <c r="J241" s="129"/>
      <c r="K241" s="129"/>
      <c r="L241" s="129"/>
      <c r="M241" s="129"/>
      <c r="N241" s="129"/>
      <c r="O241" s="129"/>
      <c r="P241" s="129"/>
      <c r="Q241" s="129"/>
      <c r="R241" s="129"/>
      <c r="S241" s="129"/>
      <c r="T241" s="42"/>
      <c r="U241" s="92"/>
      <c r="BG241" s="92"/>
      <c r="BH241" s="110"/>
      <c r="BI241" s="110"/>
      <c r="BJ241" s="111"/>
      <c r="BK241" s="108"/>
      <c r="BL241" s="108"/>
      <c r="BM241" s="92"/>
    </row>
    <row r="242" ht="18.75" customHeight="1">
      <c r="A242" s="84"/>
      <c r="B242" s="129"/>
      <c r="C242" s="129"/>
      <c r="D242" s="129"/>
      <c r="E242" s="129"/>
      <c r="F242" s="129"/>
      <c r="G242" s="129"/>
      <c r="H242" s="129"/>
      <c r="I242" s="129"/>
      <c r="J242" s="129"/>
      <c r="K242" s="129"/>
      <c r="L242" s="129"/>
      <c r="M242" s="129"/>
      <c r="N242" s="129"/>
      <c r="O242" s="129"/>
      <c r="P242" s="129"/>
      <c r="Q242" s="129"/>
      <c r="R242" s="129"/>
      <c r="S242" s="129"/>
      <c r="T242" s="42"/>
      <c r="U242" s="92"/>
      <c r="BG242" s="92"/>
      <c r="BH242" s="110"/>
      <c r="BI242" s="110"/>
      <c r="BJ242" s="111"/>
      <c r="BK242" s="108"/>
      <c r="BL242" s="108"/>
      <c r="BM242" s="92"/>
    </row>
    <row r="243" ht="18.75" customHeight="1">
      <c r="A243" s="84"/>
      <c r="B243" s="129"/>
      <c r="C243" s="129"/>
      <c r="D243" s="129"/>
      <c r="E243" s="129"/>
      <c r="F243" s="129"/>
      <c r="G243" s="129"/>
      <c r="H243" s="129"/>
      <c r="I243" s="129"/>
      <c r="J243" s="129"/>
      <c r="K243" s="129"/>
      <c r="L243" s="129"/>
      <c r="M243" s="129"/>
      <c r="N243" s="129"/>
      <c r="O243" s="129"/>
      <c r="P243" s="129"/>
      <c r="Q243" s="129"/>
      <c r="R243" s="129"/>
      <c r="S243" s="129"/>
      <c r="T243" s="42"/>
      <c r="U243" s="92"/>
      <c r="BG243" s="92"/>
      <c r="BH243" s="110"/>
      <c r="BI243" s="110"/>
      <c r="BJ243" s="111"/>
      <c r="BK243" s="108"/>
      <c r="BL243" s="108"/>
      <c r="BM243" s="92"/>
    </row>
    <row r="244" ht="18.75" customHeight="1">
      <c r="A244" s="84"/>
      <c r="B244" s="129"/>
      <c r="C244" s="129"/>
      <c r="D244" s="129"/>
      <c r="E244" s="129"/>
      <c r="F244" s="129"/>
      <c r="G244" s="129"/>
      <c r="H244" s="129"/>
      <c r="I244" s="129"/>
      <c r="J244" s="129"/>
      <c r="K244" s="129"/>
      <c r="L244" s="129"/>
      <c r="M244" s="129"/>
      <c r="N244" s="129"/>
      <c r="O244" s="129"/>
      <c r="P244" s="129"/>
      <c r="Q244" s="129"/>
      <c r="R244" s="129"/>
      <c r="S244" s="129"/>
      <c r="T244" s="42"/>
      <c r="U244" s="92"/>
      <c r="BG244" s="92"/>
      <c r="BH244" s="110"/>
      <c r="BI244" s="110"/>
      <c r="BJ244" s="111"/>
      <c r="BK244" s="108"/>
      <c r="BL244" s="108"/>
      <c r="BM244" s="92"/>
    </row>
    <row r="245" ht="18.75" customHeight="1">
      <c r="A245" s="84"/>
      <c r="B245" s="129"/>
      <c r="C245" s="129"/>
      <c r="D245" s="129"/>
      <c r="E245" s="129"/>
      <c r="F245" s="129"/>
      <c r="G245" s="129"/>
      <c r="H245" s="129"/>
      <c r="I245" s="129"/>
      <c r="J245" s="129"/>
      <c r="K245" s="129"/>
      <c r="L245" s="129"/>
      <c r="M245" s="129"/>
      <c r="N245" s="129"/>
      <c r="O245" s="129"/>
      <c r="P245" s="129"/>
      <c r="Q245" s="129"/>
      <c r="R245" s="129"/>
      <c r="S245" s="129"/>
      <c r="T245" s="42"/>
      <c r="U245" s="92"/>
      <c r="BG245" s="92"/>
      <c r="BH245" s="110"/>
      <c r="BI245" s="110"/>
      <c r="BJ245" s="111"/>
      <c r="BK245" s="108"/>
      <c r="BL245" s="108"/>
      <c r="BM245" s="92"/>
    </row>
    <row r="246" ht="18.75" customHeight="1">
      <c r="A246" s="84"/>
      <c r="B246" s="129"/>
      <c r="C246" s="129"/>
      <c r="D246" s="129"/>
      <c r="E246" s="129"/>
      <c r="F246" s="129"/>
      <c r="G246" s="129"/>
      <c r="H246" s="129"/>
      <c r="I246" s="129"/>
      <c r="J246" s="129"/>
      <c r="K246" s="129"/>
      <c r="L246" s="129"/>
      <c r="M246" s="129"/>
      <c r="N246" s="129"/>
      <c r="O246" s="129"/>
      <c r="P246" s="129"/>
      <c r="Q246" s="129"/>
      <c r="R246" s="129"/>
      <c r="S246" s="129"/>
      <c r="T246" s="42"/>
      <c r="U246" s="92"/>
      <c r="BG246" s="92"/>
      <c r="BH246" s="110"/>
      <c r="BI246" s="110"/>
      <c r="BJ246" s="111"/>
      <c r="BK246" s="108"/>
      <c r="BL246" s="108"/>
      <c r="BM246" s="92"/>
    </row>
    <row r="247" ht="18.75" customHeight="1">
      <c r="A247" s="84"/>
      <c r="B247" s="129"/>
      <c r="C247" s="129"/>
      <c r="D247" s="129"/>
      <c r="E247" s="129"/>
      <c r="F247" s="129"/>
      <c r="G247" s="129"/>
      <c r="H247" s="129"/>
      <c r="I247" s="129"/>
      <c r="J247" s="129"/>
      <c r="K247" s="129"/>
      <c r="L247" s="129"/>
      <c r="M247" s="129"/>
      <c r="N247" s="129"/>
      <c r="O247" s="129"/>
      <c r="P247" s="129"/>
      <c r="Q247" s="129"/>
      <c r="R247" s="129"/>
      <c r="S247" s="129"/>
      <c r="T247" s="42"/>
      <c r="U247" s="92"/>
      <c r="BG247" s="92"/>
      <c r="BH247" s="110"/>
      <c r="BI247" s="110"/>
      <c r="BJ247" s="111"/>
      <c r="BK247" s="108"/>
      <c r="BL247" s="108"/>
      <c r="BM247" s="92"/>
    </row>
    <row r="248" ht="18.75" customHeight="1">
      <c r="A248" s="84"/>
      <c r="B248" s="129"/>
      <c r="C248" s="129"/>
      <c r="D248" s="129"/>
      <c r="E248" s="129"/>
      <c r="F248" s="129"/>
      <c r="G248" s="129"/>
      <c r="H248" s="129"/>
      <c r="I248" s="129"/>
      <c r="J248" s="129"/>
      <c r="K248" s="129"/>
      <c r="L248" s="129"/>
      <c r="M248" s="129"/>
      <c r="N248" s="129"/>
      <c r="O248" s="129"/>
      <c r="P248" s="129"/>
      <c r="Q248" s="129"/>
      <c r="R248" s="129"/>
      <c r="S248" s="129"/>
      <c r="T248" s="42"/>
      <c r="U248" s="92"/>
      <c r="BG248" s="92"/>
      <c r="BH248" s="110"/>
      <c r="BI248" s="110"/>
      <c r="BJ248" s="111"/>
      <c r="BK248" s="108"/>
      <c r="BL248" s="108"/>
      <c r="BM248" s="92"/>
    </row>
    <row r="249" ht="18.75" customHeight="1">
      <c r="A249" s="84"/>
      <c r="B249" s="129"/>
      <c r="C249" s="129"/>
      <c r="D249" s="129"/>
      <c r="E249" s="129"/>
      <c r="F249" s="129"/>
      <c r="G249" s="129"/>
      <c r="H249" s="129"/>
      <c r="I249" s="129"/>
      <c r="J249" s="129"/>
      <c r="K249" s="129"/>
      <c r="L249" s="129"/>
      <c r="M249" s="129"/>
      <c r="N249" s="129"/>
      <c r="O249" s="129"/>
      <c r="P249" s="129"/>
      <c r="Q249" s="129"/>
      <c r="R249" s="129"/>
      <c r="S249" s="129"/>
      <c r="T249" s="42"/>
      <c r="U249" s="92"/>
      <c r="BG249" s="92"/>
      <c r="BH249" s="110"/>
      <c r="BI249" s="110"/>
      <c r="BJ249" s="111"/>
      <c r="BK249" s="108"/>
      <c r="BL249" s="108"/>
      <c r="BM249" s="92"/>
    </row>
    <row r="250" ht="18.75" customHeight="1">
      <c r="A250" s="84"/>
      <c r="B250" s="129"/>
      <c r="C250" s="129"/>
      <c r="D250" s="129"/>
      <c r="E250" s="129"/>
      <c r="F250" s="129"/>
      <c r="G250" s="129"/>
      <c r="H250" s="129"/>
      <c r="I250" s="129"/>
      <c r="J250" s="129"/>
      <c r="K250" s="129"/>
      <c r="L250" s="129"/>
      <c r="M250" s="129"/>
      <c r="N250" s="129"/>
      <c r="O250" s="129"/>
      <c r="P250" s="129"/>
      <c r="Q250" s="129"/>
      <c r="R250" s="129"/>
      <c r="S250" s="129"/>
      <c r="T250" s="42"/>
      <c r="U250" s="92"/>
      <c r="BG250" s="92"/>
      <c r="BH250" s="110"/>
      <c r="BI250" s="110"/>
      <c r="BJ250" s="111"/>
      <c r="BK250" s="108"/>
      <c r="BL250" s="108"/>
      <c r="BM250" s="92"/>
    </row>
    <row r="251" ht="18.75" customHeight="1">
      <c r="A251" s="84"/>
      <c r="B251" s="129"/>
      <c r="C251" s="129"/>
      <c r="D251" s="129"/>
      <c r="E251" s="129"/>
      <c r="F251" s="129"/>
      <c r="G251" s="129"/>
      <c r="H251" s="129"/>
      <c r="I251" s="129"/>
      <c r="J251" s="129"/>
      <c r="K251" s="129"/>
      <c r="L251" s="129"/>
      <c r="M251" s="129"/>
      <c r="N251" s="129"/>
      <c r="O251" s="129"/>
      <c r="P251" s="129"/>
      <c r="Q251" s="129"/>
      <c r="R251" s="129"/>
      <c r="S251" s="129"/>
      <c r="T251" s="42"/>
      <c r="U251" s="92"/>
      <c r="BG251" s="92"/>
      <c r="BH251" s="110"/>
      <c r="BI251" s="110"/>
      <c r="BJ251" s="111"/>
      <c r="BK251" s="108"/>
      <c r="BL251" s="108"/>
      <c r="BM251" s="92"/>
    </row>
    <row r="252" ht="18.75" customHeight="1">
      <c r="A252" s="84"/>
      <c r="B252" s="129"/>
      <c r="C252" s="129"/>
      <c r="D252" s="129"/>
      <c r="E252" s="129"/>
      <c r="F252" s="129"/>
      <c r="G252" s="129"/>
      <c r="H252" s="129"/>
      <c r="I252" s="129"/>
      <c r="J252" s="129"/>
      <c r="K252" s="129"/>
      <c r="L252" s="129"/>
      <c r="M252" s="129"/>
      <c r="N252" s="129"/>
      <c r="O252" s="129"/>
      <c r="P252" s="129"/>
      <c r="Q252" s="129"/>
      <c r="R252" s="129"/>
      <c r="S252" s="129"/>
      <c r="T252" s="42"/>
      <c r="U252" s="92"/>
      <c r="BG252" s="92"/>
      <c r="BH252" s="110"/>
      <c r="BI252" s="110"/>
      <c r="BJ252" s="111"/>
      <c r="BK252" s="108"/>
      <c r="BL252" s="108"/>
      <c r="BM252" s="92"/>
    </row>
    <row r="253" ht="18.75" customHeight="1">
      <c r="A253" s="84"/>
      <c r="B253" s="129"/>
      <c r="C253" s="129"/>
      <c r="D253" s="129"/>
      <c r="E253" s="129"/>
      <c r="F253" s="129"/>
      <c r="G253" s="129"/>
      <c r="H253" s="129"/>
      <c r="I253" s="129"/>
      <c r="J253" s="129"/>
      <c r="K253" s="129"/>
      <c r="L253" s="129"/>
      <c r="M253" s="129"/>
      <c r="N253" s="129"/>
      <c r="O253" s="129"/>
      <c r="P253" s="129"/>
      <c r="Q253" s="129"/>
      <c r="R253" s="129"/>
      <c r="S253" s="129"/>
      <c r="T253" s="42"/>
      <c r="U253" s="92"/>
      <c r="BG253" s="92"/>
      <c r="BH253" s="110"/>
      <c r="BI253" s="110"/>
      <c r="BJ253" s="111"/>
      <c r="BK253" s="108"/>
      <c r="BL253" s="108"/>
      <c r="BM253" s="92"/>
    </row>
    <row r="254" ht="18.75" customHeight="1">
      <c r="A254" s="84"/>
      <c r="B254" s="129"/>
      <c r="C254" s="129"/>
      <c r="D254" s="129"/>
      <c r="E254" s="129"/>
      <c r="F254" s="129"/>
      <c r="G254" s="129"/>
      <c r="H254" s="129"/>
      <c r="I254" s="129"/>
      <c r="J254" s="129"/>
      <c r="K254" s="129"/>
      <c r="L254" s="129"/>
      <c r="M254" s="129"/>
      <c r="N254" s="129"/>
      <c r="O254" s="129"/>
      <c r="P254" s="129"/>
      <c r="Q254" s="129"/>
      <c r="R254" s="129"/>
      <c r="S254" s="129"/>
      <c r="T254" s="42"/>
      <c r="U254" s="92"/>
      <c r="BG254" s="92"/>
      <c r="BH254" s="110"/>
      <c r="BI254" s="110"/>
      <c r="BJ254" s="111"/>
      <c r="BK254" s="108"/>
      <c r="BL254" s="108"/>
      <c r="BM254" s="92"/>
    </row>
    <row r="255" ht="18.75" customHeight="1">
      <c r="A255" s="84"/>
      <c r="B255" s="129"/>
      <c r="C255" s="129"/>
      <c r="D255" s="129"/>
      <c r="E255" s="129"/>
      <c r="F255" s="129"/>
      <c r="G255" s="129"/>
      <c r="H255" s="129"/>
      <c r="I255" s="129"/>
      <c r="J255" s="129"/>
      <c r="K255" s="129"/>
      <c r="L255" s="129"/>
      <c r="M255" s="129"/>
      <c r="N255" s="129"/>
      <c r="O255" s="129"/>
      <c r="P255" s="129"/>
      <c r="Q255" s="129"/>
      <c r="R255" s="129"/>
      <c r="S255" s="129"/>
      <c r="T255" s="42"/>
      <c r="U255" s="92"/>
      <c r="BG255" s="92"/>
      <c r="BH255" s="110"/>
      <c r="BI255" s="110"/>
      <c r="BJ255" s="111"/>
      <c r="BK255" s="108"/>
      <c r="BL255" s="108"/>
      <c r="BM255" s="92"/>
    </row>
    <row r="256" ht="18.75" customHeight="1">
      <c r="A256" s="84"/>
      <c r="B256" s="129"/>
      <c r="C256" s="129"/>
      <c r="D256" s="129"/>
      <c r="E256" s="129"/>
      <c r="F256" s="129"/>
      <c r="G256" s="129"/>
      <c r="H256" s="129"/>
      <c r="I256" s="129"/>
      <c r="J256" s="129"/>
      <c r="K256" s="129"/>
      <c r="L256" s="129"/>
      <c r="M256" s="129"/>
      <c r="N256" s="129"/>
      <c r="O256" s="129"/>
      <c r="P256" s="129"/>
      <c r="Q256" s="129"/>
      <c r="R256" s="129"/>
      <c r="S256" s="129"/>
      <c r="T256" s="42"/>
      <c r="U256" s="92"/>
      <c r="BG256" s="92"/>
      <c r="BH256" s="110"/>
      <c r="BI256" s="110"/>
      <c r="BJ256" s="111"/>
      <c r="BK256" s="108"/>
      <c r="BL256" s="108"/>
      <c r="BM256" s="92"/>
    </row>
    <row r="257" ht="18.75" customHeight="1">
      <c r="A257" s="84"/>
      <c r="B257" s="129"/>
      <c r="C257" s="129"/>
      <c r="D257" s="129"/>
      <c r="E257" s="129"/>
      <c r="F257" s="129"/>
      <c r="G257" s="129"/>
      <c r="H257" s="129"/>
      <c r="I257" s="129"/>
      <c r="J257" s="129"/>
      <c r="K257" s="129"/>
      <c r="L257" s="129"/>
      <c r="M257" s="129"/>
      <c r="N257" s="129"/>
      <c r="O257" s="129"/>
      <c r="P257" s="129"/>
      <c r="Q257" s="129"/>
      <c r="R257" s="129"/>
      <c r="S257" s="129"/>
      <c r="T257" s="42"/>
      <c r="U257" s="92"/>
      <c r="BG257" s="92"/>
      <c r="BH257" s="110"/>
      <c r="BI257" s="110"/>
      <c r="BJ257" s="111"/>
      <c r="BK257" s="108"/>
      <c r="BL257" s="108"/>
      <c r="BM257" s="92"/>
    </row>
    <row r="258" ht="18.75" customHeight="1">
      <c r="A258" s="84"/>
      <c r="B258" s="129"/>
      <c r="C258" s="129"/>
      <c r="D258" s="129"/>
      <c r="E258" s="129"/>
      <c r="F258" s="129"/>
      <c r="G258" s="129"/>
      <c r="H258" s="129"/>
      <c r="I258" s="129"/>
      <c r="J258" s="129"/>
      <c r="K258" s="129"/>
      <c r="L258" s="129"/>
      <c r="M258" s="129"/>
      <c r="N258" s="129"/>
      <c r="O258" s="129"/>
      <c r="P258" s="129"/>
      <c r="Q258" s="129"/>
      <c r="R258" s="129"/>
      <c r="S258" s="129"/>
      <c r="T258" s="42"/>
      <c r="U258" s="92"/>
      <c r="BG258" s="92"/>
      <c r="BH258" s="110"/>
      <c r="BI258" s="110"/>
      <c r="BJ258" s="111"/>
      <c r="BK258" s="108"/>
      <c r="BL258" s="108"/>
      <c r="BM258" s="92"/>
    </row>
    <row r="259" ht="18.75" customHeight="1">
      <c r="A259" s="84"/>
      <c r="B259" s="129"/>
      <c r="C259" s="129"/>
      <c r="D259" s="129"/>
      <c r="E259" s="129"/>
      <c r="F259" s="129"/>
      <c r="G259" s="129"/>
      <c r="H259" s="129"/>
      <c r="I259" s="129"/>
      <c r="J259" s="129"/>
      <c r="K259" s="129"/>
      <c r="L259" s="129"/>
      <c r="M259" s="129"/>
      <c r="N259" s="129"/>
      <c r="O259" s="129"/>
      <c r="P259" s="129"/>
      <c r="Q259" s="129"/>
      <c r="R259" s="129"/>
      <c r="S259" s="129"/>
      <c r="T259" s="42"/>
      <c r="U259" s="92"/>
      <c r="BG259" s="92"/>
      <c r="BH259" s="110"/>
      <c r="BI259" s="110"/>
      <c r="BJ259" s="111"/>
      <c r="BK259" s="108"/>
      <c r="BL259" s="108"/>
      <c r="BM259" s="92"/>
    </row>
    <row r="260" ht="18.75" customHeight="1">
      <c r="A260" s="84"/>
      <c r="B260" s="129"/>
      <c r="C260" s="129"/>
      <c r="D260" s="129"/>
      <c r="E260" s="129"/>
      <c r="F260" s="129"/>
      <c r="G260" s="129"/>
      <c r="H260" s="129"/>
      <c r="I260" s="129"/>
      <c r="J260" s="129"/>
      <c r="K260" s="129"/>
      <c r="L260" s="129"/>
      <c r="M260" s="129"/>
      <c r="N260" s="129"/>
      <c r="O260" s="129"/>
      <c r="P260" s="129"/>
      <c r="Q260" s="129"/>
      <c r="R260" s="129"/>
      <c r="S260" s="129"/>
      <c r="T260" s="42"/>
      <c r="U260" s="92"/>
      <c r="BG260" s="92"/>
      <c r="BH260" s="110"/>
      <c r="BI260" s="110"/>
      <c r="BJ260" s="111"/>
      <c r="BK260" s="108"/>
      <c r="BL260" s="108"/>
      <c r="BM260" s="92"/>
    </row>
    <row r="261" ht="18.75" customHeight="1">
      <c r="A261" s="84"/>
      <c r="B261" s="129"/>
      <c r="C261" s="129"/>
      <c r="D261" s="129"/>
      <c r="E261" s="129"/>
      <c r="F261" s="129"/>
      <c r="G261" s="129"/>
      <c r="H261" s="129"/>
      <c r="I261" s="129"/>
      <c r="J261" s="129"/>
      <c r="K261" s="129"/>
      <c r="L261" s="129"/>
      <c r="M261" s="129"/>
      <c r="N261" s="129"/>
      <c r="O261" s="129"/>
      <c r="P261" s="129"/>
      <c r="Q261" s="129"/>
      <c r="R261" s="129"/>
      <c r="S261" s="129"/>
      <c r="T261" s="42"/>
      <c r="U261" s="92"/>
      <c r="BG261" s="92"/>
      <c r="BH261" s="110"/>
      <c r="BI261" s="110"/>
      <c r="BJ261" s="111"/>
      <c r="BK261" s="108"/>
      <c r="BL261" s="108"/>
      <c r="BM261" s="92"/>
    </row>
    <row r="262" ht="18.75" customHeight="1">
      <c r="A262" s="84"/>
      <c r="B262" s="129"/>
      <c r="C262" s="129"/>
      <c r="D262" s="129"/>
      <c r="E262" s="129"/>
      <c r="F262" s="129"/>
      <c r="G262" s="129"/>
      <c r="H262" s="129"/>
      <c r="I262" s="129"/>
      <c r="J262" s="129"/>
      <c r="K262" s="129"/>
      <c r="L262" s="129"/>
      <c r="M262" s="129"/>
      <c r="N262" s="129"/>
      <c r="O262" s="129"/>
      <c r="P262" s="129"/>
      <c r="Q262" s="129"/>
      <c r="R262" s="129"/>
      <c r="S262" s="129"/>
      <c r="T262" s="42"/>
      <c r="U262" s="92"/>
      <c r="BG262" s="92"/>
      <c r="BH262" s="110"/>
      <c r="BI262" s="110"/>
      <c r="BJ262" s="111"/>
      <c r="BK262" s="108"/>
      <c r="BL262" s="108"/>
      <c r="BM262" s="92"/>
    </row>
    <row r="263" ht="18.75" customHeight="1">
      <c r="A263" s="84"/>
      <c r="B263" s="129"/>
      <c r="C263" s="129"/>
      <c r="D263" s="129"/>
      <c r="E263" s="129"/>
      <c r="F263" s="129"/>
      <c r="G263" s="129"/>
      <c r="H263" s="129"/>
      <c r="I263" s="129"/>
      <c r="J263" s="129"/>
      <c r="K263" s="129"/>
      <c r="L263" s="129"/>
      <c r="M263" s="129"/>
      <c r="N263" s="129"/>
      <c r="O263" s="129"/>
      <c r="P263" s="129"/>
      <c r="Q263" s="129"/>
      <c r="R263" s="129"/>
      <c r="S263" s="129"/>
      <c r="T263" s="42"/>
      <c r="U263" s="92"/>
      <c r="BG263" s="92"/>
      <c r="BH263" s="110"/>
      <c r="BI263" s="110"/>
      <c r="BJ263" s="111"/>
      <c r="BK263" s="108"/>
      <c r="BL263" s="108"/>
      <c r="BM263" s="92"/>
    </row>
    <row r="264" ht="18.75" customHeight="1">
      <c r="A264" s="84"/>
      <c r="B264" s="129"/>
      <c r="C264" s="129"/>
      <c r="D264" s="129"/>
      <c r="E264" s="129"/>
      <c r="F264" s="129"/>
      <c r="G264" s="129"/>
      <c r="H264" s="129"/>
      <c r="I264" s="129"/>
      <c r="J264" s="129"/>
      <c r="K264" s="129"/>
      <c r="L264" s="129"/>
      <c r="M264" s="129"/>
      <c r="N264" s="129"/>
      <c r="O264" s="129"/>
      <c r="P264" s="129"/>
      <c r="Q264" s="129"/>
      <c r="R264" s="129"/>
      <c r="S264" s="129"/>
      <c r="T264" s="42"/>
      <c r="U264" s="92"/>
      <c r="BG264" s="92"/>
      <c r="BH264" s="110"/>
      <c r="BI264" s="110"/>
      <c r="BJ264" s="111"/>
      <c r="BK264" s="108"/>
      <c r="BL264" s="108"/>
      <c r="BM264" s="92"/>
    </row>
    <row r="265" ht="18.75" customHeight="1">
      <c r="A265" s="84"/>
      <c r="B265" s="129"/>
      <c r="C265" s="129"/>
      <c r="D265" s="129"/>
      <c r="E265" s="129"/>
      <c r="F265" s="129"/>
      <c r="G265" s="129"/>
      <c r="H265" s="129"/>
      <c r="I265" s="129"/>
      <c r="J265" s="129"/>
      <c r="K265" s="129"/>
      <c r="L265" s="129"/>
      <c r="M265" s="129"/>
      <c r="N265" s="129"/>
      <c r="O265" s="129"/>
      <c r="P265" s="129"/>
      <c r="Q265" s="129"/>
      <c r="R265" s="129"/>
      <c r="S265" s="129"/>
      <c r="T265" s="42"/>
      <c r="U265" s="92"/>
      <c r="BG265" s="92"/>
      <c r="BH265" s="110"/>
      <c r="BI265" s="110"/>
      <c r="BJ265" s="111"/>
      <c r="BK265" s="108"/>
      <c r="BL265" s="108"/>
      <c r="BM265" s="92"/>
    </row>
    <row r="266" ht="18.75" customHeight="1">
      <c r="A266" s="84"/>
      <c r="B266" s="129"/>
      <c r="C266" s="129"/>
      <c r="D266" s="129"/>
      <c r="E266" s="129"/>
      <c r="F266" s="129"/>
      <c r="G266" s="129"/>
      <c r="H266" s="129"/>
      <c r="I266" s="129"/>
      <c r="J266" s="129"/>
      <c r="K266" s="129"/>
      <c r="L266" s="129"/>
      <c r="M266" s="129"/>
      <c r="N266" s="129"/>
      <c r="O266" s="129"/>
      <c r="P266" s="129"/>
      <c r="Q266" s="129"/>
      <c r="R266" s="129"/>
      <c r="S266" s="129"/>
      <c r="T266" s="42"/>
      <c r="U266" s="92"/>
      <c r="BG266" s="92"/>
      <c r="BH266" s="110"/>
      <c r="BI266" s="110"/>
      <c r="BJ266" s="111"/>
      <c r="BK266" s="108"/>
      <c r="BL266" s="108"/>
      <c r="BM266" s="92"/>
    </row>
    <row r="267" ht="18.75" customHeight="1">
      <c r="A267" s="84"/>
      <c r="B267" s="129"/>
      <c r="C267" s="129"/>
      <c r="D267" s="129"/>
      <c r="E267" s="129"/>
      <c r="F267" s="129"/>
      <c r="G267" s="129"/>
      <c r="H267" s="129"/>
      <c r="I267" s="129"/>
      <c r="J267" s="129"/>
      <c r="K267" s="129"/>
      <c r="L267" s="129"/>
      <c r="M267" s="129"/>
      <c r="N267" s="129"/>
      <c r="O267" s="129"/>
      <c r="P267" s="129"/>
      <c r="Q267" s="129"/>
      <c r="R267" s="129"/>
      <c r="S267" s="129"/>
      <c r="T267" s="42"/>
      <c r="U267" s="92"/>
      <c r="BG267" s="92"/>
      <c r="BH267" s="110"/>
      <c r="BI267" s="110"/>
      <c r="BJ267" s="111"/>
      <c r="BK267" s="108"/>
      <c r="BL267" s="108"/>
      <c r="BM267" s="92"/>
    </row>
    <row r="268" ht="18.75" customHeight="1">
      <c r="A268" s="84"/>
      <c r="B268" s="129"/>
      <c r="C268" s="129"/>
      <c r="D268" s="129"/>
      <c r="E268" s="129"/>
      <c r="F268" s="129"/>
      <c r="G268" s="129"/>
      <c r="H268" s="129"/>
      <c r="I268" s="129"/>
      <c r="J268" s="129"/>
      <c r="K268" s="129"/>
      <c r="L268" s="129"/>
      <c r="M268" s="129"/>
      <c r="N268" s="129"/>
      <c r="O268" s="129"/>
      <c r="P268" s="129"/>
      <c r="Q268" s="129"/>
      <c r="R268" s="129"/>
      <c r="S268" s="129"/>
      <c r="T268" s="42"/>
      <c r="U268" s="92"/>
      <c r="BG268" s="92"/>
      <c r="BH268" s="110"/>
      <c r="BI268" s="110"/>
      <c r="BJ268" s="111"/>
      <c r="BK268" s="108"/>
      <c r="BL268" s="108"/>
      <c r="BM268" s="92"/>
    </row>
    <row r="269" ht="18.75" customHeight="1">
      <c r="A269" s="84"/>
      <c r="B269" s="129"/>
      <c r="C269" s="129"/>
      <c r="D269" s="129"/>
      <c r="E269" s="129"/>
      <c r="F269" s="129"/>
      <c r="G269" s="129"/>
      <c r="H269" s="129"/>
      <c r="I269" s="129"/>
      <c r="J269" s="129"/>
      <c r="K269" s="129"/>
      <c r="L269" s="129"/>
      <c r="M269" s="129"/>
      <c r="N269" s="129"/>
      <c r="O269" s="129"/>
      <c r="P269" s="129"/>
      <c r="Q269" s="129"/>
      <c r="R269" s="129"/>
      <c r="S269" s="129"/>
      <c r="T269" s="42"/>
      <c r="U269" s="92"/>
      <c r="BG269" s="92"/>
      <c r="BH269" s="110"/>
      <c r="BI269" s="110"/>
      <c r="BJ269" s="111"/>
      <c r="BK269" s="108"/>
      <c r="BL269" s="108"/>
      <c r="BM269" s="92"/>
    </row>
    <row r="270" ht="18.75" customHeight="1">
      <c r="A270" s="84"/>
      <c r="B270" s="129"/>
      <c r="C270" s="129"/>
      <c r="D270" s="129"/>
      <c r="E270" s="129"/>
      <c r="F270" s="129"/>
      <c r="G270" s="129"/>
      <c r="H270" s="129"/>
      <c r="I270" s="129"/>
      <c r="J270" s="129"/>
      <c r="K270" s="129"/>
      <c r="L270" s="129"/>
      <c r="M270" s="129"/>
      <c r="N270" s="129"/>
      <c r="O270" s="129"/>
      <c r="P270" s="129"/>
      <c r="Q270" s="129"/>
      <c r="R270" s="129"/>
      <c r="S270" s="129"/>
      <c r="T270" s="42"/>
      <c r="U270" s="92"/>
      <c r="BG270" s="92"/>
      <c r="BH270" s="110"/>
      <c r="BI270" s="110"/>
      <c r="BJ270" s="111"/>
      <c r="BK270" s="108"/>
      <c r="BL270" s="108"/>
      <c r="BM270" s="92"/>
    </row>
    <row r="271" ht="18.75" customHeight="1">
      <c r="A271" s="84"/>
      <c r="B271" s="129"/>
      <c r="C271" s="129"/>
      <c r="D271" s="129"/>
      <c r="E271" s="129"/>
      <c r="F271" s="129"/>
      <c r="G271" s="129"/>
      <c r="H271" s="129"/>
      <c r="I271" s="129"/>
      <c r="J271" s="129"/>
      <c r="K271" s="129"/>
      <c r="L271" s="129"/>
      <c r="M271" s="129"/>
      <c r="N271" s="129"/>
      <c r="O271" s="129"/>
      <c r="P271" s="129"/>
      <c r="Q271" s="129"/>
      <c r="R271" s="129"/>
      <c r="S271" s="129"/>
      <c r="T271" s="42"/>
      <c r="U271" s="92"/>
      <c r="BG271" s="92"/>
      <c r="BH271" s="110"/>
      <c r="BI271" s="110"/>
      <c r="BJ271" s="111"/>
      <c r="BK271" s="108"/>
      <c r="BL271" s="108"/>
      <c r="BM271" s="92"/>
    </row>
    <row r="272" ht="18.75" customHeight="1">
      <c r="A272" s="84"/>
      <c r="B272" s="129"/>
      <c r="C272" s="129"/>
      <c r="D272" s="129"/>
      <c r="E272" s="129"/>
      <c r="F272" s="129"/>
      <c r="G272" s="129"/>
      <c r="H272" s="129"/>
      <c r="I272" s="129"/>
      <c r="J272" s="129"/>
      <c r="K272" s="129"/>
      <c r="L272" s="129"/>
      <c r="M272" s="129"/>
      <c r="N272" s="129"/>
      <c r="O272" s="129"/>
      <c r="P272" s="129"/>
      <c r="Q272" s="129"/>
      <c r="R272" s="129"/>
      <c r="S272" s="129"/>
      <c r="T272" s="42"/>
      <c r="U272" s="92"/>
      <c r="BG272" s="92"/>
      <c r="BH272" s="110"/>
      <c r="BI272" s="110"/>
      <c r="BJ272" s="111"/>
      <c r="BK272" s="108"/>
      <c r="BL272" s="108"/>
      <c r="BM272" s="92"/>
    </row>
    <row r="273" ht="18.75" customHeight="1">
      <c r="A273" s="84"/>
      <c r="B273" s="129"/>
      <c r="C273" s="129"/>
      <c r="D273" s="129"/>
      <c r="E273" s="129"/>
      <c r="F273" s="129"/>
      <c r="G273" s="129"/>
      <c r="H273" s="129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42"/>
      <c r="U273" s="92"/>
      <c r="BG273" s="92"/>
      <c r="BH273" s="110"/>
      <c r="BI273" s="110"/>
      <c r="BJ273" s="111"/>
      <c r="BK273" s="108"/>
      <c r="BL273" s="108"/>
      <c r="BM273" s="92"/>
    </row>
    <row r="274" ht="18.75" customHeight="1">
      <c r="A274" s="84"/>
      <c r="B274" s="129"/>
      <c r="C274" s="129"/>
      <c r="D274" s="129"/>
      <c r="E274" s="129"/>
      <c r="F274" s="129"/>
      <c r="G274" s="129"/>
      <c r="H274" s="129"/>
      <c r="I274" s="129"/>
      <c r="J274" s="129"/>
      <c r="K274" s="129"/>
      <c r="L274" s="129"/>
      <c r="M274" s="129"/>
      <c r="N274" s="129"/>
      <c r="O274" s="129"/>
      <c r="P274" s="129"/>
      <c r="Q274" s="129"/>
      <c r="R274" s="129"/>
      <c r="S274" s="129"/>
      <c r="T274" s="42"/>
      <c r="U274" s="92"/>
      <c r="BG274" s="92"/>
      <c r="BH274" s="110"/>
      <c r="BI274" s="110"/>
      <c r="BJ274" s="111"/>
      <c r="BK274" s="108"/>
      <c r="BL274" s="108"/>
      <c r="BM274" s="92"/>
    </row>
    <row r="275" ht="18.75" customHeight="1">
      <c r="A275" s="84"/>
      <c r="B275" s="129"/>
      <c r="C275" s="129"/>
      <c r="D275" s="129"/>
      <c r="E275" s="129"/>
      <c r="F275" s="129"/>
      <c r="G275" s="129"/>
      <c r="H275" s="129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42"/>
      <c r="U275" s="92"/>
      <c r="BG275" s="92"/>
      <c r="BH275" s="110"/>
      <c r="BI275" s="110"/>
      <c r="BJ275" s="111"/>
      <c r="BK275" s="108"/>
      <c r="BL275" s="108"/>
      <c r="BM275" s="92"/>
    </row>
    <row r="276" ht="18.75" customHeight="1">
      <c r="A276" s="84"/>
      <c r="B276" s="129"/>
      <c r="C276" s="129"/>
      <c r="D276" s="129"/>
      <c r="E276" s="129"/>
      <c r="F276" s="129"/>
      <c r="G276" s="129"/>
      <c r="H276" s="129"/>
      <c r="I276" s="129"/>
      <c r="J276" s="129"/>
      <c r="K276" s="129"/>
      <c r="L276" s="129"/>
      <c r="M276" s="129"/>
      <c r="N276" s="129"/>
      <c r="O276" s="129"/>
      <c r="P276" s="129"/>
      <c r="Q276" s="129"/>
      <c r="R276" s="129"/>
      <c r="S276" s="129"/>
      <c r="T276" s="42"/>
      <c r="U276" s="92"/>
      <c r="BG276" s="92"/>
      <c r="BH276" s="110"/>
      <c r="BI276" s="110"/>
      <c r="BJ276" s="111"/>
      <c r="BK276" s="108"/>
      <c r="BL276" s="108"/>
      <c r="BM276" s="92"/>
    </row>
    <row r="277" ht="18.75" customHeight="1">
      <c r="A277" s="84"/>
      <c r="B277" s="129"/>
      <c r="C277" s="129"/>
      <c r="D277" s="129"/>
      <c r="E277" s="129"/>
      <c r="F277" s="129"/>
      <c r="G277" s="129"/>
      <c r="H277" s="129"/>
      <c r="I277" s="129"/>
      <c r="J277" s="129"/>
      <c r="K277" s="129"/>
      <c r="L277" s="129"/>
      <c r="M277" s="129"/>
      <c r="N277" s="129"/>
      <c r="O277" s="129"/>
      <c r="P277" s="129"/>
      <c r="Q277" s="129"/>
      <c r="R277" s="129"/>
      <c r="S277" s="129"/>
      <c r="T277" s="42"/>
      <c r="U277" s="92"/>
      <c r="BG277" s="92"/>
      <c r="BH277" s="110"/>
      <c r="BI277" s="110"/>
      <c r="BJ277" s="111"/>
      <c r="BK277" s="108"/>
      <c r="BL277" s="108"/>
      <c r="BM277" s="92"/>
    </row>
    <row r="278" ht="18.75" customHeight="1">
      <c r="A278" s="84"/>
      <c r="B278" s="129"/>
      <c r="C278" s="129"/>
      <c r="D278" s="129"/>
      <c r="E278" s="129"/>
      <c r="F278" s="129"/>
      <c r="G278" s="129"/>
      <c r="H278" s="129"/>
      <c r="I278" s="129"/>
      <c r="J278" s="129"/>
      <c r="K278" s="129"/>
      <c r="L278" s="129"/>
      <c r="M278" s="129"/>
      <c r="N278" s="129"/>
      <c r="O278" s="129"/>
      <c r="P278" s="129"/>
      <c r="Q278" s="129"/>
      <c r="R278" s="129"/>
      <c r="S278" s="129"/>
      <c r="T278" s="42"/>
      <c r="U278" s="92"/>
      <c r="BG278" s="92"/>
      <c r="BH278" s="110"/>
      <c r="BI278" s="110"/>
      <c r="BJ278" s="111"/>
      <c r="BK278" s="108"/>
      <c r="BL278" s="108"/>
      <c r="BM278" s="92"/>
    </row>
    <row r="279" ht="18.75" customHeight="1">
      <c r="A279" s="84"/>
      <c r="B279" s="129"/>
      <c r="C279" s="129"/>
      <c r="D279" s="129"/>
      <c r="E279" s="129"/>
      <c r="F279" s="129"/>
      <c r="G279" s="129"/>
      <c r="H279" s="129"/>
      <c r="I279" s="129"/>
      <c r="J279" s="129"/>
      <c r="K279" s="129"/>
      <c r="L279" s="129"/>
      <c r="M279" s="129"/>
      <c r="N279" s="129"/>
      <c r="O279" s="129"/>
      <c r="P279" s="129"/>
      <c r="Q279" s="129"/>
      <c r="R279" s="129"/>
      <c r="S279" s="129"/>
      <c r="T279" s="42"/>
      <c r="U279" s="92"/>
      <c r="BG279" s="92"/>
      <c r="BH279" s="110"/>
      <c r="BI279" s="110"/>
      <c r="BJ279" s="111"/>
      <c r="BK279" s="108"/>
      <c r="BL279" s="108"/>
      <c r="BM279" s="92"/>
    </row>
    <row r="280" ht="18.75" customHeight="1">
      <c r="A280" s="84"/>
      <c r="B280" s="129"/>
      <c r="C280" s="129"/>
      <c r="D280" s="129"/>
      <c r="E280" s="129"/>
      <c r="F280" s="129"/>
      <c r="G280" s="129"/>
      <c r="H280" s="129"/>
      <c r="I280" s="129"/>
      <c r="J280" s="129"/>
      <c r="K280" s="129"/>
      <c r="L280" s="129"/>
      <c r="M280" s="129"/>
      <c r="N280" s="129"/>
      <c r="O280" s="129"/>
      <c r="P280" s="129"/>
      <c r="Q280" s="129"/>
      <c r="R280" s="129"/>
      <c r="S280" s="129"/>
      <c r="T280" s="42"/>
      <c r="U280" s="92"/>
      <c r="BG280" s="92"/>
      <c r="BH280" s="110"/>
      <c r="BI280" s="110"/>
      <c r="BJ280" s="111"/>
      <c r="BK280" s="108"/>
      <c r="BL280" s="108"/>
      <c r="BM280" s="92"/>
    </row>
    <row r="281" ht="18.75" customHeight="1">
      <c r="A281" s="84"/>
      <c r="B281" s="129"/>
      <c r="C281" s="129"/>
      <c r="D281" s="129"/>
      <c r="E281" s="129"/>
      <c r="F281" s="129"/>
      <c r="G281" s="129"/>
      <c r="H281" s="129"/>
      <c r="I281" s="129"/>
      <c r="J281" s="129"/>
      <c r="K281" s="129"/>
      <c r="L281" s="129"/>
      <c r="M281" s="129"/>
      <c r="N281" s="129"/>
      <c r="O281" s="129"/>
      <c r="P281" s="129"/>
      <c r="Q281" s="129"/>
      <c r="R281" s="129"/>
      <c r="S281" s="129"/>
      <c r="T281" s="42"/>
      <c r="U281" s="92"/>
      <c r="BG281" s="92"/>
      <c r="BH281" s="110"/>
      <c r="BI281" s="110"/>
      <c r="BJ281" s="111"/>
      <c r="BK281" s="108"/>
      <c r="BL281" s="108"/>
      <c r="BM281" s="92"/>
    </row>
    <row r="282" ht="18.75" customHeight="1">
      <c r="A282" s="84"/>
      <c r="B282" s="129"/>
      <c r="C282" s="129"/>
      <c r="D282" s="129"/>
      <c r="E282" s="129"/>
      <c r="F282" s="129"/>
      <c r="G282" s="129"/>
      <c r="H282" s="129"/>
      <c r="I282" s="129"/>
      <c r="J282" s="129"/>
      <c r="K282" s="129"/>
      <c r="L282" s="129"/>
      <c r="M282" s="129"/>
      <c r="N282" s="129"/>
      <c r="O282" s="129"/>
      <c r="P282" s="129"/>
      <c r="Q282" s="129"/>
      <c r="R282" s="129"/>
      <c r="S282" s="129"/>
      <c r="T282" s="42"/>
      <c r="U282" s="92"/>
      <c r="BG282" s="92"/>
      <c r="BH282" s="110"/>
      <c r="BI282" s="110"/>
      <c r="BJ282" s="111"/>
      <c r="BK282" s="108"/>
      <c r="BL282" s="108"/>
      <c r="BM282" s="92"/>
    </row>
    <row r="283" ht="18.75" customHeight="1">
      <c r="A283" s="84"/>
      <c r="B283" s="129"/>
      <c r="C283" s="129"/>
      <c r="D283" s="129"/>
      <c r="E283" s="129"/>
      <c r="F283" s="129"/>
      <c r="G283" s="129"/>
      <c r="H283" s="129"/>
      <c r="I283" s="129"/>
      <c r="J283" s="129"/>
      <c r="K283" s="129"/>
      <c r="L283" s="129"/>
      <c r="M283" s="129"/>
      <c r="N283" s="129"/>
      <c r="O283" s="129"/>
      <c r="P283" s="129"/>
      <c r="Q283" s="129"/>
      <c r="R283" s="129"/>
      <c r="S283" s="129"/>
      <c r="T283" s="42"/>
      <c r="U283" s="92"/>
      <c r="BG283" s="92"/>
      <c r="BH283" s="110"/>
      <c r="BI283" s="110"/>
      <c r="BJ283" s="111"/>
      <c r="BK283" s="108"/>
      <c r="BL283" s="108"/>
      <c r="BM283" s="92"/>
    </row>
    <row r="284" ht="18.75" customHeight="1">
      <c r="A284" s="84"/>
      <c r="B284" s="129"/>
      <c r="C284" s="129"/>
      <c r="D284" s="129"/>
      <c r="E284" s="129"/>
      <c r="F284" s="129"/>
      <c r="G284" s="129"/>
      <c r="H284" s="129"/>
      <c r="I284" s="129"/>
      <c r="J284" s="129"/>
      <c r="K284" s="129"/>
      <c r="L284" s="129"/>
      <c r="M284" s="129"/>
      <c r="N284" s="129"/>
      <c r="O284" s="129"/>
      <c r="P284" s="129"/>
      <c r="Q284" s="129"/>
      <c r="R284" s="129"/>
      <c r="S284" s="129"/>
      <c r="T284" s="42"/>
      <c r="U284" s="92"/>
      <c r="BG284" s="92"/>
      <c r="BH284" s="110"/>
      <c r="BI284" s="110"/>
      <c r="BJ284" s="111"/>
      <c r="BK284" s="108"/>
      <c r="BL284" s="108"/>
      <c r="BM284" s="92"/>
    </row>
    <row r="285" ht="18.75" customHeight="1">
      <c r="A285" s="84"/>
      <c r="B285" s="129"/>
      <c r="C285" s="129"/>
      <c r="D285" s="129"/>
      <c r="E285" s="129"/>
      <c r="F285" s="129"/>
      <c r="G285" s="129"/>
      <c r="H285" s="129"/>
      <c r="I285" s="129"/>
      <c r="J285" s="129"/>
      <c r="K285" s="129"/>
      <c r="L285" s="129"/>
      <c r="M285" s="129"/>
      <c r="N285" s="129"/>
      <c r="O285" s="129"/>
      <c r="P285" s="129"/>
      <c r="Q285" s="129"/>
      <c r="R285" s="129"/>
      <c r="S285" s="129"/>
      <c r="T285" s="42"/>
      <c r="U285" s="92"/>
      <c r="BG285" s="92"/>
      <c r="BH285" s="110"/>
      <c r="BI285" s="110"/>
      <c r="BJ285" s="111"/>
      <c r="BK285" s="108"/>
      <c r="BL285" s="108"/>
      <c r="BM285" s="92"/>
    </row>
    <row r="286" ht="18.75" customHeight="1">
      <c r="A286" s="84"/>
      <c r="B286" s="129"/>
      <c r="C286" s="129"/>
      <c r="D286" s="129"/>
      <c r="E286" s="129"/>
      <c r="F286" s="129"/>
      <c r="G286" s="129"/>
      <c r="H286" s="129"/>
      <c r="I286" s="129"/>
      <c r="J286" s="129"/>
      <c r="K286" s="129"/>
      <c r="L286" s="129"/>
      <c r="M286" s="129"/>
      <c r="N286" s="129"/>
      <c r="O286" s="129"/>
      <c r="P286" s="129"/>
      <c r="Q286" s="129"/>
      <c r="R286" s="129"/>
      <c r="S286" s="129"/>
      <c r="T286" s="42"/>
      <c r="U286" s="92"/>
      <c r="BG286" s="92"/>
      <c r="BH286" s="110"/>
      <c r="BI286" s="110"/>
      <c r="BJ286" s="111"/>
      <c r="BK286" s="108"/>
      <c r="BL286" s="108"/>
      <c r="BM286" s="92"/>
    </row>
    <row r="287" ht="18.75" customHeight="1">
      <c r="A287" s="84"/>
      <c r="B287" s="129"/>
      <c r="C287" s="129"/>
      <c r="D287" s="129"/>
      <c r="E287" s="129"/>
      <c r="F287" s="129"/>
      <c r="G287" s="129"/>
      <c r="H287" s="129"/>
      <c r="I287" s="129"/>
      <c r="J287" s="129"/>
      <c r="K287" s="129"/>
      <c r="L287" s="129"/>
      <c r="M287" s="129"/>
      <c r="N287" s="129"/>
      <c r="O287" s="129"/>
      <c r="P287" s="129"/>
      <c r="Q287" s="129"/>
      <c r="R287" s="129"/>
      <c r="S287" s="129"/>
      <c r="T287" s="42"/>
      <c r="U287" s="92"/>
      <c r="BG287" s="92"/>
      <c r="BH287" s="110"/>
      <c r="BI287" s="110"/>
      <c r="BJ287" s="111"/>
      <c r="BK287" s="108"/>
      <c r="BL287" s="108"/>
      <c r="BM287" s="92"/>
    </row>
    <row r="288" ht="18.75" customHeight="1">
      <c r="A288" s="84"/>
      <c r="B288" s="129"/>
      <c r="C288" s="129"/>
      <c r="D288" s="129"/>
      <c r="E288" s="129"/>
      <c r="F288" s="129"/>
      <c r="G288" s="129"/>
      <c r="H288" s="129"/>
      <c r="I288" s="129"/>
      <c r="J288" s="129"/>
      <c r="K288" s="129"/>
      <c r="L288" s="129"/>
      <c r="M288" s="129"/>
      <c r="N288" s="129"/>
      <c r="O288" s="129"/>
      <c r="P288" s="129"/>
      <c r="Q288" s="129"/>
      <c r="R288" s="129"/>
      <c r="S288" s="129"/>
      <c r="T288" s="42"/>
      <c r="U288" s="92"/>
      <c r="BG288" s="92"/>
      <c r="BH288" s="110"/>
      <c r="BI288" s="110"/>
      <c r="BJ288" s="111"/>
      <c r="BK288" s="108"/>
      <c r="BL288" s="108"/>
      <c r="BM288" s="92"/>
    </row>
    <row r="289" ht="18.75" customHeight="1">
      <c r="A289" s="84"/>
      <c r="B289" s="129"/>
      <c r="C289" s="129"/>
      <c r="D289" s="129"/>
      <c r="E289" s="129"/>
      <c r="F289" s="129"/>
      <c r="G289" s="129"/>
      <c r="H289" s="129"/>
      <c r="I289" s="129"/>
      <c r="J289" s="129"/>
      <c r="K289" s="129"/>
      <c r="L289" s="129"/>
      <c r="M289" s="129"/>
      <c r="N289" s="129"/>
      <c r="O289" s="129"/>
      <c r="P289" s="129"/>
      <c r="Q289" s="129"/>
      <c r="R289" s="129"/>
      <c r="S289" s="129"/>
      <c r="T289" s="42"/>
      <c r="U289" s="92"/>
      <c r="BG289" s="92"/>
      <c r="BH289" s="110"/>
      <c r="BI289" s="110"/>
      <c r="BJ289" s="111"/>
      <c r="BK289" s="108"/>
      <c r="BL289" s="108"/>
      <c r="BM289" s="92"/>
    </row>
    <row r="290" ht="18.75" customHeight="1">
      <c r="A290" s="84"/>
      <c r="B290" s="129"/>
      <c r="C290" s="129"/>
      <c r="D290" s="129"/>
      <c r="E290" s="129"/>
      <c r="F290" s="129"/>
      <c r="G290" s="129"/>
      <c r="H290" s="129"/>
      <c r="I290" s="129"/>
      <c r="J290" s="129"/>
      <c r="K290" s="129"/>
      <c r="L290" s="129"/>
      <c r="M290" s="129"/>
      <c r="N290" s="129"/>
      <c r="O290" s="129"/>
      <c r="P290" s="129"/>
      <c r="Q290" s="129"/>
      <c r="R290" s="129"/>
      <c r="S290" s="129"/>
      <c r="T290" s="42"/>
      <c r="U290" s="92"/>
      <c r="BG290" s="92"/>
      <c r="BH290" s="110"/>
      <c r="BI290" s="110"/>
      <c r="BJ290" s="111"/>
      <c r="BK290" s="108"/>
      <c r="BL290" s="108"/>
      <c r="BM290" s="92"/>
    </row>
    <row r="291" ht="18.75" customHeight="1">
      <c r="A291" s="84"/>
      <c r="B291" s="129"/>
      <c r="C291" s="129"/>
      <c r="D291" s="129"/>
      <c r="E291" s="129"/>
      <c r="F291" s="129"/>
      <c r="G291" s="129"/>
      <c r="H291" s="129"/>
      <c r="I291" s="129"/>
      <c r="J291" s="129"/>
      <c r="K291" s="129"/>
      <c r="L291" s="129"/>
      <c r="M291" s="129"/>
      <c r="N291" s="129"/>
      <c r="O291" s="129"/>
      <c r="P291" s="129"/>
      <c r="Q291" s="129"/>
      <c r="R291" s="129"/>
      <c r="S291" s="129"/>
      <c r="T291" s="42"/>
      <c r="U291" s="92"/>
      <c r="BG291" s="92"/>
      <c r="BH291" s="110"/>
      <c r="BI291" s="110"/>
      <c r="BJ291" s="111"/>
      <c r="BK291" s="108"/>
      <c r="BL291" s="108"/>
      <c r="BM291" s="92"/>
    </row>
    <row r="292" ht="18.75" customHeight="1">
      <c r="A292" s="84"/>
      <c r="B292" s="129"/>
      <c r="C292" s="129"/>
      <c r="D292" s="129"/>
      <c r="E292" s="129"/>
      <c r="F292" s="129"/>
      <c r="G292" s="129"/>
      <c r="H292" s="129"/>
      <c r="I292" s="129"/>
      <c r="J292" s="129"/>
      <c r="K292" s="129"/>
      <c r="L292" s="129"/>
      <c r="M292" s="129"/>
      <c r="N292" s="129"/>
      <c r="O292" s="129"/>
      <c r="P292" s="129"/>
      <c r="Q292" s="129"/>
      <c r="R292" s="129"/>
      <c r="S292" s="129"/>
      <c r="T292" s="42"/>
      <c r="U292" s="92"/>
      <c r="BG292" s="92"/>
      <c r="BH292" s="110"/>
      <c r="BI292" s="110"/>
      <c r="BJ292" s="111"/>
      <c r="BK292" s="108"/>
      <c r="BL292" s="108"/>
      <c r="BM292" s="92"/>
    </row>
    <row r="293" ht="18.75" customHeight="1">
      <c r="A293" s="84"/>
      <c r="B293" s="129"/>
      <c r="C293" s="129"/>
      <c r="D293" s="129"/>
      <c r="E293" s="129"/>
      <c r="F293" s="129"/>
      <c r="G293" s="129"/>
      <c r="H293" s="129"/>
      <c r="I293" s="129"/>
      <c r="J293" s="129"/>
      <c r="K293" s="129"/>
      <c r="L293" s="129"/>
      <c r="M293" s="129"/>
      <c r="N293" s="129"/>
      <c r="O293" s="129"/>
      <c r="P293" s="129"/>
      <c r="Q293" s="129"/>
      <c r="R293" s="129"/>
      <c r="S293" s="129"/>
      <c r="T293" s="42"/>
      <c r="U293" s="92"/>
      <c r="BG293" s="92"/>
      <c r="BH293" s="110"/>
      <c r="BI293" s="110"/>
      <c r="BJ293" s="111"/>
      <c r="BK293" s="108"/>
      <c r="BL293" s="108"/>
      <c r="BM293" s="92"/>
    </row>
    <row r="294" ht="18.75" customHeight="1">
      <c r="A294" s="84"/>
      <c r="B294" s="129"/>
      <c r="C294" s="129"/>
      <c r="D294" s="129"/>
      <c r="E294" s="129"/>
      <c r="F294" s="129"/>
      <c r="G294" s="129"/>
      <c r="H294" s="129"/>
      <c r="I294" s="129"/>
      <c r="J294" s="129"/>
      <c r="K294" s="129"/>
      <c r="L294" s="129"/>
      <c r="M294" s="129"/>
      <c r="N294" s="129"/>
      <c r="O294" s="129"/>
      <c r="P294" s="129"/>
      <c r="Q294" s="129"/>
      <c r="R294" s="129"/>
      <c r="S294" s="129"/>
      <c r="T294" s="42"/>
      <c r="U294" s="92"/>
      <c r="BG294" s="92"/>
      <c r="BH294" s="110"/>
      <c r="BI294" s="110"/>
      <c r="BJ294" s="111"/>
      <c r="BK294" s="108"/>
      <c r="BL294" s="108"/>
      <c r="BM294" s="92"/>
    </row>
    <row r="295" ht="18.75" customHeight="1">
      <c r="A295" s="84"/>
      <c r="B295" s="129"/>
      <c r="C295" s="129"/>
      <c r="D295" s="129"/>
      <c r="E295" s="129"/>
      <c r="F295" s="129"/>
      <c r="G295" s="129"/>
      <c r="H295" s="129"/>
      <c r="I295" s="129"/>
      <c r="J295" s="129"/>
      <c r="K295" s="129"/>
      <c r="L295" s="129"/>
      <c r="M295" s="129"/>
      <c r="N295" s="129"/>
      <c r="O295" s="129"/>
      <c r="P295" s="129"/>
      <c r="Q295" s="129"/>
      <c r="R295" s="129"/>
      <c r="S295" s="129"/>
      <c r="T295" s="42"/>
      <c r="U295" s="92"/>
      <c r="BG295" s="92"/>
      <c r="BH295" s="110"/>
      <c r="BI295" s="110"/>
      <c r="BJ295" s="111"/>
      <c r="BK295" s="108"/>
      <c r="BL295" s="108"/>
      <c r="BM295" s="92"/>
    </row>
    <row r="296" ht="18.75" customHeight="1">
      <c r="A296" s="84"/>
      <c r="B296" s="129"/>
      <c r="C296" s="129"/>
      <c r="D296" s="129"/>
      <c r="E296" s="129"/>
      <c r="F296" s="129"/>
      <c r="G296" s="129"/>
      <c r="H296" s="129"/>
      <c r="I296" s="129"/>
      <c r="J296" s="129"/>
      <c r="K296" s="129"/>
      <c r="L296" s="129"/>
      <c r="M296" s="129"/>
      <c r="N296" s="129"/>
      <c r="O296" s="129"/>
      <c r="P296" s="129"/>
      <c r="Q296" s="129"/>
      <c r="R296" s="129"/>
      <c r="S296" s="129"/>
      <c r="T296" s="42"/>
      <c r="U296" s="92"/>
      <c r="BG296" s="92"/>
      <c r="BH296" s="110"/>
      <c r="BI296" s="110"/>
      <c r="BJ296" s="111"/>
      <c r="BK296" s="108"/>
      <c r="BL296" s="108"/>
      <c r="BM296" s="92"/>
    </row>
    <row r="297" ht="18.75" customHeight="1">
      <c r="A297" s="84"/>
      <c r="B297" s="129"/>
      <c r="C297" s="129"/>
      <c r="D297" s="129"/>
      <c r="E297" s="129"/>
      <c r="F297" s="129"/>
      <c r="G297" s="129"/>
      <c r="H297" s="129"/>
      <c r="I297" s="129"/>
      <c r="J297" s="129"/>
      <c r="K297" s="129"/>
      <c r="L297" s="129"/>
      <c r="M297" s="129"/>
      <c r="N297" s="129"/>
      <c r="O297" s="129"/>
      <c r="P297" s="129"/>
      <c r="Q297" s="129"/>
      <c r="R297" s="129"/>
      <c r="S297" s="129"/>
      <c r="T297" s="42"/>
      <c r="U297" s="92"/>
      <c r="BG297" s="92"/>
      <c r="BH297" s="110"/>
      <c r="BI297" s="110"/>
      <c r="BJ297" s="111"/>
      <c r="BK297" s="108"/>
      <c r="BL297" s="108"/>
      <c r="BM297" s="92"/>
    </row>
    <row r="298" ht="18.75" customHeight="1">
      <c r="A298" s="84"/>
      <c r="B298" s="129"/>
      <c r="C298" s="129"/>
      <c r="D298" s="129"/>
      <c r="E298" s="129"/>
      <c r="F298" s="129"/>
      <c r="G298" s="129"/>
      <c r="H298" s="129"/>
      <c r="I298" s="129"/>
      <c r="J298" s="129"/>
      <c r="K298" s="129"/>
      <c r="L298" s="129"/>
      <c r="M298" s="129"/>
      <c r="N298" s="129"/>
      <c r="O298" s="129"/>
      <c r="P298" s="129"/>
      <c r="Q298" s="129"/>
      <c r="R298" s="129"/>
      <c r="S298" s="129"/>
      <c r="T298" s="42"/>
      <c r="U298" s="92"/>
      <c r="BG298" s="92"/>
      <c r="BH298" s="110"/>
      <c r="BI298" s="110"/>
      <c r="BJ298" s="111"/>
      <c r="BK298" s="108"/>
      <c r="BL298" s="108"/>
      <c r="BM298" s="92"/>
    </row>
    <row r="299" ht="18.75" customHeight="1">
      <c r="A299" s="84"/>
      <c r="B299" s="129"/>
      <c r="C299" s="129"/>
      <c r="D299" s="129"/>
      <c r="E299" s="129"/>
      <c r="F299" s="129"/>
      <c r="G299" s="129"/>
      <c r="H299" s="129"/>
      <c r="I299" s="129"/>
      <c r="J299" s="129"/>
      <c r="K299" s="129"/>
      <c r="L299" s="129"/>
      <c r="M299" s="129"/>
      <c r="N299" s="129"/>
      <c r="O299" s="129"/>
      <c r="P299" s="129"/>
      <c r="Q299" s="129"/>
      <c r="R299" s="129"/>
      <c r="S299" s="129"/>
      <c r="T299" s="42"/>
      <c r="U299" s="92"/>
      <c r="BG299" s="92"/>
      <c r="BH299" s="110"/>
      <c r="BI299" s="110"/>
      <c r="BJ299" s="111"/>
      <c r="BK299" s="108"/>
      <c r="BL299" s="108"/>
      <c r="BM299" s="92"/>
    </row>
    <row r="300" ht="18.75" customHeight="1">
      <c r="A300" s="84"/>
      <c r="B300" s="129"/>
      <c r="C300" s="129"/>
      <c r="D300" s="129"/>
      <c r="E300" s="129"/>
      <c r="F300" s="129"/>
      <c r="G300" s="129"/>
      <c r="H300" s="129"/>
      <c r="I300" s="129"/>
      <c r="J300" s="129"/>
      <c r="K300" s="129"/>
      <c r="L300" s="129"/>
      <c r="M300" s="129"/>
      <c r="N300" s="129"/>
      <c r="O300" s="129"/>
      <c r="P300" s="129"/>
      <c r="Q300" s="129"/>
      <c r="R300" s="129"/>
      <c r="S300" s="129"/>
      <c r="T300" s="42"/>
      <c r="U300" s="92"/>
      <c r="BG300" s="92"/>
      <c r="BH300" s="110"/>
      <c r="BI300" s="110"/>
      <c r="BJ300" s="111"/>
      <c r="BK300" s="108"/>
      <c r="BL300" s="108"/>
      <c r="BM300" s="92"/>
    </row>
    <row r="301" ht="18.75" customHeight="1">
      <c r="A301" s="84"/>
      <c r="B301" s="129"/>
      <c r="C301" s="129"/>
      <c r="D301" s="129"/>
      <c r="E301" s="129"/>
      <c r="F301" s="129"/>
      <c r="G301" s="129"/>
      <c r="H301" s="129"/>
      <c r="I301" s="129"/>
      <c r="J301" s="129"/>
      <c r="K301" s="129"/>
      <c r="L301" s="129"/>
      <c r="M301" s="129"/>
      <c r="N301" s="129"/>
      <c r="O301" s="129"/>
      <c r="P301" s="129"/>
      <c r="Q301" s="129"/>
      <c r="R301" s="129"/>
      <c r="S301" s="129"/>
      <c r="T301" s="42"/>
      <c r="U301" s="92"/>
      <c r="BG301" s="92"/>
      <c r="BH301" s="110"/>
      <c r="BI301" s="110"/>
      <c r="BJ301" s="111"/>
      <c r="BK301" s="108"/>
      <c r="BL301" s="108"/>
      <c r="BM301" s="92"/>
    </row>
    <row r="302" ht="18.75" customHeight="1">
      <c r="A302" s="84"/>
      <c r="B302" s="129"/>
      <c r="C302" s="129"/>
      <c r="D302" s="129"/>
      <c r="E302" s="129"/>
      <c r="F302" s="129"/>
      <c r="G302" s="129"/>
      <c r="H302" s="129"/>
      <c r="I302" s="129"/>
      <c r="J302" s="129"/>
      <c r="K302" s="129"/>
      <c r="L302" s="129"/>
      <c r="M302" s="129"/>
      <c r="N302" s="129"/>
      <c r="O302" s="129"/>
      <c r="P302" s="129"/>
      <c r="Q302" s="129"/>
      <c r="R302" s="129"/>
      <c r="S302" s="129"/>
      <c r="T302" s="42"/>
      <c r="U302" s="92"/>
      <c r="BG302" s="92"/>
      <c r="BH302" s="110"/>
      <c r="BI302" s="110"/>
      <c r="BJ302" s="111"/>
      <c r="BK302" s="108"/>
      <c r="BL302" s="108"/>
      <c r="BM302" s="92"/>
    </row>
    <row r="303" ht="18.75" customHeight="1">
      <c r="A303" s="84"/>
      <c r="B303" s="129"/>
      <c r="C303" s="129"/>
      <c r="D303" s="129"/>
      <c r="E303" s="129"/>
      <c r="F303" s="129"/>
      <c r="G303" s="129"/>
      <c r="H303" s="129"/>
      <c r="I303" s="129"/>
      <c r="J303" s="129"/>
      <c r="K303" s="129"/>
      <c r="L303" s="129"/>
      <c r="M303" s="129"/>
      <c r="N303" s="129"/>
      <c r="O303" s="129"/>
      <c r="P303" s="129"/>
      <c r="Q303" s="129"/>
      <c r="R303" s="129"/>
      <c r="S303" s="129"/>
      <c r="T303" s="42"/>
      <c r="U303" s="92"/>
      <c r="BG303" s="92"/>
      <c r="BH303" s="110"/>
      <c r="BI303" s="110"/>
      <c r="BJ303" s="111"/>
      <c r="BK303" s="108"/>
      <c r="BL303" s="108"/>
      <c r="BM303" s="92"/>
    </row>
    <row r="304" ht="18.75" customHeight="1">
      <c r="A304" s="84"/>
      <c r="B304" s="129"/>
      <c r="C304" s="129"/>
      <c r="D304" s="129"/>
      <c r="E304" s="129"/>
      <c r="F304" s="129"/>
      <c r="G304" s="129"/>
      <c r="H304" s="129"/>
      <c r="I304" s="129"/>
      <c r="J304" s="129"/>
      <c r="K304" s="129"/>
      <c r="L304" s="129"/>
      <c r="M304" s="129"/>
      <c r="N304" s="129"/>
      <c r="O304" s="129"/>
      <c r="P304" s="129"/>
      <c r="Q304" s="129"/>
      <c r="R304" s="129"/>
      <c r="S304" s="129"/>
      <c r="T304" s="42"/>
      <c r="U304" s="92"/>
      <c r="BG304" s="92"/>
      <c r="BH304" s="110"/>
      <c r="BI304" s="110"/>
      <c r="BJ304" s="111"/>
      <c r="BK304" s="108"/>
      <c r="BL304" s="108"/>
      <c r="BM304" s="92"/>
    </row>
    <row r="305" ht="18.75" customHeight="1">
      <c r="A305" s="84"/>
      <c r="B305" s="129"/>
      <c r="C305" s="129"/>
      <c r="D305" s="129"/>
      <c r="E305" s="129"/>
      <c r="F305" s="129"/>
      <c r="G305" s="129"/>
      <c r="H305" s="129"/>
      <c r="I305" s="129"/>
      <c r="J305" s="129"/>
      <c r="K305" s="129"/>
      <c r="L305" s="129"/>
      <c r="M305" s="129"/>
      <c r="N305" s="129"/>
      <c r="O305" s="129"/>
      <c r="P305" s="129"/>
      <c r="Q305" s="129"/>
      <c r="R305" s="129"/>
      <c r="S305" s="129"/>
      <c r="T305" s="42"/>
      <c r="U305" s="92"/>
      <c r="BG305" s="92"/>
      <c r="BH305" s="110"/>
      <c r="BI305" s="110"/>
      <c r="BJ305" s="111"/>
      <c r="BK305" s="108"/>
      <c r="BL305" s="108"/>
      <c r="BM305" s="92"/>
    </row>
    <row r="306" ht="18.75" customHeight="1">
      <c r="A306" s="84"/>
      <c r="B306" s="129"/>
      <c r="C306" s="129"/>
      <c r="D306" s="129"/>
      <c r="E306" s="129"/>
      <c r="F306" s="129"/>
      <c r="G306" s="129"/>
      <c r="H306" s="129"/>
      <c r="I306" s="129"/>
      <c r="J306" s="129"/>
      <c r="K306" s="129"/>
      <c r="L306" s="129"/>
      <c r="M306" s="129"/>
      <c r="N306" s="129"/>
      <c r="O306" s="129"/>
      <c r="P306" s="129"/>
      <c r="Q306" s="129"/>
      <c r="R306" s="129"/>
      <c r="S306" s="129"/>
      <c r="T306" s="42"/>
      <c r="U306" s="92"/>
      <c r="BG306" s="92"/>
      <c r="BH306" s="110"/>
      <c r="BI306" s="110"/>
      <c r="BJ306" s="111"/>
      <c r="BK306" s="108"/>
      <c r="BL306" s="108"/>
      <c r="BM306" s="92"/>
    </row>
    <row r="307" ht="18.75" customHeight="1">
      <c r="A307" s="84"/>
      <c r="B307" s="129"/>
      <c r="C307" s="129"/>
      <c r="D307" s="129"/>
      <c r="E307" s="129"/>
      <c r="F307" s="129"/>
      <c r="G307" s="129"/>
      <c r="H307" s="129"/>
      <c r="I307" s="129"/>
      <c r="J307" s="129"/>
      <c r="K307" s="129"/>
      <c r="L307" s="129"/>
      <c r="M307" s="129"/>
      <c r="N307" s="129"/>
      <c r="O307" s="129"/>
      <c r="P307" s="129"/>
      <c r="Q307" s="129"/>
      <c r="R307" s="129"/>
      <c r="S307" s="129"/>
      <c r="T307" s="42"/>
      <c r="U307" s="92"/>
      <c r="BG307" s="92"/>
      <c r="BH307" s="110"/>
      <c r="BI307" s="110"/>
      <c r="BJ307" s="111"/>
      <c r="BK307" s="108"/>
      <c r="BL307" s="108"/>
      <c r="BM307" s="92"/>
    </row>
    <row r="308" ht="18.75" customHeight="1">
      <c r="A308" s="84"/>
      <c r="B308" s="129"/>
      <c r="C308" s="129"/>
      <c r="D308" s="129"/>
      <c r="E308" s="129"/>
      <c r="F308" s="129"/>
      <c r="G308" s="129"/>
      <c r="H308" s="129"/>
      <c r="I308" s="129"/>
      <c r="J308" s="129"/>
      <c r="K308" s="129"/>
      <c r="L308" s="129"/>
      <c r="M308" s="129"/>
      <c r="N308" s="129"/>
      <c r="O308" s="129"/>
      <c r="P308" s="129"/>
      <c r="Q308" s="129"/>
      <c r="R308" s="129"/>
      <c r="S308" s="129"/>
      <c r="T308" s="42"/>
      <c r="U308" s="92"/>
      <c r="BG308" s="92"/>
      <c r="BH308" s="110"/>
      <c r="BI308" s="110"/>
      <c r="BJ308" s="111"/>
      <c r="BK308" s="108"/>
      <c r="BL308" s="108"/>
      <c r="BM308" s="92"/>
    </row>
    <row r="309" ht="18.75" customHeight="1">
      <c r="A309" s="84"/>
      <c r="B309" s="129"/>
      <c r="C309" s="129"/>
      <c r="D309" s="129"/>
      <c r="E309" s="129"/>
      <c r="F309" s="129"/>
      <c r="G309" s="129"/>
      <c r="H309" s="129"/>
      <c r="I309" s="129"/>
      <c r="J309" s="129"/>
      <c r="K309" s="129"/>
      <c r="L309" s="129"/>
      <c r="M309" s="129"/>
      <c r="N309" s="129"/>
      <c r="O309" s="129"/>
      <c r="P309" s="129"/>
      <c r="Q309" s="129"/>
      <c r="R309" s="129"/>
      <c r="S309" s="129"/>
      <c r="T309" s="42"/>
      <c r="U309" s="92"/>
      <c r="BG309" s="92"/>
      <c r="BH309" s="110"/>
      <c r="BI309" s="110"/>
      <c r="BJ309" s="111"/>
      <c r="BK309" s="108"/>
      <c r="BL309" s="108"/>
      <c r="BM309" s="92"/>
    </row>
    <row r="310" ht="18.75" customHeight="1">
      <c r="A310" s="84"/>
      <c r="B310" s="129"/>
      <c r="C310" s="129"/>
      <c r="D310" s="129"/>
      <c r="E310" s="129"/>
      <c r="F310" s="129"/>
      <c r="G310" s="129"/>
      <c r="H310" s="129"/>
      <c r="I310" s="129"/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42"/>
      <c r="U310" s="92"/>
      <c r="BG310" s="92"/>
      <c r="BH310" s="110"/>
      <c r="BI310" s="110"/>
      <c r="BJ310" s="111"/>
      <c r="BK310" s="108"/>
      <c r="BL310" s="108"/>
      <c r="BM310" s="92"/>
    </row>
    <row r="311" ht="18.75" customHeight="1">
      <c r="A311" s="84"/>
      <c r="B311" s="129"/>
      <c r="C311" s="129"/>
      <c r="D311" s="129"/>
      <c r="E311" s="129"/>
      <c r="F311" s="129"/>
      <c r="G311" s="129"/>
      <c r="H311" s="129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42"/>
      <c r="U311" s="92"/>
      <c r="BG311" s="92"/>
      <c r="BH311" s="110"/>
      <c r="BI311" s="110"/>
      <c r="BJ311" s="111"/>
      <c r="BK311" s="108"/>
      <c r="BL311" s="108"/>
      <c r="BM311" s="92"/>
    </row>
    <row r="312" ht="18.75" customHeight="1">
      <c r="A312" s="84"/>
      <c r="B312" s="129"/>
      <c r="C312" s="129"/>
      <c r="D312" s="129"/>
      <c r="E312" s="129"/>
      <c r="F312" s="129"/>
      <c r="G312" s="129"/>
      <c r="H312" s="129"/>
      <c r="I312" s="129"/>
      <c r="J312" s="129"/>
      <c r="K312" s="129"/>
      <c r="L312" s="129"/>
      <c r="M312" s="129"/>
      <c r="N312" s="129"/>
      <c r="O312" s="129"/>
      <c r="P312" s="129"/>
      <c r="Q312" s="129"/>
      <c r="R312" s="129"/>
      <c r="S312" s="129"/>
      <c r="T312" s="42"/>
      <c r="U312" s="92"/>
      <c r="BG312" s="92"/>
      <c r="BH312" s="110"/>
      <c r="BI312" s="110"/>
      <c r="BJ312" s="111"/>
      <c r="BK312" s="108"/>
      <c r="BL312" s="108"/>
      <c r="BM312" s="92"/>
    </row>
    <row r="313" ht="18.75" customHeight="1">
      <c r="A313" s="84"/>
      <c r="B313" s="129"/>
      <c r="C313" s="129"/>
      <c r="D313" s="129"/>
      <c r="E313" s="129"/>
      <c r="F313" s="129"/>
      <c r="G313" s="129"/>
      <c r="H313" s="129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29"/>
      <c r="T313" s="42"/>
      <c r="U313" s="92"/>
      <c r="BG313" s="92"/>
      <c r="BH313" s="110"/>
      <c r="BI313" s="110"/>
      <c r="BJ313" s="111"/>
      <c r="BK313" s="108"/>
      <c r="BL313" s="108"/>
      <c r="BM313" s="92"/>
    </row>
    <row r="314" ht="18.75" customHeight="1">
      <c r="A314" s="84"/>
      <c r="B314" s="129"/>
      <c r="C314" s="129"/>
      <c r="D314" s="129"/>
      <c r="E314" s="129"/>
      <c r="F314" s="129"/>
      <c r="G314" s="129"/>
      <c r="H314" s="129"/>
      <c r="I314" s="129"/>
      <c r="J314" s="129"/>
      <c r="K314" s="129"/>
      <c r="L314" s="129"/>
      <c r="M314" s="129"/>
      <c r="N314" s="129"/>
      <c r="O314" s="129"/>
      <c r="P314" s="129"/>
      <c r="Q314" s="129"/>
      <c r="R314" s="129"/>
      <c r="S314" s="129"/>
      <c r="T314" s="42"/>
      <c r="U314" s="92"/>
      <c r="BG314" s="92"/>
      <c r="BH314" s="110"/>
      <c r="BI314" s="110"/>
      <c r="BJ314" s="111"/>
      <c r="BK314" s="108"/>
      <c r="BL314" s="108"/>
      <c r="BM314" s="92"/>
    </row>
    <row r="315" ht="18.75" customHeight="1">
      <c r="A315" s="84"/>
      <c r="B315" s="129"/>
      <c r="C315" s="129"/>
      <c r="D315" s="129"/>
      <c r="E315" s="129"/>
      <c r="F315" s="129"/>
      <c r="G315" s="129"/>
      <c r="H315" s="129"/>
      <c r="I315" s="129"/>
      <c r="J315" s="129"/>
      <c r="K315" s="129"/>
      <c r="L315" s="129"/>
      <c r="M315" s="129"/>
      <c r="N315" s="129"/>
      <c r="O315" s="129"/>
      <c r="P315" s="129"/>
      <c r="Q315" s="129"/>
      <c r="R315" s="129"/>
      <c r="S315" s="129"/>
      <c r="T315" s="42"/>
      <c r="U315" s="92"/>
      <c r="BG315" s="92"/>
      <c r="BH315" s="110"/>
      <c r="BI315" s="110"/>
      <c r="BJ315" s="111"/>
      <c r="BK315" s="108"/>
      <c r="BL315" s="108"/>
      <c r="BM315" s="92"/>
    </row>
    <row r="316" ht="18.75" customHeight="1">
      <c r="A316" s="84"/>
      <c r="B316" s="129"/>
      <c r="C316" s="129"/>
      <c r="D316" s="129"/>
      <c r="E316" s="129"/>
      <c r="F316" s="129"/>
      <c r="G316" s="129"/>
      <c r="H316" s="129"/>
      <c r="I316" s="129"/>
      <c r="J316" s="129"/>
      <c r="K316" s="129"/>
      <c r="L316" s="129"/>
      <c r="M316" s="129"/>
      <c r="N316" s="129"/>
      <c r="O316" s="129"/>
      <c r="P316" s="129"/>
      <c r="Q316" s="129"/>
      <c r="R316" s="129"/>
      <c r="S316" s="129"/>
      <c r="T316" s="42"/>
      <c r="U316" s="92"/>
      <c r="BG316" s="92"/>
      <c r="BH316" s="110"/>
      <c r="BI316" s="110"/>
      <c r="BJ316" s="111"/>
      <c r="BK316" s="108"/>
      <c r="BL316" s="108"/>
      <c r="BM316" s="92"/>
    </row>
    <row r="317" ht="18.75" customHeight="1">
      <c r="A317" s="84"/>
      <c r="B317" s="129"/>
      <c r="C317" s="129"/>
      <c r="D317" s="129"/>
      <c r="E317" s="129"/>
      <c r="F317" s="129"/>
      <c r="G317" s="129"/>
      <c r="H317" s="129"/>
      <c r="I317" s="129"/>
      <c r="J317" s="129"/>
      <c r="K317" s="129"/>
      <c r="L317" s="129"/>
      <c r="M317" s="129"/>
      <c r="N317" s="129"/>
      <c r="O317" s="129"/>
      <c r="P317" s="129"/>
      <c r="Q317" s="129"/>
      <c r="R317" s="129"/>
      <c r="S317" s="129"/>
      <c r="T317" s="42"/>
      <c r="U317" s="92"/>
      <c r="BG317" s="92"/>
      <c r="BH317" s="110"/>
      <c r="BI317" s="110"/>
      <c r="BJ317" s="111"/>
      <c r="BK317" s="108"/>
      <c r="BL317" s="108"/>
      <c r="BM317" s="92"/>
    </row>
    <row r="318" ht="18.75" customHeight="1">
      <c r="A318" s="84"/>
      <c r="B318" s="129"/>
      <c r="C318" s="129"/>
      <c r="D318" s="129"/>
      <c r="E318" s="129"/>
      <c r="F318" s="129"/>
      <c r="G318" s="129"/>
      <c r="H318" s="129"/>
      <c r="I318" s="129"/>
      <c r="J318" s="129"/>
      <c r="K318" s="129"/>
      <c r="L318" s="129"/>
      <c r="M318" s="129"/>
      <c r="N318" s="129"/>
      <c r="O318" s="129"/>
      <c r="P318" s="129"/>
      <c r="Q318" s="129"/>
      <c r="R318" s="129"/>
      <c r="S318" s="129"/>
      <c r="T318" s="42"/>
      <c r="U318" s="92"/>
      <c r="BG318" s="92"/>
      <c r="BH318" s="110"/>
      <c r="BI318" s="110"/>
      <c r="BJ318" s="111"/>
      <c r="BK318" s="108"/>
      <c r="BL318" s="108"/>
      <c r="BM318" s="92"/>
    </row>
    <row r="319" ht="18.75" customHeight="1">
      <c r="A319" s="84"/>
      <c r="B319" s="129"/>
      <c r="C319" s="129"/>
      <c r="D319" s="129"/>
      <c r="E319" s="129"/>
      <c r="F319" s="129"/>
      <c r="G319" s="129"/>
      <c r="H319" s="129"/>
      <c r="I319" s="129"/>
      <c r="J319" s="129"/>
      <c r="K319" s="129"/>
      <c r="L319" s="129"/>
      <c r="M319" s="129"/>
      <c r="N319" s="129"/>
      <c r="O319" s="129"/>
      <c r="P319" s="129"/>
      <c r="Q319" s="129"/>
      <c r="R319" s="129"/>
      <c r="S319" s="129"/>
      <c r="T319" s="42"/>
      <c r="U319" s="92"/>
      <c r="BG319" s="92"/>
      <c r="BH319" s="110"/>
      <c r="BI319" s="110"/>
      <c r="BJ319" s="111"/>
      <c r="BK319" s="108"/>
      <c r="BL319" s="108"/>
      <c r="BM319" s="92"/>
    </row>
    <row r="320" ht="18.75" customHeight="1">
      <c r="A320" s="84"/>
      <c r="B320" s="129"/>
      <c r="C320" s="129"/>
      <c r="D320" s="129"/>
      <c r="E320" s="129"/>
      <c r="F320" s="129"/>
      <c r="G320" s="129"/>
      <c r="H320" s="129"/>
      <c r="I320" s="129"/>
      <c r="J320" s="129"/>
      <c r="K320" s="129"/>
      <c r="L320" s="129"/>
      <c r="M320" s="129"/>
      <c r="N320" s="129"/>
      <c r="O320" s="129"/>
      <c r="P320" s="129"/>
      <c r="Q320" s="129"/>
      <c r="R320" s="129"/>
      <c r="S320" s="129"/>
      <c r="T320" s="42"/>
      <c r="U320" s="92"/>
      <c r="BG320" s="92"/>
      <c r="BH320" s="110"/>
      <c r="BI320" s="110"/>
      <c r="BJ320" s="111"/>
      <c r="BK320" s="108"/>
      <c r="BL320" s="108"/>
      <c r="BM320" s="92"/>
    </row>
    <row r="321" ht="18.75" customHeight="1">
      <c r="A321" s="84"/>
      <c r="B321" s="129"/>
      <c r="C321" s="129"/>
      <c r="D321" s="129"/>
      <c r="E321" s="129"/>
      <c r="F321" s="129"/>
      <c r="G321" s="129"/>
      <c r="H321" s="129"/>
      <c r="I321" s="129"/>
      <c r="J321" s="129"/>
      <c r="K321" s="129"/>
      <c r="L321" s="129"/>
      <c r="M321" s="129"/>
      <c r="N321" s="129"/>
      <c r="O321" s="129"/>
      <c r="P321" s="129"/>
      <c r="Q321" s="129"/>
      <c r="R321" s="129"/>
      <c r="S321" s="129"/>
      <c r="T321" s="42"/>
      <c r="U321" s="92"/>
      <c r="BG321" s="92"/>
      <c r="BH321" s="110"/>
      <c r="BI321" s="110"/>
      <c r="BJ321" s="111"/>
      <c r="BK321" s="108"/>
      <c r="BL321" s="108"/>
      <c r="BM321" s="92"/>
    </row>
    <row r="322" ht="18.75" customHeight="1">
      <c r="A322" s="84"/>
      <c r="B322" s="129"/>
      <c r="C322" s="129"/>
      <c r="D322" s="129"/>
      <c r="E322" s="129"/>
      <c r="F322" s="129"/>
      <c r="G322" s="129"/>
      <c r="H322" s="129"/>
      <c r="I322" s="129"/>
      <c r="J322" s="129"/>
      <c r="K322" s="129"/>
      <c r="L322" s="129"/>
      <c r="M322" s="129"/>
      <c r="N322" s="129"/>
      <c r="O322" s="129"/>
      <c r="P322" s="129"/>
      <c r="Q322" s="129"/>
      <c r="R322" s="129"/>
      <c r="S322" s="129"/>
      <c r="T322" s="42"/>
      <c r="U322" s="92"/>
      <c r="BG322" s="92"/>
      <c r="BH322" s="110"/>
      <c r="BI322" s="110"/>
      <c r="BJ322" s="111"/>
      <c r="BK322" s="108"/>
      <c r="BL322" s="108"/>
      <c r="BM322" s="92"/>
    </row>
    <row r="323" ht="18.75" customHeight="1">
      <c r="A323" s="84"/>
      <c r="B323" s="129"/>
      <c r="C323" s="129"/>
      <c r="D323" s="129"/>
      <c r="E323" s="129"/>
      <c r="F323" s="129"/>
      <c r="G323" s="129"/>
      <c r="H323" s="129"/>
      <c r="I323" s="129"/>
      <c r="J323" s="129"/>
      <c r="K323" s="129"/>
      <c r="L323" s="129"/>
      <c r="M323" s="129"/>
      <c r="N323" s="129"/>
      <c r="O323" s="129"/>
      <c r="P323" s="129"/>
      <c r="Q323" s="129"/>
      <c r="R323" s="129"/>
      <c r="S323" s="129"/>
      <c r="T323" s="42"/>
      <c r="U323" s="92"/>
      <c r="BG323" s="92"/>
      <c r="BH323" s="110"/>
      <c r="BI323" s="110"/>
      <c r="BJ323" s="111"/>
      <c r="BK323" s="108"/>
      <c r="BL323" s="108"/>
      <c r="BM323" s="92"/>
    </row>
    <row r="324" ht="18.75" customHeight="1">
      <c r="A324" s="84"/>
      <c r="B324" s="129"/>
      <c r="C324" s="129"/>
      <c r="D324" s="129"/>
      <c r="E324" s="129"/>
      <c r="F324" s="129"/>
      <c r="G324" s="129"/>
      <c r="H324" s="129"/>
      <c r="I324" s="129"/>
      <c r="J324" s="129"/>
      <c r="K324" s="129"/>
      <c r="L324" s="129"/>
      <c r="M324" s="129"/>
      <c r="N324" s="129"/>
      <c r="O324" s="129"/>
      <c r="P324" s="129"/>
      <c r="Q324" s="129"/>
      <c r="R324" s="129"/>
      <c r="S324" s="129"/>
      <c r="T324" s="42"/>
      <c r="U324" s="92"/>
      <c r="BG324" s="92"/>
      <c r="BH324" s="110"/>
      <c r="BI324" s="110"/>
      <c r="BJ324" s="111"/>
      <c r="BK324" s="108"/>
      <c r="BL324" s="108"/>
      <c r="BM324" s="92"/>
    </row>
    <row r="325" ht="18.75" customHeight="1">
      <c r="A325" s="84"/>
      <c r="B325" s="129"/>
      <c r="C325" s="129"/>
      <c r="D325" s="129"/>
      <c r="E325" s="129"/>
      <c r="F325" s="129"/>
      <c r="G325" s="129"/>
      <c r="H325" s="129"/>
      <c r="I325" s="129"/>
      <c r="J325" s="129"/>
      <c r="K325" s="129"/>
      <c r="L325" s="129"/>
      <c r="M325" s="129"/>
      <c r="N325" s="129"/>
      <c r="O325" s="129"/>
      <c r="P325" s="129"/>
      <c r="Q325" s="129"/>
      <c r="R325" s="129"/>
      <c r="S325" s="129"/>
      <c r="T325" s="42"/>
      <c r="U325" s="92"/>
      <c r="BG325" s="92"/>
      <c r="BH325" s="110"/>
      <c r="BI325" s="110"/>
      <c r="BJ325" s="111"/>
      <c r="BK325" s="108"/>
      <c r="BL325" s="108"/>
      <c r="BM325" s="92"/>
    </row>
    <row r="326" ht="18.75" customHeight="1">
      <c r="A326" s="84"/>
      <c r="B326" s="129"/>
      <c r="C326" s="129"/>
      <c r="D326" s="129"/>
      <c r="E326" s="129"/>
      <c r="F326" s="129"/>
      <c r="G326" s="129"/>
      <c r="H326" s="129"/>
      <c r="I326" s="129"/>
      <c r="J326" s="129"/>
      <c r="K326" s="129"/>
      <c r="L326" s="129"/>
      <c r="M326" s="129"/>
      <c r="N326" s="129"/>
      <c r="O326" s="129"/>
      <c r="P326" s="129"/>
      <c r="Q326" s="129"/>
      <c r="R326" s="129"/>
      <c r="S326" s="129"/>
      <c r="T326" s="42"/>
      <c r="U326" s="92"/>
      <c r="BG326" s="92"/>
      <c r="BH326" s="110"/>
      <c r="BI326" s="110"/>
      <c r="BJ326" s="111"/>
      <c r="BK326" s="108"/>
      <c r="BL326" s="108"/>
      <c r="BM326" s="92"/>
    </row>
    <row r="327" ht="18.75" customHeight="1">
      <c r="A327" s="84"/>
      <c r="B327" s="129"/>
      <c r="C327" s="129"/>
      <c r="D327" s="129"/>
      <c r="E327" s="129"/>
      <c r="F327" s="129"/>
      <c r="G327" s="129"/>
      <c r="H327" s="129"/>
      <c r="I327" s="129"/>
      <c r="J327" s="129"/>
      <c r="K327" s="129"/>
      <c r="L327" s="129"/>
      <c r="M327" s="129"/>
      <c r="N327" s="129"/>
      <c r="O327" s="129"/>
      <c r="P327" s="129"/>
      <c r="Q327" s="129"/>
      <c r="R327" s="129"/>
      <c r="S327" s="129"/>
      <c r="T327" s="42"/>
      <c r="U327" s="92"/>
      <c r="BG327" s="92"/>
      <c r="BH327" s="110"/>
      <c r="BI327" s="110"/>
      <c r="BJ327" s="111"/>
      <c r="BK327" s="108"/>
      <c r="BL327" s="108"/>
      <c r="BM327" s="92"/>
    </row>
    <row r="328" ht="18.75" customHeight="1">
      <c r="A328" s="84"/>
      <c r="B328" s="129"/>
      <c r="C328" s="129"/>
      <c r="D328" s="129"/>
      <c r="E328" s="129"/>
      <c r="F328" s="129"/>
      <c r="G328" s="129"/>
      <c r="H328" s="129"/>
      <c r="I328" s="129"/>
      <c r="J328" s="129"/>
      <c r="K328" s="129"/>
      <c r="L328" s="129"/>
      <c r="M328" s="129"/>
      <c r="N328" s="129"/>
      <c r="O328" s="129"/>
      <c r="P328" s="129"/>
      <c r="Q328" s="129"/>
      <c r="R328" s="129"/>
      <c r="S328" s="129"/>
      <c r="T328" s="42"/>
      <c r="U328" s="92"/>
      <c r="BG328" s="92"/>
      <c r="BH328" s="110"/>
      <c r="BI328" s="110"/>
      <c r="BJ328" s="111"/>
      <c r="BK328" s="108"/>
      <c r="BL328" s="108"/>
      <c r="BM328" s="92"/>
    </row>
    <row r="329" ht="18.75" customHeight="1">
      <c r="A329" s="84"/>
      <c r="B329" s="129"/>
      <c r="C329" s="129"/>
      <c r="D329" s="129"/>
      <c r="E329" s="129"/>
      <c r="F329" s="129"/>
      <c r="G329" s="129"/>
      <c r="H329" s="129"/>
      <c r="I329" s="129"/>
      <c r="J329" s="129"/>
      <c r="K329" s="129"/>
      <c r="L329" s="129"/>
      <c r="M329" s="129"/>
      <c r="N329" s="129"/>
      <c r="O329" s="129"/>
      <c r="P329" s="129"/>
      <c r="Q329" s="129"/>
      <c r="R329" s="129"/>
      <c r="S329" s="129"/>
      <c r="T329" s="42"/>
      <c r="U329" s="92"/>
      <c r="BG329" s="92"/>
      <c r="BH329" s="110"/>
      <c r="BI329" s="110"/>
      <c r="BJ329" s="111"/>
      <c r="BK329" s="108"/>
      <c r="BL329" s="108"/>
      <c r="BM329" s="92"/>
    </row>
    <row r="330" ht="18.75" customHeight="1">
      <c r="A330" s="84"/>
      <c r="B330" s="129"/>
      <c r="C330" s="129"/>
      <c r="D330" s="129"/>
      <c r="E330" s="129"/>
      <c r="F330" s="129"/>
      <c r="G330" s="129"/>
      <c r="H330" s="129"/>
      <c r="I330" s="129"/>
      <c r="J330" s="129"/>
      <c r="K330" s="129"/>
      <c r="L330" s="129"/>
      <c r="M330" s="129"/>
      <c r="N330" s="129"/>
      <c r="O330" s="129"/>
      <c r="P330" s="129"/>
      <c r="Q330" s="129"/>
      <c r="R330" s="129"/>
      <c r="S330" s="129"/>
      <c r="T330" s="42"/>
      <c r="U330" s="92"/>
      <c r="BG330" s="92"/>
      <c r="BH330" s="110"/>
      <c r="BI330" s="110"/>
      <c r="BJ330" s="111"/>
      <c r="BK330" s="108"/>
      <c r="BL330" s="108"/>
      <c r="BM330" s="92"/>
    </row>
    <row r="331" ht="18.75" customHeight="1">
      <c r="A331" s="84"/>
      <c r="B331" s="129"/>
      <c r="C331" s="129"/>
      <c r="D331" s="129"/>
      <c r="E331" s="129"/>
      <c r="F331" s="129"/>
      <c r="G331" s="129"/>
      <c r="H331" s="129"/>
      <c r="I331" s="129"/>
      <c r="J331" s="129"/>
      <c r="K331" s="129"/>
      <c r="L331" s="129"/>
      <c r="M331" s="129"/>
      <c r="N331" s="129"/>
      <c r="O331" s="129"/>
      <c r="P331" s="129"/>
      <c r="Q331" s="129"/>
      <c r="R331" s="129"/>
      <c r="S331" s="129"/>
      <c r="T331" s="42"/>
      <c r="U331" s="92"/>
      <c r="BG331" s="92"/>
      <c r="BH331" s="110"/>
      <c r="BI331" s="110"/>
      <c r="BJ331" s="111"/>
      <c r="BK331" s="108"/>
      <c r="BL331" s="108"/>
      <c r="BM331" s="92"/>
    </row>
    <row r="332" ht="18.75" customHeight="1">
      <c r="A332" s="84"/>
      <c r="B332" s="129"/>
      <c r="C332" s="129"/>
      <c r="D332" s="129"/>
      <c r="E332" s="129"/>
      <c r="F332" s="129"/>
      <c r="G332" s="129"/>
      <c r="H332" s="129"/>
      <c r="I332" s="129"/>
      <c r="J332" s="129"/>
      <c r="K332" s="129"/>
      <c r="L332" s="129"/>
      <c r="M332" s="129"/>
      <c r="N332" s="129"/>
      <c r="O332" s="129"/>
      <c r="P332" s="129"/>
      <c r="Q332" s="129"/>
      <c r="R332" s="129"/>
      <c r="S332" s="129"/>
      <c r="T332" s="42"/>
      <c r="U332" s="92"/>
      <c r="BG332" s="92"/>
      <c r="BH332" s="110"/>
      <c r="BI332" s="110"/>
      <c r="BJ332" s="111"/>
      <c r="BK332" s="108"/>
      <c r="BL332" s="108"/>
      <c r="BM332" s="92"/>
    </row>
    <row r="333" ht="18.75" customHeight="1">
      <c r="A333" s="84"/>
      <c r="B333" s="129"/>
      <c r="C333" s="129"/>
      <c r="D333" s="129"/>
      <c r="E333" s="129"/>
      <c r="F333" s="129"/>
      <c r="G333" s="129"/>
      <c r="H333" s="129"/>
      <c r="I333" s="129"/>
      <c r="J333" s="129"/>
      <c r="K333" s="129"/>
      <c r="L333" s="129"/>
      <c r="M333" s="129"/>
      <c r="N333" s="129"/>
      <c r="O333" s="129"/>
      <c r="P333" s="129"/>
      <c r="Q333" s="129"/>
      <c r="R333" s="129"/>
      <c r="S333" s="129"/>
      <c r="T333" s="42"/>
      <c r="U333" s="92"/>
      <c r="BG333" s="92"/>
      <c r="BH333" s="110"/>
      <c r="BI333" s="110"/>
      <c r="BJ333" s="111"/>
      <c r="BK333" s="108"/>
      <c r="BL333" s="108"/>
      <c r="BM333" s="92"/>
    </row>
    <row r="334" ht="18.75" customHeight="1">
      <c r="A334" s="84"/>
      <c r="B334" s="129"/>
      <c r="C334" s="129"/>
      <c r="D334" s="129"/>
      <c r="E334" s="129"/>
      <c r="F334" s="129"/>
      <c r="G334" s="129"/>
      <c r="H334" s="129"/>
      <c r="I334" s="129"/>
      <c r="J334" s="129"/>
      <c r="K334" s="129"/>
      <c r="L334" s="129"/>
      <c r="M334" s="129"/>
      <c r="N334" s="129"/>
      <c r="O334" s="129"/>
      <c r="P334" s="129"/>
      <c r="Q334" s="129"/>
      <c r="R334" s="129"/>
      <c r="S334" s="129"/>
      <c r="T334" s="42"/>
      <c r="U334" s="92"/>
      <c r="BG334" s="92"/>
      <c r="BH334" s="110"/>
      <c r="BI334" s="110"/>
      <c r="BJ334" s="111"/>
      <c r="BK334" s="108"/>
      <c r="BL334" s="108"/>
      <c r="BM334" s="92"/>
    </row>
    <row r="335" ht="18.75" customHeight="1">
      <c r="A335" s="84"/>
      <c r="B335" s="129"/>
      <c r="C335" s="129"/>
      <c r="D335" s="129"/>
      <c r="E335" s="129"/>
      <c r="F335" s="129"/>
      <c r="G335" s="129"/>
      <c r="H335" s="129"/>
      <c r="I335" s="129"/>
      <c r="J335" s="129"/>
      <c r="K335" s="129"/>
      <c r="L335" s="129"/>
      <c r="M335" s="129"/>
      <c r="N335" s="129"/>
      <c r="O335" s="129"/>
      <c r="P335" s="129"/>
      <c r="Q335" s="129"/>
      <c r="R335" s="129"/>
      <c r="S335" s="129"/>
      <c r="T335" s="42"/>
      <c r="U335" s="92"/>
      <c r="BG335" s="92"/>
      <c r="BH335" s="110"/>
      <c r="BI335" s="110"/>
      <c r="BJ335" s="111"/>
      <c r="BK335" s="108"/>
      <c r="BL335" s="108"/>
      <c r="BM335" s="92"/>
    </row>
    <row r="336" ht="18.75" customHeight="1">
      <c r="A336" s="84"/>
      <c r="B336" s="129"/>
      <c r="C336" s="129"/>
      <c r="D336" s="129"/>
      <c r="E336" s="129"/>
      <c r="F336" s="129"/>
      <c r="G336" s="129"/>
      <c r="H336" s="129"/>
      <c r="I336" s="129"/>
      <c r="J336" s="129"/>
      <c r="K336" s="129"/>
      <c r="L336" s="129"/>
      <c r="M336" s="129"/>
      <c r="N336" s="129"/>
      <c r="O336" s="129"/>
      <c r="P336" s="129"/>
      <c r="Q336" s="129"/>
      <c r="R336" s="129"/>
      <c r="S336" s="129"/>
      <c r="T336" s="42"/>
      <c r="U336" s="92"/>
      <c r="BG336" s="92"/>
      <c r="BH336" s="110"/>
      <c r="BI336" s="110"/>
      <c r="BJ336" s="111"/>
      <c r="BK336" s="108"/>
      <c r="BL336" s="108"/>
      <c r="BM336" s="92"/>
    </row>
    <row r="337" ht="18.75" customHeight="1">
      <c r="A337" s="84"/>
      <c r="B337" s="129"/>
      <c r="C337" s="129"/>
      <c r="D337" s="129"/>
      <c r="E337" s="129"/>
      <c r="F337" s="129"/>
      <c r="G337" s="129"/>
      <c r="H337" s="129"/>
      <c r="I337" s="129"/>
      <c r="J337" s="129"/>
      <c r="K337" s="129"/>
      <c r="L337" s="129"/>
      <c r="M337" s="129"/>
      <c r="N337" s="129"/>
      <c r="O337" s="129"/>
      <c r="P337" s="129"/>
      <c r="Q337" s="129"/>
      <c r="R337" s="129"/>
      <c r="S337" s="129"/>
      <c r="T337" s="42"/>
      <c r="U337" s="92"/>
      <c r="BG337" s="92"/>
      <c r="BH337" s="110"/>
      <c r="BI337" s="110"/>
      <c r="BJ337" s="111"/>
      <c r="BK337" s="108"/>
      <c r="BL337" s="108"/>
      <c r="BM337" s="92"/>
    </row>
    <row r="338" ht="18.75" customHeight="1">
      <c r="A338" s="84"/>
      <c r="B338" s="129"/>
      <c r="C338" s="129"/>
      <c r="D338" s="129"/>
      <c r="E338" s="129"/>
      <c r="F338" s="129"/>
      <c r="G338" s="129"/>
      <c r="H338" s="129"/>
      <c r="I338" s="129"/>
      <c r="J338" s="129"/>
      <c r="K338" s="129"/>
      <c r="L338" s="129"/>
      <c r="M338" s="129"/>
      <c r="N338" s="129"/>
      <c r="O338" s="129"/>
      <c r="P338" s="129"/>
      <c r="Q338" s="129"/>
      <c r="R338" s="129"/>
      <c r="S338" s="129"/>
      <c r="T338" s="42"/>
      <c r="U338" s="92"/>
      <c r="BG338" s="92"/>
      <c r="BH338" s="110"/>
      <c r="BI338" s="110"/>
      <c r="BJ338" s="111"/>
      <c r="BK338" s="108"/>
      <c r="BL338" s="108"/>
      <c r="BM338" s="92"/>
    </row>
    <row r="339" ht="18.75" customHeight="1">
      <c r="A339" s="84"/>
      <c r="B339" s="129"/>
      <c r="C339" s="129"/>
      <c r="D339" s="129"/>
      <c r="E339" s="129"/>
      <c r="F339" s="129"/>
      <c r="G339" s="129"/>
      <c r="H339" s="129"/>
      <c r="I339" s="129"/>
      <c r="J339" s="129"/>
      <c r="K339" s="129"/>
      <c r="L339" s="129"/>
      <c r="M339" s="129"/>
      <c r="N339" s="129"/>
      <c r="O339" s="129"/>
      <c r="P339" s="129"/>
      <c r="Q339" s="129"/>
      <c r="R339" s="129"/>
      <c r="S339" s="129"/>
      <c r="T339" s="42"/>
      <c r="U339" s="92"/>
      <c r="BG339" s="92"/>
      <c r="BH339" s="110"/>
      <c r="BI339" s="110"/>
      <c r="BJ339" s="111"/>
      <c r="BK339" s="108"/>
      <c r="BL339" s="108"/>
      <c r="BM339" s="92"/>
    </row>
    <row r="340" ht="18.75" customHeight="1">
      <c r="A340" s="84"/>
      <c r="B340" s="129"/>
      <c r="C340" s="129"/>
      <c r="D340" s="129"/>
      <c r="E340" s="129"/>
      <c r="F340" s="129"/>
      <c r="G340" s="129"/>
      <c r="H340" s="129"/>
      <c r="I340" s="129"/>
      <c r="J340" s="129"/>
      <c r="K340" s="129"/>
      <c r="L340" s="129"/>
      <c r="M340" s="129"/>
      <c r="N340" s="129"/>
      <c r="O340" s="129"/>
      <c r="P340" s="129"/>
      <c r="Q340" s="129"/>
      <c r="R340" s="129"/>
      <c r="S340" s="129"/>
      <c r="T340" s="42"/>
      <c r="U340" s="92"/>
      <c r="BG340" s="92"/>
      <c r="BH340" s="110"/>
      <c r="BI340" s="110"/>
      <c r="BJ340" s="111"/>
      <c r="BK340" s="108"/>
      <c r="BL340" s="108"/>
      <c r="BM340" s="92"/>
    </row>
    <row r="341" ht="18.75" customHeight="1">
      <c r="A341" s="84"/>
      <c r="B341" s="129"/>
      <c r="C341" s="129"/>
      <c r="D341" s="129"/>
      <c r="E341" s="129"/>
      <c r="F341" s="129"/>
      <c r="G341" s="129"/>
      <c r="H341" s="129"/>
      <c r="I341" s="129"/>
      <c r="J341" s="129"/>
      <c r="K341" s="129"/>
      <c r="L341" s="129"/>
      <c r="M341" s="129"/>
      <c r="N341" s="129"/>
      <c r="O341" s="129"/>
      <c r="P341" s="129"/>
      <c r="Q341" s="129"/>
      <c r="R341" s="129"/>
      <c r="S341" s="129"/>
      <c r="T341" s="42"/>
      <c r="U341" s="92"/>
      <c r="BG341" s="92"/>
      <c r="BH341" s="110"/>
      <c r="BI341" s="110"/>
      <c r="BJ341" s="111"/>
      <c r="BK341" s="108"/>
      <c r="BL341" s="108"/>
      <c r="BM341" s="92"/>
    </row>
    <row r="342" ht="18.75" customHeight="1">
      <c r="A342" s="84"/>
      <c r="B342" s="129"/>
      <c r="C342" s="129"/>
      <c r="D342" s="129"/>
      <c r="E342" s="129"/>
      <c r="F342" s="129"/>
      <c r="G342" s="129"/>
      <c r="H342" s="129"/>
      <c r="I342" s="129"/>
      <c r="J342" s="129"/>
      <c r="K342" s="129"/>
      <c r="L342" s="129"/>
      <c r="M342" s="129"/>
      <c r="N342" s="129"/>
      <c r="O342" s="129"/>
      <c r="P342" s="129"/>
      <c r="Q342" s="129"/>
      <c r="R342" s="129"/>
      <c r="S342" s="129"/>
      <c r="T342" s="42"/>
      <c r="U342" s="92"/>
      <c r="BG342" s="92"/>
      <c r="BH342" s="110"/>
      <c r="BI342" s="110"/>
      <c r="BJ342" s="111"/>
      <c r="BK342" s="108"/>
      <c r="BL342" s="108"/>
      <c r="BM342" s="92"/>
    </row>
    <row r="343" ht="18.75" customHeight="1">
      <c r="A343" s="84"/>
      <c r="B343" s="129"/>
      <c r="C343" s="129"/>
      <c r="D343" s="129"/>
      <c r="E343" s="129"/>
      <c r="F343" s="129"/>
      <c r="G343" s="129"/>
      <c r="H343" s="129"/>
      <c r="I343" s="129"/>
      <c r="J343" s="129"/>
      <c r="K343" s="129"/>
      <c r="L343" s="129"/>
      <c r="M343" s="129"/>
      <c r="N343" s="129"/>
      <c r="O343" s="129"/>
      <c r="P343" s="129"/>
      <c r="Q343" s="129"/>
      <c r="R343" s="129"/>
      <c r="S343" s="129"/>
      <c r="T343" s="42"/>
      <c r="U343" s="92"/>
      <c r="BG343" s="92"/>
      <c r="BH343" s="110"/>
      <c r="BI343" s="110"/>
      <c r="BJ343" s="111"/>
      <c r="BK343" s="108"/>
      <c r="BL343" s="108"/>
      <c r="BM343" s="92"/>
    </row>
    <row r="344" ht="18.75" customHeight="1">
      <c r="A344" s="84"/>
      <c r="B344" s="129"/>
      <c r="C344" s="129"/>
      <c r="D344" s="129"/>
      <c r="E344" s="129"/>
      <c r="F344" s="129"/>
      <c r="G344" s="129"/>
      <c r="H344" s="129"/>
      <c r="I344" s="129"/>
      <c r="J344" s="129"/>
      <c r="K344" s="129"/>
      <c r="L344" s="129"/>
      <c r="M344" s="129"/>
      <c r="N344" s="129"/>
      <c r="O344" s="129"/>
      <c r="P344" s="129"/>
      <c r="Q344" s="129"/>
      <c r="R344" s="129"/>
      <c r="S344" s="129"/>
      <c r="T344" s="42"/>
      <c r="U344" s="92"/>
      <c r="BG344" s="92"/>
      <c r="BH344" s="110"/>
      <c r="BI344" s="110"/>
      <c r="BJ344" s="111"/>
      <c r="BK344" s="108"/>
      <c r="BL344" s="108"/>
      <c r="BM344" s="92"/>
    </row>
    <row r="345" ht="18.75" customHeight="1">
      <c r="A345" s="84"/>
      <c r="B345" s="129"/>
      <c r="C345" s="129"/>
      <c r="D345" s="129"/>
      <c r="E345" s="129"/>
      <c r="F345" s="129"/>
      <c r="G345" s="129"/>
      <c r="H345" s="129"/>
      <c r="I345" s="129"/>
      <c r="J345" s="129"/>
      <c r="K345" s="129"/>
      <c r="L345" s="129"/>
      <c r="M345" s="129"/>
      <c r="N345" s="129"/>
      <c r="O345" s="129"/>
      <c r="P345" s="129"/>
      <c r="Q345" s="129"/>
      <c r="R345" s="129"/>
      <c r="S345" s="129"/>
      <c r="T345" s="42"/>
      <c r="U345" s="92"/>
      <c r="BG345" s="92"/>
      <c r="BH345" s="110"/>
      <c r="BI345" s="110"/>
      <c r="BJ345" s="111"/>
      <c r="BK345" s="108"/>
      <c r="BL345" s="108"/>
      <c r="BM345" s="92"/>
    </row>
    <row r="346" ht="18.75" customHeight="1">
      <c r="A346" s="84"/>
      <c r="B346" s="129"/>
      <c r="C346" s="129"/>
      <c r="D346" s="129"/>
      <c r="E346" s="129"/>
      <c r="F346" s="129"/>
      <c r="G346" s="129"/>
      <c r="H346" s="129"/>
      <c r="I346" s="129"/>
      <c r="J346" s="129"/>
      <c r="K346" s="129"/>
      <c r="L346" s="129"/>
      <c r="M346" s="129"/>
      <c r="N346" s="129"/>
      <c r="O346" s="129"/>
      <c r="P346" s="129"/>
      <c r="Q346" s="129"/>
      <c r="R346" s="129"/>
      <c r="S346" s="129"/>
      <c r="T346" s="42"/>
      <c r="U346" s="92"/>
      <c r="BG346" s="92"/>
      <c r="BH346" s="110"/>
      <c r="BI346" s="110"/>
      <c r="BJ346" s="111"/>
      <c r="BK346" s="108"/>
      <c r="BL346" s="108"/>
      <c r="BM346" s="92"/>
    </row>
    <row r="347" ht="18.75" customHeight="1">
      <c r="A347" s="84"/>
      <c r="B347" s="129"/>
      <c r="C347" s="129"/>
      <c r="D347" s="129"/>
      <c r="E347" s="129"/>
      <c r="F347" s="129"/>
      <c r="G347" s="129"/>
      <c r="H347" s="129"/>
      <c r="I347" s="129"/>
      <c r="J347" s="129"/>
      <c r="K347" s="129"/>
      <c r="L347" s="129"/>
      <c r="M347" s="129"/>
      <c r="N347" s="129"/>
      <c r="O347" s="129"/>
      <c r="P347" s="129"/>
      <c r="Q347" s="129"/>
      <c r="R347" s="129"/>
      <c r="S347" s="129"/>
      <c r="T347" s="42"/>
      <c r="U347" s="92"/>
      <c r="BG347" s="92"/>
      <c r="BH347" s="110"/>
      <c r="BI347" s="110"/>
      <c r="BJ347" s="111"/>
      <c r="BK347" s="108"/>
      <c r="BL347" s="108"/>
      <c r="BM347" s="92"/>
    </row>
    <row r="348" ht="18.75" customHeight="1">
      <c r="A348" s="84"/>
      <c r="B348" s="129"/>
      <c r="C348" s="129"/>
      <c r="D348" s="129"/>
      <c r="E348" s="129"/>
      <c r="F348" s="129"/>
      <c r="G348" s="129"/>
      <c r="H348" s="129"/>
      <c r="I348" s="129"/>
      <c r="J348" s="129"/>
      <c r="K348" s="129"/>
      <c r="L348" s="129"/>
      <c r="M348" s="129"/>
      <c r="N348" s="129"/>
      <c r="O348" s="129"/>
      <c r="P348" s="129"/>
      <c r="Q348" s="129"/>
      <c r="R348" s="129"/>
      <c r="S348" s="129"/>
      <c r="T348" s="42"/>
      <c r="U348" s="92"/>
      <c r="BG348" s="92"/>
      <c r="BH348" s="110"/>
      <c r="BI348" s="110"/>
      <c r="BJ348" s="111"/>
      <c r="BK348" s="108"/>
      <c r="BL348" s="108"/>
      <c r="BM348" s="92"/>
    </row>
    <row r="349" ht="18.75" customHeight="1">
      <c r="A349" s="84"/>
      <c r="B349" s="129"/>
      <c r="C349" s="129"/>
      <c r="D349" s="129"/>
      <c r="E349" s="129"/>
      <c r="F349" s="129"/>
      <c r="G349" s="129"/>
      <c r="H349" s="129"/>
      <c r="I349" s="129"/>
      <c r="J349" s="129"/>
      <c r="K349" s="129"/>
      <c r="L349" s="129"/>
      <c r="M349" s="129"/>
      <c r="N349" s="129"/>
      <c r="O349" s="129"/>
      <c r="P349" s="129"/>
      <c r="Q349" s="129"/>
      <c r="R349" s="129"/>
      <c r="S349" s="129"/>
      <c r="T349" s="42"/>
      <c r="U349" s="92"/>
      <c r="BG349" s="92"/>
      <c r="BH349" s="110"/>
      <c r="BI349" s="110"/>
      <c r="BJ349" s="111"/>
      <c r="BK349" s="108"/>
      <c r="BL349" s="108"/>
      <c r="BM349" s="92"/>
    </row>
    <row r="350" ht="18.75" customHeight="1">
      <c r="A350" s="84"/>
      <c r="B350" s="129"/>
      <c r="C350" s="129"/>
      <c r="D350" s="129"/>
      <c r="E350" s="129"/>
      <c r="F350" s="129"/>
      <c r="G350" s="129"/>
      <c r="H350" s="129"/>
      <c r="I350" s="129"/>
      <c r="J350" s="129"/>
      <c r="K350" s="129"/>
      <c r="L350" s="129"/>
      <c r="M350" s="129"/>
      <c r="N350" s="129"/>
      <c r="O350" s="129"/>
      <c r="P350" s="129"/>
      <c r="Q350" s="129"/>
      <c r="R350" s="129"/>
      <c r="S350" s="129"/>
      <c r="T350" s="42"/>
      <c r="U350" s="92"/>
      <c r="BG350" s="92"/>
      <c r="BH350" s="110"/>
      <c r="BI350" s="110"/>
      <c r="BJ350" s="111"/>
      <c r="BK350" s="108"/>
      <c r="BL350" s="108"/>
      <c r="BM350" s="92"/>
    </row>
    <row r="351" ht="18.75" customHeight="1">
      <c r="A351" s="84"/>
      <c r="B351" s="129"/>
      <c r="C351" s="129"/>
      <c r="D351" s="129"/>
      <c r="E351" s="129"/>
      <c r="F351" s="129"/>
      <c r="G351" s="129"/>
      <c r="H351" s="129"/>
      <c r="I351" s="129"/>
      <c r="J351" s="129"/>
      <c r="K351" s="129"/>
      <c r="L351" s="129"/>
      <c r="M351" s="129"/>
      <c r="N351" s="129"/>
      <c r="O351" s="129"/>
      <c r="P351" s="129"/>
      <c r="Q351" s="129"/>
      <c r="R351" s="129"/>
      <c r="S351" s="129"/>
      <c r="T351" s="42"/>
      <c r="U351" s="92"/>
      <c r="BG351" s="92"/>
      <c r="BH351" s="110"/>
      <c r="BI351" s="110"/>
      <c r="BJ351" s="111"/>
      <c r="BK351" s="108"/>
      <c r="BL351" s="108"/>
      <c r="BM351" s="92"/>
    </row>
    <row r="352" ht="18.75" customHeight="1">
      <c r="A352" s="84"/>
      <c r="B352" s="129"/>
      <c r="C352" s="129"/>
      <c r="D352" s="129"/>
      <c r="E352" s="129"/>
      <c r="F352" s="129"/>
      <c r="G352" s="129"/>
      <c r="H352" s="129"/>
      <c r="I352" s="129"/>
      <c r="J352" s="129"/>
      <c r="K352" s="129"/>
      <c r="L352" s="129"/>
      <c r="M352" s="129"/>
      <c r="N352" s="129"/>
      <c r="O352" s="129"/>
      <c r="P352" s="129"/>
      <c r="Q352" s="129"/>
      <c r="R352" s="129"/>
      <c r="S352" s="129"/>
      <c r="T352" s="42"/>
      <c r="U352" s="92"/>
      <c r="BG352" s="92"/>
      <c r="BH352" s="110"/>
      <c r="BI352" s="110"/>
      <c r="BJ352" s="111"/>
      <c r="BK352" s="108"/>
      <c r="BL352" s="108"/>
      <c r="BM352" s="92"/>
    </row>
    <row r="353" ht="18.75" customHeight="1">
      <c r="A353" s="84"/>
      <c r="B353" s="129"/>
      <c r="C353" s="129"/>
      <c r="D353" s="129"/>
      <c r="E353" s="129"/>
      <c r="F353" s="129"/>
      <c r="G353" s="129"/>
      <c r="H353" s="129"/>
      <c r="I353" s="129"/>
      <c r="J353" s="129"/>
      <c r="K353" s="129"/>
      <c r="L353" s="129"/>
      <c r="M353" s="129"/>
      <c r="N353" s="129"/>
      <c r="O353" s="129"/>
      <c r="P353" s="129"/>
      <c r="Q353" s="129"/>
      <c r="R353" s="129"/>
      <c r="S353" s="129"/>
      <c r="T353" s="42"/>
      <c r="U353" s="92"/>
      <c r="BG353" s="92"/>
      <c r="BH353" s="110"/>
      <c r="BI353" s="110"/>
      <c r="BJ353" s="111"/>
      <c r="BK353" s="108"/>
      <c r="BL353" s="108"/>
      <c r="BM353" s="92"/>
    </row>
    <row r="354" ht="18.75" customHeight="1">
      <c r="A354" s="84"/>
      <c r="B354" s="129"/>
      <c r="C354" s="129"/>
      <c r="D354" s="129"/>
      <c r="E354" s="129"/>
      <c r="F354" s="129"/>
      <c r="G354" s="129"/>
      <c r="H354" s="129"/>
      <c r="I354" s="129"/>
      <c r="J354" s="129"/>
      <c r="K354" s="129"/>
      <c r="L354" s="129"/>
      <c r="M354" s="129"/>
      <c r="N354" s="129"/>
      <c r="O354" s="129"/>
      <c r="P354" s="129"/>
      <c r="Q354" s="129"/>
      <c r="R354" s="129"/>
      <c r="S354" s="129"/>
      <c r="T354" s="42"/>
      <c r="U354" s="92"/>
      <c r="BG354" s="92"/>
      <c r="BH354" s="110"/>
      <c r="BI354" s="110"/>
      <c r="BJ354" s="111"/>
      <c r="BK354" s="108"/>
      <c r="BL354" s="108"/>
      <c r="BM354" s="92"/>
    </row>
    <row r="355" ht="18.75" customHeight="1">
      <c r="A355" s="84"/>
      <c r="B355" s="129"/>
      <c r="C355" s="129"/>
      <c r="D355" s="129"/>
      <c r="E355" s="129"/>
      <c r="F355" s="129"/>
      <c r="G355" s="129"/>
      <c r="H355" s="129"/>
      <c r="I355" s="129"/>
      <c r="J355" s="129"/>
      <c r="K355" s="129"/>
      <c r="L355" s="129"/>
      <c r="M355" s="129"/>
      <c r="N355" s="129"/>
      <c r="O355" s="129"/>
      <c r="P355" s="129"/>
      <c r="Q355" s="129"/>
      <c r="R355" s="129"/>
      <c r="S355" s="129"/>
      <c r="T355" s="42"/>
      <c r="U355" s="92"/>
      <c r="BG355" s="92"/>
      <c r="BH355" s="110"/>
      <c r="BI355" s="110"/>
      <c r="BJ355" s="111"/>
      <c r="BK355" s="108"/>
      <c r="BL355" s="108"/>
      <c r="BM355" s="92"/>
    </row>
    <row r="356" ht="18.75" customHeight="1">
      <c r="A356" s="84"/>
      <c r="B356" s="129"/>
      <c r="C356" s="129"/>
      <c r="D356" s="129"/>
      <c r="E356" s="129"/>
      <c r="F356" s="129"/>
      <c r="G356" s="129"/>
      <c r="H356" s="129"/>
      <c r="I356" s="129"/>
      <c r="J356" s="129"/>
      <c r="K356" s="129"/>
      <c r="L356" s="129"/>
      <c r="M356" s="129"/>
      <c r="N356" s="129"/>
      <c r="O356" s="129"/>
      <c r="P356" s="129"/>
      <c r="Q356" s="129"/>
      <c r="R356" s="129"/>
      <c r="S356" s="129"/>
      <c r="T356" s="42"/>
      <c r="U356" s="92"/>
      <c r="BG356" s="92"/>
      <c r="BH356" s="110"/>
      <c r="BI356" s="110"/>
      <c r="BJ356" s="111"/>
      <c r="BK356" s="108"/>
      <c r="BL356" s="108"/>
      <c r="BM356" s="92"/>
    </row>
    <row r="357" ht="18.75" customHeight="1">
      <c r="A357" s="84"/>
      <c r="B357" s="129"/>
      <c r="C357" s="129"/>
      <c r="D357" s="129"/>
      <c r="E357" s="129"/>
      <c r="F357" s="129"/>
      <c r="G357" s="129"/>
      <c r="H357" s="129"/>
      <c r="I357" s="129"/>
      <c r="J357" s="129"/>
      <c r="K357" s="129"/>
      <c r="L357" s="129"/>
      <c r="M357" s="129"/>
      <c r="N357" s="129"/>
      <c r="O357" s="129"/>
      <c r="P357" s="129"/>
      <c r="Q357" s="129"/>
      <c r="R357" s="129"/>
      <c r="S357" s="129"/>
      <c r="T357" s="42"/>
      <c r="U357" s="92"/>
      <c r="BG357" s="92"/>
      <c r="BH357" s="110"/>
      <c r="BI357" s="110"/>
      <c r="BJ357" s="111"/>
      <c r="BK357" s="108"/>
      <c r="BL357" s="108"/>
      <c r="BM357" s="92"/>
    </row>
    <row r="358" ht="18.75" customHeight="1">
      <c r="A358" s="84"/>
      <c r="B358" s="129"/>
      <c r="C358" s="129"/>
      <c r="D358" s="129"/>
      <c r="E358" s="129"/>
      <c r="F358" s="129"/>
      <c r="G358" s="129"/>
      <c r="H358" s="129"/>
      <c r="I358" s="129"/>
      <c r="J358" s="129"/>
      <c r="K358" s="129"/>
      <c r="L358" s="129"/>
      <c r="M358" s="129"/>
      <c r="N358" s="129"/>
      <c r="O358" s="129"/>
      <c r="P358" s="129"/>
      <c r="Q358" s="129"/>
      <c r="R358" s="129"/>
      <c r="S358" s="129"/>
      <c r="T358" s="42"/>
      <c r="U358" s="92"/>
      <c r="BG358" s="92"/>
      <c r="BH358" s="110"/>
      <c r="BI358" s="110"/>
      <c r="BJ358" s="111"/>
      <c r="BK358" s="108"/>
      <c r="BL358" s="108"/>
      <c r="BM358" s="92"/>
    </row>
    <row r="359" ht="18.75" customHeight="1">
      <c r="A359" s="84"/>
      <c r="B359" s="129"/>
      <c r="C359" s="129"/>
      <c r="D359" s="129"/>
      <c r="E359" s="129"/>
      <c r="F359" s="129"/>
      <c r="G359" s="129"/>
      <c r="H359" s="129"/>
      <c r="I359" s="129"/>
      <c r="J359" s="129"/>
      <c r="K359" s="129"/>
      <c r="L359" s="129"/>
      <c r="M359" s="129"/>
      <c r="N359" s="129"/>
      <c r="O359" s="129"/>
      <c r="P359" s="129"/>
      <c r="Q359" s="129"/>
      <c r="R359" s="129"/>
      <c r="S359" s="129"/>
      <c r="T359" s="42"/>
      <c r="U359" s="92"/>
      <c r="BG359" s="92"/>
      <c r="BH359" s="110"/>
      <c r="BI359" s="110"/>
      <c r="BJ359" s="111"/>
      <c r="BK359" s="108"/>
      <c r="BL359" s="108"/>
      <c r="BM359" s="92"/>
    </row>
    <row r="360" ht="18.75" customHeight="1">
      <c r="A360" s="84"/>
      <c r="B360" s="129"/>
      <c r="C360" s="129"/>
      <c r="D360" s="129"/>
      <c r="E360" s="129"/>
      <c r="F360" s="129"/>
      <c r="G360" s="129"/>
      <c r="H360" s="129"/>
      <c r="I360" s="129"/>
      <c r="J360" s="129"/>
      <c r="K360" s="129"/>
      <c r="L360" s="129"/>
      <c r="M360" s="129"/>
      <c r="N360" s="129"/>
      <c r="O360" s="129"/>
      <c r="P360" s="129"/>
      <c r="Q360" s="129"/>
      <c r="R360" s="129"/>
      <c r="S360" s="129"/>
      <c r="T360" s="42"/>
      <c r="U360" s="92"/>
      <c r="BG360" s="92"/>
      <c r="BH360" s="110"/>
      <c r="BI360" s="110"/>
      <c r="BJ360" s="111"/>
      <c r="BK360" s="108"/>
      <c r="BL360" s="108"/>
      <c r="BM360" s="92"/>
    </row>
    <row r="361" ht="18.75" customHeight="1">
      <c r="A361" s="84"/>
      <c r="B361" s="129"/>
      <c r="C361" s="129"/>
      <c r="D361" s="129"/>
      <c r="E361" s="129"/>
      <c r="F361" s="129"/>
      <c r="G361" s="129"/>
      <c r="H361" s="129"/>
      <c r="I361" s="129"/>
      <c r="J361" s="129"/>
      <c r="K361" s="129"/>
      <c r="L361" s="129"/>
      <c r="M361" s="129"/>
      <c r="N361" s="129"/>
      <c r="O361" s="129"/>
      <c r="P361" s="129"/>
      <c r="Q361" s="129"/>
      <c r="R361" s="129"/>
      <c r="S361" s="129"/>
      <c r="T361" s="42"/>
      <c r="U361" s="92"/>
      <c r="BG361" s="92"/>
      <c r="BH361" s="110"/>
      <c r="BI361" s="110"/>
      <c r="BJ361" s="111"/>
      <c r="BK361" s="108"/>
      <c r="BL361" s="108"/>
      <c r="BM361" s="92"/>
    </row>
    <row r="362" ht="18.75" customHeight="1">
      <c r="A362" s="84"/>
      <c r="B362" s="129"/>
      <c r="C362" s="129"/>
      <c r="D362" s="129"/>
      <c r="E362" s="129"/>
      <c r="F362" s="129"/>
      <c r="G362" s="129"/>
      <c r="H362" s="129"/>
      <c r="I362" s="129"/>
      <c r="J362" s="129"/>
      <c r="K362" s="129"/>
      <c r="L362" s="129"/>
      <c r="M362" s="129"/>
      <c r="N362" s="129"/>
      <c r="O362" s="129"/>
      <c r="P362" s="129"/>
      <c r="Q362" s="129"/>
      <c r="R362" s="129"/>
      <c r="S362" s="129"/>
      <c r="T362" s="42"/>
      <c r="U362" s="92"/>
      <c r="BG362" s="92"/>
      <c r="BH362" s="110"/>
      <c r="BI362" s="110"/>
      <c r="BJ362" s="111"/>
      <c r="BK362" s="108"/>
      <c r="BL362" s="108"/>
      <c r="BM362" s="92"/>
    </row>
    <row r="363" ht="18.75" customHeight="1">
      <c r="A363" s="84"/>
      <c r="B363" s="129"/>
      <c r="C363" s="129"/>
      <c r="D363" s="129"/>
      <c r="E363" s="129"/>
      <c r="F363" s="129"/>
      <c r="G363" s="129"/>
      <c r="H363" s="129"/>
      <c r="I363" s="129"/>
      <c r="J363" s="129"/>
      <c r="K363" s="129"/>
      <c r="L363" s="129"/>
      <c r="M363" s="129"/>
      <c r="N363" s="129"/>
      <c r="O363" s="129"/>
      <c r="P363" s="129"/>
      <c r="Q363" s="129"/>
      <c r="R363" s="129"/>
      <c r="S363" s="129"/>
      <c r="T363" s="42"/>
      <c r="U363" s="92"/>
      <c r="BG363" s="92"/>
      <c r="BH363" s="110"/>
      <c r="BI363" s="110"/>
      <c r="BJ363" s="111"/>
      <c r="BK363" s="108"/>
      <c r="BL363" s="108"/>
      <c r="BM363" s="92"/>
    </row>
    <row r="364" ht="18.75" customHeight="1">
      <c r="A364" s="84"/>
      <c r="B364" s="129"/>
      <c r="C364" s="129"/>
      <c r="D364" s="129"/>
      <c r="E364" s="129"/>
      <c r="F364" s="129"/>
      <c r="G364" s="129"/>
      <c r="H364" s="129"/>
      <c r="I364" s="129"/>
      <c r="J364" s="129"/>
      <c r="K364" s="129"/>
      <c r="L364" s="129"/>
      <c r="M364" s="129"/>
      <c r="N364" s="129"/>
      <c r="O364" s="129"/>
      <c r="P364" s="129"/>
      <c r="Q364" s="129"/>
      <c r="R364" s="129"/>
      <c r="S364" s="129"/>
      <c r="T364" s="42"/>
      <c r="U364" s="92"/>
      <c r="BG364" s="92"/>
      <c r="BH364" s="110"/>
      <c r="BI364" s="110"/>
      <c r="BJ364" s="111"/>
      <c r="BK364" s="108"/>
      <c r="BL364" s="108"/>
      <c r="BM364" s="92"/>
    </row>
    <row r="365" ht="18.75" customHeight="1">
      <c r="A365" s="84"/>
      <c r="B365" s="129"/>
      <c r="C365" s="129"/>
      <c r="D365" s="129"/>
      <c r="E365" s="129"/>
      <c r="F365" s="129"/>
      <c r="G365" s="129"/>
      <c r="H365" s="129"/>
      <c r="I365" s="129"/>
      <c r="J365" s="129"/>
      <c r="K365" s="129"/>
      <c r="L365" s="129"/>
      <c r="M365" s="129"/>
      <c r="N365" s="129"/>
      <c r="O365" s="129"/>
      <c r="P365" s="129"/>
      <c r="Q365" s="129"/>
      <c r="R365" s="129"/>
      <c r="S365" s="129"/>
      <c r="T365" s="42"/>
      <c r="U365" s="92"/>
      <c r="BG365" s="92"/>
      <c r="BH365" s="110"/>
      <c r="BI365" s="110"/>
      <c r="BJ365" s="111"/>
      <c r="BK365" s="108"/>
      <c r="BL365" s="108"/>
      <c r="BM365" s="92"/>
    </row>
    <row r="366" ht="18.75" customHeight="1">
      <c r="A366" s="84"/>
      <c r="B366" s="129"/>
      <c r="C366" s="129"/>
      <c r="D366" s="129"/>
      <c r="E366" s="129"/>
      <c r="F366" s="129"/>
      <c r="G366" s="129"/>
      <c r="H366" s="129"/>
      <c r="I366" s="129"/>
      <c r="J366" s="129"/>
      <c r="K366" s="129"/>
      <c r="L366" s="129"/>
      <c r="M366" s="129"/>
      <c r="N366" s="129"/>
      <c r="O366" s="129"/>
      <c r="P366" s="129"/>
      <c r="Q366" s="129"/>
      <c r="R366" s="129"/>
      <c r="S366" s="129"/>
      <c r="T366" s="42"/>
      <c r="U366" s="92"/>
      <c r="BG366" s="92"/>
      <c r="BH366" s="110"/>
      <c r="BI366" s="110"/>
      <c r="BJ366" s="111"/>
      <c r="BK366" s="108"/>
      <c r="BL366" s="108"/>
      <c r="BM366" s="92"/>
    </row>
    <row r="367" ht="18.75" customHeight="1">
      <c r="A367" s="84"/>
      <c r="B367" s="129"/>
      <c r="C367" s="129"/>
      <c r="D367" s="129"/>
      <c r="E367" s="129"/>
      <c r="F367" s="129"/>
      <c r="G367" s="129"/>
      <c r="H367" s="129"/>
      <c r="I367" s="129"/>
      <c r="J367" s="129"/>
      <c r="K367" s="129"/>
      <c r="L367" s="129"/>
      <c r="M367" s="129"/>
      <c r="N367" s="129"/>
      <c r="O367" s="129"/>
      <c r="P367" s="129"/>
      <c r="Q367" s="129"/>
      <c r="R367" s="129"/>
      <c r="S367" s="129"/>
      <c r="T367" s="42"/>
      <c r="U367" s="92"/>
      <c r="BG367" s="92"/>
      <c r="BH367" s="110"/>
      <c r="BI367" s="110"/>
      <c r="BJ367" s="111"/>
      <c r="BK367" s="108"/>
      <c r="BL367" s="108"/>
      <c r="BM367" s="92"/>
    </row>
    <row r="368" ht="18.75" customHeight="1">
      <c r="A368" s="84"/>
      <c r="B368" s="129"/>
      <c r="C368" s="129"/>
      <c r="D368" s="129"/>
      <c r="E368" s="129"/>
      <c r="F368" s="129"/>
      <c r="G368" s="129"/>
      <c r="H368" s="129"/>
      <c r="I368" s="129"/>
      <c r="J368" s="129"/>
      <c r="K368" s="129"/>
      <c r="L368" s="129"/>
      <c r="M368" s="129"/>
      <c r="N368" s="129"/>
      <c r="O368" s="129"/>
      <c r="P368" s="129"/>
      <c r="Q368" s="129"/>
      <c r="R368" s="129"/>
      <c r="S368" s="129"/>
      <c r="T368" s="42"/>
      <c r="U368" s="92"/>
      <c r="BG368" s="92"/>
      <c r="BH368" s="110"/>
      <c r="BI368" s="110"/>
      <c r="BJ368" s="111"/>
      <c r="BK368" s="108"/>
      <c r="BL368" s="108"/>
      <c r="BM368" s="92"/>
    </row>
    <row r="369" ht="18.75" customHeight="1">
      <c r="A369" s="84"/>
      <c r="B369" s="129"/>
      <c r="C369" s="129"/>
      <c r="D369" s="129"/>
      <c r="E369" s="129"/>
      <c r="F369" s="129"/>
      <c r="G369" s="129"/>
      <c r="H369" s="129"/>
      <c r="I369" s="129"/>
      <c r="J369" s="129"/>
      <c r="K369" s="129"/>
      <c r="L369" s="129"/>
      <c r="M369" s="129"/>
      <c r="N369" s="129"/>
      <c r="O369" s="129"/>
      <c r="P369" s="129"/>
      <c r="Q369" s="129"/>
      <c r="R369" s="129"/>
      <c r="S369" s="129"/>
      <c r="T369" s="42"/>
      <c r="U369" s="92"/>
      <c r="BG369" s="92"/>
      <c r="BH369" s="110"/>
      <c r="BI369" s="110"/>
      <c r="BJ369" s="111"/>
      <c r="BK369" s="108"/>
      <c r="BL369" s="108"/>
      <c r="BM369" s="92"/>
    </row>
    <row r="370" ht="18.75" customHeight="1">
      <c r="A370" s="84"/>
      <c r="B370" s="129"/>
      <c r="C370" s="129"/>
      <c r="D370" s="129"/>
      <c r="E370" s="129"/>
      <c r="F370" s="129"/>
      <c r="G370" s="129"/>
      <c r="H370" s="129"/>
      <c r="I370" s="129"/>
      <c r="J370" s="129"/>
      <c r="K370" s="129"/>
      <c r="L370" s="129"/>
      <c r="M370" s="129"/>
      <c r="N370" s="129"/>
      <c r="O370" s="129"/>
      <c r="P370" s="129"/>
      <c r="Q370" s="129"/>
      <c r="R370" s="129"/>
      <c r="S370" s="129"/>
      <c r="T370" s="42"/>
      <c r="U370" s="92"/>
      <c r="BG370" s="92"/>
      <c r="BH370" s="110"/>
      <c r="BI370" s="110"/>
      <c r="BJ370" s="111"/>
      <c r="BK370" s="108"/>
      <c r="BL370" s="108"/>
      <c r="BM370" s="92"/>
    </row>
    <row r="371" ht="18.75" customHeight="1">
      <c r="A371" s="84"/>
      <c r="B371" s="129"/>
      <c r="C371" s="129"/>
      <c r="D371" s="129"/>
      <c r="E371" s="129"/>
      <c r="F371" s="129"/>
      <c r="G371" s="129"/>
      <c r="H371" s="129"/>
      <c r="I371" s="129"/>
      <c r="J371" s="129"/>
      <c r="K371" s="129"/>
      <c r="L371" s="129"/>
      <c r="M371" s="129"/>
      <c r="N371" s="129"/>
      <c r="O371" s="129"/>
      <c r="P371" s="129"/>
      <c r="Q371" s="129"/>
      <c r="R371" s="129"/>
      <c r="S371" s="129"/>
      <c r="T371" s="42"/>
      <c r="U371" s="92"/>
      <c r="BG371" s="92"/>
      <c r="BH371" s="110"/>
      <c r="BI371" s="110"/>
      <c r="BJ371" s="111"/>
      <c r="BK371" s="108"/>
      <c r="BL371" s="108"/>
      <c r="BM371" s="92"/>
    </row>
    <row r="372" ht="18.75" customHeight="1">
      <c r="A372" s="84"/>
      <c r="B372" s="129"/>
      <c r="C372" s="129"/>
      <c r="D372" s="129"/>
      <c r="E372" s="129"/>
      <c r="F372" s="129"/>
      <c r="G372" s="129"/>
      <c r="H372" s="129"/>
      <c r="I372" s="129"/>
      <c r="J372" s="129"/>
      <c r="K372" s="129"/>
      <c r="L372" s="129"/>
      <c r="M372" s="129"/>
      <c r="N372" s="129"/>
      <c r="O372" s="129"/>
      <c r="P372" s="129"/>
      <c r="Q372" s="129"/>
      <c r="R372" s="129"/>
      <c r="S372" s="129"/>
      <c r="T372" s="42"/>
      <c r="U372" s="92"/>
      <c r="BG372" s="92"/>
      <c r="BH372" s="110"/>
      <c r="BI372" s="110"/>
      <c r="BJ372" s="111"/>
      <c r="BK372" s="108"/>
      <c r="BL372" s="108"/>
      <c r="BM372" s="92"/>
    </row>
    <row r="373" ht="18.75" customHeight="1">
      <c r="A373" s="84"/>
      <c r="B373" s="129"/>
      <c r="C373" s="129"/>
      <c r="D373" s="129"/>
      <c r="E373" s="129"/>
      <c r="F373" s="129"/>
      <c r="G373" s="129"/>
      <c r="H373" s="129"/>
      <c r="I373" s="129"/>
      <c r="J373" s="129"/>
      <c r="K373" s="129"/>
      <c r="L373" s="129"/>
      <c r="M373" s="129"/>
      <c r="N373" s="129"/>
      <c r="O373" s="129"/>
      <c r="P373" s="129"/>
      <c r="Q373" s="129"/>
      <c r="R373" s="129"/>
      <c r="S373" s="129"/>
      <c r="T373" s="42"/>
      <c r="U373" s="92"/>
      <c r="BG373" s="92"/>
      <c r="BH373" s="110"/>
      <c r="BI373" s="110"/>
      <c r="BJ373" s="111"/>
      <c r="BK373" s="108"/>
      <c r="BL373" s="108"/>
      <c r="BM373" s="92"/>
    </row>
    <row r="374" ht="18.75" customHeight="1">
      <c r="A374" s="84"/>
      <c r="B374" s="129"/>
      <c r="C374" s="129"/>
      <c r="D374" s="129"/>
      <c r="E374" s="129"/>
      <c r="F374" s="129"/>
      <c r="G374" s="129"/>
      <c r="H374" s="129"/>
      <c r="I374" s="129"/>
      <c r="J374" s="129"/>
      <c r="K374" s="129"/>
      <c r="L374" s="129"/>
      <c r="M374" s="129"/>
      <c r="N374" s="129"/>
      <c r="O374" s="129"/>
      <c r="P374" s="129"/>
      <c r="Q374" s="129"/>
      <c r="R374" s="129"/>
      <c r="S374" s="129"/>
      <c r="T374" s="42"/>
      <c r="U374" s="92"/>
      <c r="BG374" s="92"/>
      <c r="BH374" s="110"/>
      <c r="BI374" s="110"/>
      <c r="BJ374" s="111"/>
      <c r="BK374" s="108"/>
      <c r="BL374" s="108"/>
      <c r="BM374" s="92"/>
    </row>
    <row r="375" ht="18.75" customHeight="1">
      <c r="A375" s="84"/>
      <c r="B375" s="129"/>
      <c r="C375" s="129"/>
      <c r="D375" s="129"/>
      <c r="E375" s="129"/>
      <c r="F375" s="129"/>
      <c r="G375" s="129"/>
      <c r="H375" s="129"/>
      <c r="I375" s="129"/>
      <c r="J375" s="129"/>
      <c r="K375" s="129"/>
      <c r="L375" s="129"/>
      <c r="M375" s="129"/>
      <c r="N375" s="129"/>
      <c r="O375" s="129"/>
      <c r="P375" s="129"/>
      <c r="Q375" s="129"/>
      <c r="R375" s="129"/>
      <c r="S375" s="129"/>
      <c r="T375" s="42"/>
      <c r="U375" s="92"/>
      <c r="BG375" s="92"/>
      <c r="BH375" s="110"/>
      <c r="BI375" s="110"/>
      <c r="BJ375" s="111"/>
      <c r="BK375" s="108"/>
      <c r="BL375" s="108"/>
      <c r="BM375" s="92"/>
    </row>
    <row r="376" ht="18.75" customHeight="1">
      <c r="A376" s="84"/>
      <c r="B376" s="129"/>
      <c r="C376" s="129"/>
      <c r="D376" s="129"/>
      <c r="E376" s="129"/>
      <c r="F376" s="129"/>
      <c r="G376" s="129"/>
      <c r="H376" s="129"/>
      <c r="I376" s="129"/>
      <c r="J376" s="129"/>
      <c r="K376" s="129"/>
      <c r="L376" s="129"/>
      <c r="M376" s="129"/>
      <c r="N376" s="129"/>
      <c r="O376" s="129"/>
      <c r="P376" s="129"/>
      <c r="Q376" s="129"/>
      <c r="R376" s="129"/>
      <c r="S376" s="129"/>
      <c r="T376" s="42"/>
      <c r="U376" s="92"/>
      <c r="BG376" s="92"/>
      <c r="BH376" s="110"/>
      <c r="BI376" s="110"/>
      <c r="BJ376" s="111"/>
      <c r="BK376" s="108"/>
      <c r="BL376" s="108"/>
      <c r="BM376" s="92"/>
    </row>
    <row r="377" ht="18.75" customHeight="1">
      <c r="A377" s="84"/>
      <c r="B377" s="129"/>
      <c r="C377" s="129"/>
      <c r="D377" s="129"/>
      <c r="E377" s="129"/>
      <c r="F377" s="129"/>
      <c r="G377" s="129"/>
      <c r="H377" s="129"/>
      <c r="I377" s="129"/>
      <c r="J377" s="129"/>
      <c r="K377" s="129"/>
      <c r="L377" s="129"/>
      <c r="M377" s="129"/>
      <c r="N377" s="129"/>
      <c r="O377" s="129"/>
      <c r="P377" s="129"/>
      <c r="Q377" s="129"/>
      <c r="R377" s="129"/>
      <c r="S377" s="129"/>
      <c r="T377" s="42"/>
      <c r="U377" s="92"/>
      <c r="BG377" s="92"/>
      <c r="BH377" s="110"/>
      <c r="BI377" s="110"/>
      <c r="BJ377" s="111"/>
      <c r="BK377" s="108"/>
      <c r="BL377" s="108"/>
      <c r="BM377" s="92"/>
    </row>
    <row r="378" ht="18.75" customHeight="1">
      <c r="A378" s="84"/>
      <c r="B378" s="129"/>
      <c r="C378" s="129"/>
      <c r="D378" s="129"/>
      <c r="E378" s="129"/>
      <c r="F378" s="129"/>
      <c r="G378" s="129"/>
      <c r="H378" s="129"/>
      <c r="I378" s="129"/>
      <c r="J378" s="129"/>
      <c r="K378" s="129"/>
      <c r="L378" s="129"/>
      <c r="M378" s="129"/>
      <c r="N378" s="129"/>
      <c r="O378" s="129"/>
      <c r="P378" s="129"/>
      <c r="Q378" s="129"/>
      <c r="R378" s="129"/>
      <c r="S378" s="129"/>
      <c r="T378" s="42"/>
      <c r="U378" s="92"/>
      <c r="BG378" s="92"/>
      <c r="BH378" s="110"/>
      <c r="BI378" s="110"/>
      <c r="BJ378" s="111"/>
      <c r="BK378" s="108"/>
      <c r="BL378" s="108"/>
      <c r="BM378" s="92"/>
    </row>
    <row r="379" ht="18.75" customHeight="1">
      <c r="A379" s="84"/>
      <c r="B379" s="129"/>
      <c r="C379" s="129"/>
      <c r="D379" s="129"/>
      <c r="E379" s="129"/>
      <c r="F379" s="129"/>
      <c r="G379" s="129"/>
      <c r="H379" s="129"/>
      <c r="I379" s="129"/>
      <c r="J379" s="129"/>
      <c r="K379" s="129"/>
      <c r="L379" s="129"/>
      <c r="M379" s="129"/>
      <c r="N379" s="129"/>
      <c r="O379" s="129"/>
      <c r="P379" s="129"/>
      <c r="Q379" s="129"/>
      <c r="R379" s="129"/>
      <c r="S379" s="129"/>
      <c r="T379" s="42"/>
      <c r="U379" s="92"/>
      <c r="BG379" s="92"/>
      <c r="BH379" s="110"/>
      <c r="BI379" s="110"/>
      <c r="BJ379" s="111"/>
      <c r="BK379" s="108"/>
      <c r="BL379" s="108"/>
      <c r="BM379" s="92"/>
    </row>
    <row r="380" ht="18.75" customHeight="1">
      <c r="A380" s="84"/>
      <c r="B380" s="129"/>
      <c r="C380" s="129"/>
      <c r="D380" s="129"/>
      <c r="E380" s="129"/>
      <c r="F380" s="129"/>
      <c r="G380" s="129"/>
      <c r="H380" s="129"/>
      <c r="I380" s="129"/>
      <c r="J380" s="129"/>
      <c r="K380" s="129"/>
      <c r="L380" s="129"/>
      <c r="M380" s="129"/>
      <c r="N380" s="129"/>
      <c r="O380" s="129"/>
      <c r="P380" s="129"/>
      <c r="Q380" s="129"/>
      <c r="R380" s="129"/>
      <c r="S380" s="129"/>
      <c r="T380" s="42"/>
      <c r="U380" s="92"/>
      <c r="BG380" s="92"/>
      <c r="BH380" s="110"/>
      <c r="BI380" s="110"/>
      <c r="BJ380" s="111"/>
      <c r="BK380" s="108"/>
      <c r="BL380" s="108"/>
      <c r="BM380" s="92"/>
    </row>
    <row r="381" ht="18.75" customHeight="1">
      <c r="A381" s="84"/>
      <c r="B381" s="129"/>
      <c r="C381" s="129"/>
      <c r="D381" s="129"/>
      <c r="E381" s="129"/>
      <c r="F381" s="129"/>
      <c r="G381" s="129"/>
      <c r="H381" s="129"/>
      <c r="I381" s="129"/>
      <c r="J381" s="129"/>
      <c r="K381" s="129"/>
      <c r="L381" s="129"/>
      <c r="M381" s="129"/>
      <c r="N381" s="129"/>
      <c r="O381" s="129"/>
      <c r="P381" s="129"/>
      <c r="Q381" s="129"/>
      <c r="R381" s="129"/>
      <c r="S381" s="129"/>
      <c r="T381" s="42"/>
      <c r="U381" s="92"/>
      <c r="BG381" s="92"/>
      <c r="BH381" s="110"/>
      <c r="BI381" s="110"/>
      <c r="BJ381" s="111"/>
      <c r="BK381" s="108"/>
      <c r="BL381" s="108"/>
      <c r="BM381" s="92"/>
    </row>
    <row r="382" ht="18.75" customHeight="1">
      <c r="A382" s="84"/>
      <c r="B382" s="129"/>
      <c r="C382" s="129"/>
      <c r="D382" s="129"/>
      <c r="E382" s="129"/>
      <c r="F382" s="129"/>
      <c r="G382" s="129"/>
      <c r="H382" s="129"/>
      <c r="I382" s="129"/>
      <c r="J382" s="129"/>
      <c r="K382" s="129"/>
      <c r="L382" s="129"/>
      <c r="M382" s="129"/>
      <c r="N382" s="129"/>
      <c r="O382" s="129"/>
      <c r="P382" s="129"/>
      <c r="Q382" s="129"/>
      <c r="R382" s="129"/>
      <c r="S382" s="129"/>
      <c r="T382" s="42"/>
      <c r="U382" s="92"/>
      <c r="BG382" s="92"/>
      <c r="BH382" s="110"/>
      <c r="BI382" s="110"/>
      <c r="BJ382" s="111"/>
      <c r="BK382" s="108"/>
      <c r="BL382" s="108"/>
      <c r="BM382" s="92"/>
    </row>
    <row r="383" ht="18.75" customHeight="1">
      <c r="A383" s="84"/>
      <c r="B383" s="129"/>
      <c r="C383" s="129"/>
      <c r="D383" s="129"/>
      <c r="E383" s="129"/>
      <c r="F383" s="129"/>
      <c r="G383" s="129"/>
      <c r="H383" s="129"/>
      <c r="I383" s="129"/>
      <c r="J383" s="129"/>
      <c r="K383" s="129"/>
      <c r="L383" s="129"/>
      <c r="M383" s="129"/>
      <c r="N383" s="129"/>
      <c r="O383" s="129"/>
      <c r="P383" s="129"/>
      <c r="Q383" s="129"/>
      <c r="R383" s="129"/>
      <c r="S383" s="129"/>
      <c r="T383" s="42"/>
      <c r="U383" s="92"/>
      <c r="BG383" s="92"/>
      <c r="BH383" s="110"/>
      <c r="BI383" s="110"/>
      <c r="BJ383" s="111"/>
      <c r="BK383" s="108"/>
      <c r="BL383" s="108"/>
      <c r="BM383" s="92"/>
    </row>
    <row r="384" ht="18.75" customHeight="1">
      <c r="A384" s="84"/>
      <c r="B384" s="129"/>
      <c r="C384" s="129"/>
      <c r="D384" s="129"/>
      <c r="E384" s="129"/>
      <c r="F384" s="129"/>
      <c r="G384" s="129"/>
      <c r="H384" s="129"/>
      <c r="I384" s="129"/>
      <c r="J384" s="129"/>
      <c r="K384" s="129"/>
      <c r="L384" s="129"/>
      <c r="M384" s="129"/>
      <c r="N384" s="129"/>
      <c r="O384" s="129"/>
      <c r="P384" s="129"/>
      <c r="Q384" s="129"/>
      <c r="R384" s="129"/>
      <c r="S384" s="129"/>
      <c r="T384" s="42"/>
      <c r="U384" s="92"/>
      <c r="BG384" s="92"/>
      <c r="BH384" s="110"/>
      <c r="BI384" s="110"/>
      <c r="BJ384" s="111"/>
      <c r="BK384" s="108"/>
      <c r="BL384" s="108"/>
      <c r="BM384" s="92"/>
    </row>
    <row r="385" ht="18.75" customHeight="1">
      <c r="A385" s="84"/>
      <c r="B385" s="129"/>
      <c r="C385" s="129"/>
      <c r="D385" s="129"/>
      <c r="E385" s="129"/>
      <c r="F385" s="129"/>
      <c r="G385" s="129"/>
      <c r="H385" s="129"/>
      <c r="I385" s="129"/>
      <c r="J385" s="129"/>
      <c r="K385" s="129"/>
      <c r="L385" s="129"/>
      <c r="M385" s="129"/>
      <c r="N385" s="129"/>
      <c r="O385" s="129"/>
      <c r="P385" s="129"/>
      <c r="Q385" s="129"/>
      <c r="R385" s="129"/>
      <c r="S385" s="129"/>
      <c r="T385" s="42"/>
      <c r="U385" s="92"/>
      <c r="BG385" s="92"/>
      <c r="BH385" s="110"/>
      <c r="BI385" s="110"/>
      <c r="BJ385" s="111"/>
      <c r="BK385" s="108"/>
      <c r="BL385" s="108"/>
      <c r="BM385" s="92"/>
    </row>
    <row r="386" ht="18.75" customHeight="1">
      <c r="A386" s="84"/>
      <c r="B386" s="129"/>
      <c r="C386" s="129"/>
      <c r="D386" s="129"/>
      <c r="E386" s="129"/>
      <c r="F386" s="129"/>
      <c r="G386" s="129"/>
      <c r="H386" s="129"/>
      <c r="I386" s="129"/>
      <c r="J386" s="129"/>
      <c r="K386" s="129"/>
      <c r="L386" s="129"/>
      <c r="M386" s="129"/>
      <c r="N386" s="129"/>
      <c r="O386" s="129"/>
      <c r="P386" s="129"/>
      <c r="Q386" s="129"/>
      <c r="R386" s="129"/>
      <c r="S386" s="129"/>
      <c r="T386" s="42"/>
      <c r="U386" s="92"/>
      <c r="BG386" s="92"/>
      <c r="BH386" s="110"/>
      <c r="BI386" s="110"/>
      <c r="BJ386" s="111"/>
      <c r="BK386" s="108"/>
      <c r="BL386" s="108"/>
      <c r="BM386" s="92"/>
    </row>
    <row r="387" ht="18.75" customHeight="1">
      <c r="A387" s="84"/>
      <c r="B387" s="129"/>
      <c r="C387" s="129"/>
      <c r="D387" s="129"/>
      <c r="E387" s="129"/>
      <c r="F387" s="129"/>
      <c r="G387" s="129"/>
      <c r="H387" s="129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42"/>
      <c r="U387" s="92"/>
      <c r="BG387" s="92"/>
      <c r="BH387" s="110"/>
      <c r="BI387" s="110"/>
      <c r="BJ387" s="111"/>
      <c r="BK387" s="108"/>
      <c r="BL387" s="108"/>
      <c r="BM387" s="92"/>
    </row>
    <row r="388" ht="18.75" customHeight="1">
      <c r="A388" s="84"/>
      <c r="B388" s="129"/>
      <c r="C388" s="129"/>
      <c r="D388" s="129"/>
      <c r="E388" s="129"/>
      <c r="F388" s="129"/>
      <c r="G388" s="129"/>
      <c r="H388" s="129"/>
      <c r="I388" s="129"/>
      <c r="J388" s="129"/>
      <c r="K388" s="129"/>
      <c r="L388" s="129"/>
      <c r="M388" s="129"/>
      <c r="N388" s="129"/>
      <c r="O388" s="129"/>
      <c r="P388" s="129"/>
      <c r="Q388" s="129"/>
      <c r="R388" s="129"/>
      <c r="S388" s="129"/>
      <c r="T388" s="42"/>
      <c r="U388" s="92"/>
      <c r="BG388" s="92"/>
      <c r="BH388" s="110"/>
      <c r="BI388" s="110"/>
      <c r="BJ388" s="111"/>
      <c r="BK388" s="108"/>
      <c r="BL388" s="108"/>
      <c r="BM388" s="92"/>
    </row>
    <row r="389" ht="18.75" customHeight="1">
      <c r="A389" s="84"/>
      <c r="B389" s="129"/>
      <c r="C389" s="129"/>
      <c r="D389" s="129"/>
      <c r="E389" s="129"/>
      <c r="F389" s="129"/>
      <c r="G389" s="129"/>
      <c r="H389" s="129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42"/>
      <c r="U389" s="92"/>
      <c r="BG389" s="92"/>
      <c r="BH389" s="110"/>
      <c r="BI389" s="110"/>
      <c r="BJ389" s="111"/>
      <c r="BK389" s="108"/>
      <c r="BL389" s="108"/>
      <c r="BM389" s="92"/>
    </row>
    <row r="390" ht="18.75" customHeight="1">
      <c r="A390" s="84"/>
      <c r="B390" s="129"/>
      <c r="C390" s="129"/>
      <c r="D390" s="129"/>
      <c r="E390" s="129"/>
      <c r="F390" s="129"/>
      <c r="G390" s="129"/>
      <c r="H390" s="129"/>
      <c r="I390" s="129"/>
      <c r="J390" s="129"/>
      <c r="K390" s="129"/>
      <c r="L390" s="129"/>
      <c r="M390" s="129"/>
      <c r="N390" s="129"/>
      <c r="O390" s="129"/>
      <c r="P390" s="129"/>
      <c r="Q390" s="129"/>
      <c r="R390" s="129"/>
      <c r="S390" s="129"/>
      <c r="T390" s="42"/>
      <c r="U390" s="92"/>
      <c r="BG390" s="92"/>
      <c r="BH390" s="110"/>
      <c r="BI390" s="110"/>
      <c r="BJ390" s="111"/>
      <c r="BK390" s="108"/>
      <c r="BL390" s="108"/>
      <c r="BM390" s="92"/>
    </row>
    <row r="391" ht="18.75" customHeight="1">
      <c r="A391" s="84"/>
      <c r="B391" s="129"/>
      <c r="C391" s="129"/>
      <c r="D391" s="129"/>
      <c r="E391" s="129"/>
      <c r="F391" s="129"/>
      <c r="G391" s="129"/>
      <c r="H391" s="129"/>
      <c r="I391" s="129"/>
      <c r="J391" s="129"/>
      <c r="K391" s="129"/>
      <c r="L391" s="129"/>
      <c r="M391" s="129"/>
      <c r="N391" s="129"/>
      <c r="O391" s="129"/>
      <c r="P391" s="129"/>
      <c r="Q391" s="129"/>
      <c r="R391" s="129"/>
      <c r="S391" s="129"/>
      <c r="T391" s="42"/>
      <c r="U391" s="92"/>
      <c r="BG391" s="92"/>
      <c r="BH391" s="110"/>
      <c r="BI391" s="110"/>
      <c r="BJ391" s="111"/>
      <c r="BK391" s="108"/>
      <c r="BL391" s="108"/>
      <c r="BM391" s="92"/>
    </row>
    <row r="392" ht="18.75" customHeight="1">
      <c r="A392" s="84"/>
      <c r="B392" s="129"/>
      <c r="C392" s="129"/>
      <c r="D392" s="129"/>
      <c r="E392" s="129"/>
      <c r="F392" s="129"/>
      <c r="G392" s="129"/>
      <c r="H392" s="129"/>
      <c r="I392" s="129"/>
      <c r="J392" s="129"/>
      <c r="K392" s="129"/>
      <c r="L392" s="129"/>
      <c r="M392" s="129"/>
      <c r="N392" s="129"/>
      <c r="O392" s="129"/>
      <c r="P392" s="129"/>
      <c r="Q392" s="129"/>
      <c r="R392" s="129"/>
      <c r="S392" s="129"/>
      <c r="T392" s="42"/>
      <c r="U392" s="92"/>
      <c r="BG392" s="92"/>
      <c r="BH392" s="110"/>
      <c r="BI392" s="110"/>
      <c r="BJ392" s="111"/>
      <c r="BK392" s="108"/>
      <c r="BL392" s="108"/>
      <c r="BM392" s="92"/>
    </row>
    <row r="393" ht="18.75" customHeight="1">
      <c r="A393" s="84"/>
      <c r="B393" s="129"/>
      <c r="C393" s="129"/>
      <c r="D393" s="129"/>
      <c r="E393" s="129"/>
      <c r="F393" s="129"/>
      <c r="G393" s="129"/>
      <c r="H393" s="129"/>
      <c r="I393" s="129"/>
      <c r="J393" s="129"/>
      <c r="K393" s="129"/>
      <c r="L393" s="129"/>
      <c r="M393" s="129"/>
      <c r="N393" s="129"/>
      <c r="O393" s="129"/>
      <c r="P393" s="129"/>
      <c r="Q393" s="129"/>
      <c r="R393" s="129"/>
      <c r="S393" s="129"/>
      <c r="T393" s="42"/>
      <c r="U393" s="92"/>
      <c r="BG393" s="92"/>
      <c r="BH393" s="110"/>
      <c r="BI393" s="110"/>
      <c r="BJ393" s="111"/>
      <c r="BK393" s="108"/>
      <c r="BL393" s="108"/>
      <c r="BM393" s="92"/>
    </row>
    <row r="394" ht="18.75" customHeight="1">
      <c r="A394" s="84"/>
      <c r="B394" s="129"/>
      <c r="C394" s="129"/>
      <c r="D394" s="129"/>
      <c r="E394" s="129"/>
      <c r="F394" s="129"/>
      <c r="G394" s="129"/>
      <c r="H394" s="129"/>
      <c r="I394" s="129"/>
      <c r="J394" s="129"/>
      <c r="K394" s="129"/>
      <c r="L394" s="129"/>
      <c r="M394" s="129"/>
      <c r="N394" s="129"/>
      <c r="O394" s="129"/>
      <c r="P394" s="129"/>
      <c r="Q394" s="129"/>
      <c r="R394" s="129"/>
      <c r="S394" s="129"/>
      <c r="T394" s="42"/>
      <c r="U394" s="92"/>
      <c r="BG394" s="92"/>
      <c r="BH394" s="110"/>
      <c r="BI394" s="110"/>
      <c r="BJ394" s="111"/>
      <c r="BK394" s="108"/>
      <c r="BL394" s="108"/>
      <c r="BM394" s="92"/>
    </row>
    <row r="395" ht="18.75" customHeight="1">
      <c r="A395" s="84"/>
      <c r="B395" s="129"/>
      <c r="C395" s="129"/>
      <c r="D395" s="129"/>
      <c r="E395" s="129"/>
      <c r="F395" s="129"/>
      <c r="G395" s="129"/>
      <c r="H395" s="129"/>
      <c r="I395" s="129"/>
      <c r="J395" s="129"/>
      <c r="K395" s="129"/>
      <c r="L395" s="129"/>
      <c r="M395" s="129"/>
      <c r="N395" s="129"/>
      <c r="O395" s="129"/>
      <c r="P395" s="129"/>
      <c r="Q395" s="129"/>
      <c r="R395" s="129"/>
      <c r="S395" s="129"/>
      <c r="T395" s="42"/>
      <c r="U395" s="92"/>
      <c r="BG395" s="92"/>
      <c r="BH395" s="110"/>
      <c r="BI395" s="110"/>
      <c r="BJ395" s="111"/>
      <c r="BK395" s="108"/>
      <c r="BL395" s="108"/>
      <c r="BM395" s="92"/>
    </row>
    <row r="396" ht="18.75" customHeight="1">
      <c r="A396" s="84"/>
      <c r="B396" s="129"/>
      <c r="C396" s="129"/>
      <c r="D396" s="129"/>
      <c r="E396" s="129"/>
      <c r="F396" s="129"/>
      <c r="G396" s="129"/>
      <c r="H396" s="129"/>
      <c r="I396" s="129"/>
      <c r="J396" s="129"/>
      <c r="K396" s="129"/>
      <c r="L396" s="129"/>
      <c r="M396" s="129"/>
      <c r="N396" s="129"/>
      <c r="O396" s="129"/>
      <c r="P396" s="129"/>
      <c r="Q396" s="129"/>
      <c r="R396" s="129"/>
      <c r="S396" s="129"/>
      <c r="T396" s="42"/>
      <c r="U396" s="92"/>
      <c r="BG396" s="92"/>
      <c r="BH396" s="110"/>
      <c r="BI396" s="110"/>
      <c r="BJ396" s="111"/>
      <c r="BK396" s="108"/>
      <c r="BL396" s="108"/>
      <c r="BM396" s="92"/>
    </row>
    <row r="397" ht="18.75" customHeight="1">
      <c r="A397" s="84"/>
      <c r="B397" s="129"/>
      <c r="C397" s="129"/>
      <c r="D397" s="129"/>
      <c r="E397" s="129"/>
      <c r="F397" s="129"/>
      <c r="G397" s="129"/>
      <c r="H397" s="129"/>
      <c r="I397" s="129"/>
      <c r="J397" s="129"/>
      <c r="K397" s="129"/>
      <c r="L397" s="129"/>
      <c r="M397" s="129"/>
      <c r="N397" s="129"/>
      <c r="O397" s="129"/>
      <c r="P397" s="129"/>
      <c r="Q397" s="129"/>
      <c r="R397" s="129"/>
      <c r="S397" s="129"/>
      <c r="T397" s="42"/>
      <c r="U397" s="92"/>
      <c r="BG397" s="92"/>
      <c r="BH397" s="110"/>
      <c r="BI397" s="110"/>
      <c r="BJ397" s="111"/>
      <c r="BK397" s="108"/>
      <c r="BL397" s="108"/>
      <c r="BM397" s="92"/>
    </row>
    <row r="398" ht="18.75" customHeight="1">
      <c r="A398" s="84"/>
      <c r="B398" s="129"/>
      <c r="C398" s="129"/>
      <c r="D398" s="129"/>
      <c r="E398" s="129"/>
      <c r="F398" s="129"/>
      <c r="G398" s="129"/>
      <c r="H398" s="129"/>
      <c r="I398" s="129"/>
      <c r="J398" s="129"/>
      <c r="K398" s="129"/>
      <c r="L398" s="129"/>
      <c r="M398" s="129"/>
      <c r="N398" s="129"/>
      <c r="O398" s="129"/>
      <c r="P398" s="129"/>
      <c r="Q398" s="129"/>
      <c r="R398" s="129"/>
      <c r="S398" s="129"/>
      <c r="T398" s="42"/>
      <c r="U398" s="92"/>
      <c r="BG398" s="92"/>
      <c r="BH398" s="110"/>
      <c r="BI398" s="110"/>
      <c r="BJ398" s="111"/>
      <c r="BK398" s="108"/>
      <c r="BL398" s="108"/>
      <c r="BM398" s="92"/>
    </row>
    <row r="399" ht="18.75" customHeight="1">
      <c r="A399" s="84"/>
      <c r="B399" s="129"/>
      <c r="C399" s="129"/>
      <c r="D399" s="129"/>
      <c r="E399" s="129"/>
      <c r="F399" s="129"/>
      <c r="G399" s="129"/>
      <c r="H399" s="129"/>
      <c r="I399" s="129"/>
      <c r="J399" s="129"/>
      <c r="K399" s="129"/>
      <c r="L399" s="129"/>
      <c r="M399" s="129"/>
      <c r="N399" s="129"/>
      <c r="O399" s="129"/>
      <c r="P399" s="129"/>
      <c r="Q399" s="129"/>
      <c r="R399" s="129"/>
      <c r="S399" s="129"/>
      <c r="T399" s="42"/>
      <c r="U399" s="92"/>
      <c r="BG399" s="92"/>
      <c r="BH399" s="110"/>
      <c r="BI399" s="110"/>
      <c r="BJ399" s="111"/>
      <c r="BK399" s="108"/>
      <c r="BL399" s="108"/>
      <c r="BM399" s="92"/>
    </row>
    <row r="400" ht="18.75" customHeight="1">
      <c r="A400" s="84"/>
      <c r="B400" s="129"/>
      <c r="C400" s="129"/>
      <c r="D400" s="129"/>
      <c r="E400" s="129"/>
      <c r="F400" s="129"/>
      <c r="G400" s="129"/>
      <c r="H400" s="129"/>
      <c r="I400" s="129"/>
      <c r="J400" s="129"/>
      <c r="K400" s="129"/>
      <c r="L400" s="129"/>
      <c r="M400" s="129"/>
      <c r="N400" s="129"/>
      <c r="O400" s="129"/>
      <c r="P400" s="129"/>
      <c r="Q400" s="129"/>
      <c r="R400" s="129"/>
      <c r="S400" s="129"/>
      <c r="T400" s="42"/>
      <c r="U400" s="92"/>
      <c r="BG400" s="92"/>
      <c r="BH400" s="110"/>
      <c r="BI400" s="110"/>
      <c r="BJ400" s="111"/>
      <c r="BK400" s="108"/>
      <c r="BL400" s="108"/>
      <c r="BM400" s="92"/>
    </row>
    <row r="401" ht="18.75" customHeight="1">
      <c r="A401" s="84"/>
      <c r="B401" s="129"/>
      <c r="C401" s="129"/>
      <c r="D401" s="129"/>
      <c r="E401" s="129"/>
      <c r="F401" s="129"/>
      <c r="G401" s="129"/>
      <c r="H401" s="129"/>
      <c r="I401" s="129"/>
      <c r="J401" s="129"/>
      <c r="K401" s="129"/>
      <c r="L401" s="129"/>
      <c r="M401" s="129"/>
      <c r="N401" s="129"/>
      <c r="O401" s="129"/>
      <c r="P401" s="129"/>
      <c r="Q401" s="129"/>
      <c r="R401" s="129"/>
      <c r="S401" s="129"/>
      <c r="T401" s="42"/>
      <c r="U401" s="92"/>
      <c r="BG401" s="92"/>
      <c r="BH401" s="110"/>
      <c r="BI401" s="110"/>
      <c r="BJ401" s="111"/>
      <c r="BK401" s="108"/>
      <c r="BL401" s="108"/>
      <c r="BM401" s="92"/>
    </row>
    <row r="402" ht="18.75" customHeight="1">
      <c r="A402" s="84"/>
      <c r="B402" s="129"/>
      <c r="C402" s="129"/>
      <c r="D402" s="129"/>
      <c r="E402" s="129"/>
      <c r="F402" s="129"/>
      <c r="G402" s="129"/>
      <c r="H402" s="129"/>
      <c r="I402" s="129"/>
      <c r="J402" s="129"/>
      <c r="K402" s="129"/>
      <c r="L402" s="129"/>
      <c r="M402" s="129"/>
      <c r="N402" s="129"/>
      <c r="O402" s="129"/>
      <c r="P402" s="129"/>
      <c r="Q402" s="129"/>
      <c r="R402" s="129"/>
      <c r="S402" s="129"/>
      <c r="T402" s="42"/>
      <c r="U402" s="92"/>
      <c r="BG402" s="92"/>
      <c r="BH402" s="110"/>
      <c r="BI402" s="110"/>
      <c r="BJ402" s="111"/>
      <c r="BK402" s="108"/>
      <c r="BL402" s="108"/>
      <c r="BM402" s="92"/>
    </row>
    <row r="403" ht="18.75" customHeight="1">
      <c r="A403" s="84"/>
      <c r="B403" s="129"/>
      <c r="C403" s="129"/>
      <c r="D403" s="129"/>
      <c r="E403" s="129"/>
      <c r="F403" s="129"/>
      <c r="G403" s="129"/>
      <c r="H403" s="129"/>
      <c r="I403" s="129"/>
      <c r="J403" s="129"/>
      <c r="K403" s="129"/>
      <c r="L403" s="129"/>
      <c r="M403" s="129"/>
      <c r="N403" s="129"/>
      <c r="O403" s="129"/>
      <c r="P403" s="129"/>
      <c r="Q403" s="129"/>
      <c r="R403" s="129"/>
      <c r="S403" s="129"/>
      <c r="T403" s="42"/>
      <c r="U403" s="92"/>
      <c r="BG403" s="92"/>
      <c r="BH403" s="110"/>
      <c r="BI403" s="110"/>
      <c r="BJ403" s="111"/>
      <c r="BK403" s="108"/>
      <c r="BL403" s="108"/>
      <c r="BM403" s="92"/>
    </row>
    <row r="404" ht="18.75" customHeight="1">
      <c r="A404" s="84"/>
      <c r="B404" s="129"/>
      <c r="C404" s="129"/>
      <c r="D404" s="129"/>
      <c r="E404" s="129"/>
      <c r="F404" s="129"/>
      <c r="G404" s="129"/>
      <c r="H404" s="129"/>
      <c r="I404" s="129"/>
      <c r="J404" s="129"/>
      <c r="K404" s="129"/>
      <c r="L404" s="129"/>
      <c r="M404" s="129"/>
      <c r="N404" s="129"/>
      <c r="O404" s="129"/>
      <c r="P404" s="129"/>
      <c r="Q404" s="129"/>
      <c r="R404" s="129"/>
      <c r="S404" s="129"/>
      <c r="T404" s="42"/>
      <c r="U404" s="92"/>
      <c r="BG404" s="92"/>
      <c r="BH404" s="110"/>
      <c r="BI404" s="110"/>
      <c r="BJ404" s="111"/>
      <c r="BK404" s="108"/>
      <c r="BL404" s="108"/>
      <c r="BM404" s="92"/>
    </row>
    <row r="405" ht="18.75" customHeight="1">
      <c r="A405" s="84"/>
      <c r="B405" s="129"/>
      <c r="C405" s="129"/>
      <c r="D405" s="129"/>
      <c r="E405" s="129"/>
      <c r="F405" s="129"/>
      <c r="G405" s="129"/>
      <c r="H405" s="129"/>
      <c r="I405" s="129"/>
      <c r="J405" s="129"/>
      <c r="K405" s="129"/>
      <c r="L405" s="129"/>
      <c r="M405" s="129"/>
      <c r="N405" s="129"/>
      <c r="O405" s="129"/>
      <c r="P405" s="129"/>
      <c r="Q405" s="129"/>
      <c r="R405" s="129"/>
      <c r="S405" s="129"/>
      <c r="T405" s="42"/>
      <c r="U405" s="92"/>
      <c r="BG405" s="92"/>
      <c r="BH405" s="110"/>
      <c r="BI405" s="110"/>
      <c r="BJ405" s="111"/>
      <c r="BK405" s="108"/>
      <c r="BL405" s="108"/>
      <c r="BM405" s="92"/>
    </row>
    <row r="406" ht="18.75" customHeight="1">
      <c r="A406" s="84"/>
      <c r="B406" s="129"/>
      <c r="C406" s="129"/>
      <c r="D406" s="129"/>
      <c r="E406" s="129"/>
      <c r="F406" s="129"/>
      <c r="G406" s="129"/>
      <c r="H406" s="129"/>
      <c r="I406" s="129"/>
      <c r="J406" s="129"/>
      <c r="K406" s="129"/>
      <c r="L406" s="129"/>
      <c r="M406" s="129"/>
      <c r="N406" s="129"/>
      <c r="O406" s="129"/>
      <c r="P406" s="129"/>
      <c r="Q406" s="129"/>
      <c r="R406" s="129"/>
      <c r="S406" s="129"/>
      <c r="T406" s="42"/>
      <c r="U406" s="92"/>
      <c r="BG406" s="92"/>
      <c r="BH406" s="110"/>
      <c r="BI406" s="110"/>
      <c r="BJ406" s="111"/>
      <c r="BK406" s="108"/>
      <c r="BL406" s="108"/>
      <c r="BM406" s="92"/>
    </row>
    <row r="407" ht="18.75" customHeight="1">
      <c r="A407" s="84"/>
      <c r="B407" s="129"/>
      <c r="C407" s="129"/>
      <c r="D407" s="129"/>
      <c r="E407" s="129"/>
      <c r="F407" s="129"/>
      <c r="G407" s="129"/>
      <c r="H407" s="129"/>
      <c r="I407" s="129"/>
      <c r="J407" s="129"/>
      <c r="K407" s="129"/>
      <c r="L407" s="129"/>
      <c r="M407" s="129"/>
      <c r="N407" s="129"/>
      <c r="O407" s="129"/>
      <c r="P407" s="129"/>
      <c r="Q407" s="129"/>
      <c r="R407" s="129"/>
      <c r="S407" s="129"/>
      <c r="T407" s="42"/>
      <c r="U407" s="92"/>
      <c r="BG407" s="92"/>
      <c r="BH407" s="110"/>
      <c r="BI407" s="110"/>
      <c r="BJ407" s="111"/>
      <c r="BK407" s="108"/>
      <c r="BL407" s="108"/>
      <c r="BM407" s="92"/>
    </row>
    <row r="408" ht="18.75" customHeight="1">
      <c r="A408" s="84"/>
      <c r="B408" s="129"/>
      <c r="C408" s="129"/>
      <c r="D408" s="129"/>
      <c r="E408" s="129"/>
      <c r="F408" s="129"/>
      <c r="G408" s="129"/>
      <c r="H408" s="129"/>
      <c r="I408" s="129"/>
      <c r="J408" s="129"/>
      <c r="K408" s="129"/>
      <c r="L408" s="129"/>
      <c r="M408" s="129"/>
      <c r="N408" s="129"/>
      <c r="O408" s="129"/>
      <c r="P408" s="129"/>
      <c r="Q408" s="129"/>
      <c r="R408" s="129"/>
      <c r="S408" s="129"/>
      <c r="T408" s="42"/>
      <c r="U408" s="92"/>
      <c r="BG408" s="92"/>
      <c r="BH408" s="110"/>
      <c r="BI408" s="110"/>
      <c r="BJ408" s="111"/>
      <c r="BK408" s="108"/>
      <c r="BL408" s="108"/>
      <c r="BM408" s="92"/>
    </row>
    <row r="409" ht="18.75" customHeight="1">
      <c r="A409" s="84"/>
      <c r="B409" s="129"/>
      <c r="C409" s="129"/>
      <c r="D409" s="129"/>
      <c r="E409" s="129"/>
      <c r="F409" s="129"/>
      <c r="G409" s="129"/>
      <c r="H409" s="129"/>
      <c r="I409" s="129"/>
      <c r="J409" s="129"/>
      <c r="K409" s="129"/>
      <c r="L409" s="129"/>
      <c r="M409" s="129"/>
      <c r="N409" s="129"/>
      <c r="O409" s="129"/>
      <c r="P409" s="129"/>
      <c r="Q409" s="129"/>
      <c r="R409" s="129"/>
      <c r="S409" s="129"/>
      <c r="T409" s="42"/>
      <c r="U409" s="92"/>
      <c r="BG409" s="92"/>
      <c r="BH409" s="110"/>
      <c r="BI409" s="110"/>
      <c r="BJ409" s="111"/>
      <c r="BK409" s="108"/>
      <c r="BL409" s="108"/>
      <c r="BM409" s="92"/>
    </row>
    <row r="410" ht="18.75" customHeight="1">
      <c r="A410" s="84"/>
      <c r="B410" s="129"/>
      <c r="C410" s="129"/>
      <c r="D410" s="129"/>
      <c r="E410" s="129"/>
      <c r="F410" s="129"/>
      <c r="G410" s="129"/>
      <c r="H410" s="129"/>
      <c r="I410" s="129"/>
      <c r="J410" s="129"/>
      <c r="K410" s="129"/>
      <c r="L410" s="129"/>
      <c r="M410" s="129"/>
      <c r="N410" s="129"/>
      <c r="O410" s="129"/>
      <c r="P410" s="129"/>
      <c r="Q410" s="129"/>
      <c r="R410" s="129"/>
      <c r="S410" s="129"/>
      <c r="T410" s="42"/>
      <c r="U410" s="92"/>
      <c r="BG410" s="92"/>
      <c r="BH410" s="110"/>
      <c r="BI410" s="110"/>
      <c r="BJ410" s="111"/>
      <c r="BK410" s="108"/>
      <c r="BL410" s="108"/>
      <c r="BM410" s="92"/>
    </row>
    <row r="411" ht="18.75" customHeight="1">
      <c r="A411" s="84"/>
      <c r="B411" s="129"/>
      <c r="C411" s="129"/>
      <c r="D411" s="129"/>
      <c r="E411" s="129"/>
      <c r="F411" s="129"/>
      <c r="G411" s="129"/>
      <c r="H411" s="129"/>
      <c r="I411" s="129"/>
      <c r="J411" s="129"/>
      <c r="K411" s="129"/>
      <c r="L411" s="129"/>
      <c r="M411" s="129"/>
      <c r="N411" s="129"/>
      <c r="O411" s="129"/>
      <c r="P411" s="129"/>
      <c r="Q411" s="129"/>
      <c r="R411" s="129"/>
      <c r="S411" s="129"/>
      <c r="T411" s="42"/>
      <c r="U411" s="92"/>
      <c r="BG411" s="92"/>
      <c r="BH411" s="110"/>
      <c r="BI411" s="110"/>
      <c r="BJ411" s="111"/>
      <c r="BK411" s="108"/>
      <c r="BL411" s="108"/>
      <c r="BM411" s="92"/>
    </row>
    <row r="412" ht="18.75" customHeight="1">
      <c r="A412" s="84"/>
      <c r="B412" s="129"/>
      <c r="C412" s="129"/>
      <c r="D412" s="129"/>
      <c r="E412" s="129"/>
      <c r="F412" s="129"/>
      <c r="G412" s="129"/>
      <c r="H412" s="129"/>
      <c r="I412" s="129"/>
      <c r="J412" s="129"/>
      <c r="K412" s="129"/>
      <c r="L412" s="129"/>
      <c r="M412" s="129"/>
      <c r="N412" s="129"/>
      <c r="O412" s="129"/>
      <c r="P412" s="129"/>
      <c r="Q412" s="129"/>
      <c r="R412" s="129"/>
      <c r="S412" s="129"/>
      <c r="T412" s="42"/>
      <c r="U412" s="92"/>
      <c r="BG412" s="92"/>
      <c r="BH412" s="110"/>
      <c r="BI412" s="110"/>
      <c r="BJ412" s="111"/>
      <c r="BK412" s="108"/>
      <c r="BL412" s="108"/>
      <c r="BM412" s="92"/>
    </row>
    <row r="413" ht="18.75" customHeight="1">
      <c r="A413" s="84"/>
      <c r="B413" s="129"/>
      <c r="C413" s="129"/>
      <c r="D413" s="129"/>
      <c r="E413" s="129"/>
      <c r="F413" s="129"/>
      <c r="G413" s="129"/>
      <c r="H413" s="129"/>
      <c r="I413" s="129"/>
      <c r="J413" s="129"/>
      <c r="K413" s="129"/>
      <c r="L413" s="129"/>
      <c r="M413" s="129"/>
      <c r="N413" s="129"/>
      <c r="O413" s="129"/>
      <c r="P413" s="129"/>
      <c r="Q413" s="129"/>
      <c r="R413" s="129"/>
      <c r="S413" s="129"/>
      <c r="T413" s="42"/>
      <c r="U413" s="92"/>
      <c r="BG413" s="92"/>
      <c r="BH413" s="110"/>
      <c r="BI413" s="110"/>
      <c r="BJ413" s="111"/>
      <c r="BK413" s="108"/>
      <c r="BL413" s="108"/>
      <c r="BM413" s="92"/>
    </row>
    <row r="414" ht="18.75" customHeight="1">
      <c r="A414" s="84"/>
      <c r="B414" s="129"/>
      <c r="C414" s="129"/>
      <c r="D414" s="129"/>
      <c r="E414" s="129"/>
      <c r="F414" s="129"/>
      <c r="G414" s="129"/>
      <c r="H414" s="129"/>
      <c r="I414" s="129"/>
      <c r="J414" s="129"/>
      <c r="K414" s="129"/>
      <c r="L414" s="129"/>
      <c r="M414" s="129"/>
      <c r="N414" s="129"/>
      <c r="O414" s="129"/>
      <c r="P414" s="129"/>
      <c r="Q414" s="129"/>
      <c r="R414" s="129"/>
      <c r="S414" s="129"/>
      <c r="T414" s="42"/>
      <c r="U414" s="92"/>
      <c r="BG414" s="92"/>
      <c r="BH414" s="110"/>
      <c r="BI414" s="110"/>
      <c r="BJ414" s="111"/>
      <c r="BK414" s="108"/>
      <c r="BL414" s="108"/>
      <c r="BM414" s="92"/>
    </row>
    <row r="415" ht="18.75" customHeight="1">
      <c r="A415" s="84"/>
      <c r="B415" s="129"/>
      <c r="C415" s="129"/>
      <c r="D415" s="129"/>
      <c r="E415" s="129"/>
      <c r="F415" s="129"/>
      <c r="G415" s="129"/>
      <c r="H415" s="129"/>
      <c r="I415" s="129"/>
      <c r="J415" s="129"/>
      <c r="K415" s="129"/>
      <c r="L415" s="129"/>
      <c r="M415" s="129"/>
      <c r="N415" s="129"/>
      <c r="O415" s="129"/>
      <c r="P415" s="129"/>
      <c r="Q415" s="129"/>
      <c r="R415" s="129"/>
      <c r="S415" s="129"/>
      <c r="T415" s="42"/>
      <c r="U415" s="92"/>
      <c r="BG415" s="92"/>
      <c r="BH415" s="110"/>
      <c r="BI415" s="110"/>
      <c r="BJ415" s="111"/>
      <c r="BK415" s="108"/>
      <c r="BL415" s="108"/>
      <c r="BM415" s="92"/>
    </row>
    <row r="416" ht="18.75" customHeight="1">
      <c r="A416" s="84"/>
      <c r="B416" s="129"/>
      <c r="C416" s="129"/>
      <c r="D416" s="129"/>
      <c r="E416" s="129"/>
      <c r="F416" s="129"/>
      <c r="G416" s="129"/>
      <c r="H416" s="129"/>
      <c r="I416" s="129"/>
      <c r="J416" s="129"/>
      <c r="K416" s="129"/>
      <c r="L416" s="129"/>
      <c r="M416" s="129"/>
      <c r="N416" s="129"/>
      <c r="O416" s="129"/>
      <c r="P416" s="129"/>
      <c r="Q416" s="129"/>
      <c r="R416" s="129"/>
      <c r="S416" s="129"/>
      <c r="T416" s="42"/>
      <c r="U416" s="92"/>
      <c r="BG416" s="92"/>
      <c r="BH416" s="110"/>
      <c r="BI416" s="110"/>
      <c r="BJ416" s="111"/>
      <c r="BK416" s="108"/>
      <c r="BL416" s="108"/>
      <c r="BM416" s="92"/>
    </row>
    <row r="417" ht="18.75" customHeight="1">
      <c r="A417" s="84"/>
      <c r="B417" s="129"/>
      <c r="C417" s="129"/>
      <c r="D417" s="129"/>
      <c r="E417" s="129"/>
      <c r="F417" s="129"/>
      <c r="G417" s="129"/>
      <c r="H417" s="129"/>
      <c r="I417" s="129"/>
      <c r="J417" s="129"/>
      <c r="K417" s="129"/>
      <c r="L417" s="129"/>
      <c r="M417" s="129"/>
      <c r="N417" s="129"/>
      <c r="O417" s="129"/>
      <c r="P417" s="129"/>
      <c r="Q417" s="129"/>
      <c r="R417" s="129"/>
      <c r="S417" s="129"/>
      <c r="T417" s="42"/>
      <c r="U417" s="92"/>
      <c r="BG417" s="92"/>
      <c r="BH417" s="110"/>
      <c r="BI417" s="110"/>
      <c r="BJ417" s="111"/>
      <c r="BK417" s="108"/>
      <c r="BL417" s="108"/>
      <c r="BM417" s="92"/>
    </row>
    <row r="418" ht="18.75" customHeight="1">
      <c r="A418" s="84"/>
      <c r="B418" s="129"/>
      <c r="C418" s="129"/>
      <c r="D418" s="129"/>
      <c r="E418" s="129"/>
      <c r="F418" s="129"/>
      <c r="G418" s="129"/>
      <c r="H418" s="129"/>
      <c r="I418" s="129"/>
      <c r="J418" s="129"/>
      <c r="K418" s="129"/>
      <c r="L418" s="129"/>
      <c r="M418" s="129"/>
      <c r="N418" s="129"/>
      <c r="O418" s="129"/>
      <c r="P418" s="129"/>
      <c r="Q418" s="129"/>
      <c r="R418" s="129"/>
      <c r="S418" s="129"/>
      <c r="T418" s="42"/>
      <c r="U418" s="92"/>
      <c r="BG418" s="92"/>
      <c r="BH418" s="110"/>
      <c r="BI418" s="110"/>
      <c r="BJ418" s="111"/>
      <c r="BK418" s="108"/>
      <c r="BL418" s="108"/>
      <c r="BM418" s="92"/>
    </row>
    <row r="419" ht="18.75" customHeight="1">
      <c r="A419" s="84"/>
      <c r="B419" s="129"/>
      <c r="C419" s="129"/>
      <c r="D419" s="129"/>
      <c r="E419" s="129"/>
      <c r="F419" s="129"/>
      <c r="G419" s="129"/>
      <c r="H419" s="129"/>
      <c r="I419" s="129"/>
      <c r="J419" s="129"/>
      <c r="K419" s="129"/>
      <c r="L419" s="129"/>
      <c r="M419" s="129"/>
      <c r="N419" s="129"/>
      <c r="O419" s="129"/>
      <c r="P419" s="129"/>
      <c r="Q419" s="129"/>
      <c r="R419" s="129"/>
      <c r="S419" s="129"/>
      <c r="T419" s="42"/>
      <c r="U419" s="92"/>
      <c r="BG419" s="92"/>
      <c r="BH419" s="110"/>
      <c r="BI419" s="110"/>
      <c r="BJ419" s="111"/>
      <c r="BK419" s="108"/>
      <c r="BL419" s="108"/>
      <c r="BM419" s="92"/>
    </row>
    <row r="420" ht="18.75" customHeight="1">
      <c r="A420" s="84"/>
      <c r="B420" s="129"/>
      <c r="C420" s="129"/>
      <c r="D420" s="129"/>
      <c r="E420" s="129"/>
      <c r="F420" s="129"/>
      <c r="G420" s="129"/>
      <c r="H420" s="129"/>
      <c r="I420" s="129"/>
      <c r="J420" s="129"/>
      <c r="K420" s="129"/>
      <c r="L420" s="129"/>
      <c r="M420" s="129"/>
      <c r="N420" s="129"/>
      <c r="O420" s="129"/>
      <c r="P420" s="129"/>
      <c r="Q420" s="129"/>
      <c r="R420" s="129"/>
      <c r="S420" s="129"/>
      <c r="T420" s="42"/>
      <c r="U420" s="92"/>
      <c r="BG420" s="92"/>
      <c r="BH420" s="110"/>
      <c r="BI420" s="110"/>
      <c r="BJ420" s="111"/>
      <c r="BK420" s="108"/>
      <c r="BL420" s="108"/>
      <c r="BM420" s="92"/>
    </row>
    <row r="421" ht="18.75" customHeight="1">
      <c r="A421" s="84"/>
      <c r="B421" s="129"/>
      <c r="C421" s="129"/>
      <c r="D421" s="129"/>
      <c r="E421" s="129"/>
      <c r="F421" s="129"/>
      <c r="G421" s="129"/>
      <c r="H421" s="129"/>
      <c r="I421" s="129"/>
      <c r="J421" s="129"/>
      <c r="K421" s="129"/>
      <c r="L421" s="129"/>
      <c r="M421" s="129"/>
      <c r="N421" s="129"/>
      <c r="O421" s="129"/>
      <c r="P421" s="129"/>
      <c r="Q421" s="129"/>
      <c r="R421" s="129"/>
      <c r="S421" s="129"/>
      <c r="T421" s="42"/>
      <c r="U421" s="92"/>
      <c r="BG421" s="92"/>
      <c r="BH421" s="110"/>
      <c r="BI421" s="110"/>
      <c r="BJ421" s="111"/>
      <c r="BK421" s="108"/>
      <c r="BL421" s="108"/>
      <c r="BM421" s="92"/>
    </row>
    <row r="422" ht="18.75" customHeight="1">
      <c r="A422" s="84"/>
      <c r="B422" s="129"/>
      <c r="C422" s="129"/>
      <c r="D422" s="129"/>
      <c r="E422" s="129"/>
      <c r="F422" s="129"/>
      <c r="G422" s="129"/>
      <c r="H422" s="129"/>
      <c r="I422" s="129"/>
      <c r="J422" s="129"/>
      <c r="K422" s="129"/>
      <c r="L422" s="129"/>
      <c r="M422" s="129"/>
      <c r="N422" s="129"/>
      <c r="O422" s="129"/>
      <c r="P422" s="129"/>
      <c r="Q422" s="129"/>
      <c r="R422" s="129"/>
      <c r="S422" s="129"/>
      <c r="T422" s="42"/>
      <c r="U422" s="92"/>
      <c r="BG422" s="92"/>
      <c r="BH422" s="110"/>
      <c r="BI422" s="110"/>
      <c r="BJ422" s="111"/>
      <c r="BK422" s="108"/>
      <c r="BL422" s="108"/>
      <c r="BM422" s="92"/>
    </row>
    <row r="423" ht="18.75" customHeight="1">
      <c r="A423" s="84"/>
      <c r="B423" s="129"/>
      <c r="C423" s="129"/>
      <c r="D423" s="129"/>
      <c r="E423" s="129"/>
      <c r="F423" s="129"/>
      <c r="G423" s="129"/>
      <c r="H423" s="129"/>
      <c r="I423" s="129"/>
      <c r="J423" s="129"/>
      <c r="K423" s="129"/>
      <c r="L423" s="129"/>
      <c r="M423" s="129"/>
      <c r="N423" s="129"/>
      <c r="O423" s="129"/>
      <c r="P423" s="129"/>
      <c r="Q423" s="129"/>
      <c r="R423" s="129"/>
      <c r="S423" s="129"/>
      <c r="T423" s="42"/>
      <c r="U423" s="92"/>
      <c r="BG423" s="92"/>
      <c r="BH423" s="110"/>
      <c r="BI423" s="110"/>
      <c r="BJ423" s="111"/>
      <c r="BK423" s="108"/>
      <c r="BL423" s="108"/>
      <c r="BM423" s="92"/>
    </row>
    <row r="424" ht="18.75" customHeight="1">
      <c r="A424" s="84"/>
      <c r="B424" s="129"/>
      <c r="C424" s="129"/>
      <c r="D424" s="129"/>
      <c r="E424" s="129"/>
      <c r="F424" s="129"/>
      <c r="G424" s="129"/>
      <c r="H424" s="129"/>
      <c r="I424" s="129"/>
      <c r="J424" s="129"/>
      <c r="K424" s="129"/>
      <c r="L424" s="129"/>
      <c r="M424" s="129"/>
      <c r="N424" s="129"/>
      <c r="O424" s="129"/>
      <c r="P424" s="129"/>
      <c r="Q424" s="129"/>
      <c r="R424" s="129"/>
      <c r="S424" s="129"/>
      <c r="T424" s="42"/>
      <c r="U424" s="92"/>
      <c r="BG424" s="92"/>
      <c r="BH424" s="110"/>
      <c r="BI424" s="110"/>
      <c r="BJ424" s="111"/>
      <c r="BK424" s="108"/>
      <c r="BL424" s="108"/>
      <c r="BM424" s="92"/>
    </row>
    <row r="425" ht="18.75" customHeight="1">
      <c r="A425" s="84"/>
      <c r="B425" s="129"/>
      <c r="C425" s="129"/>
      <c r="D425" s="129"/>
      <c r="E425" s="129"/>
      <c r="F425" s="129"/>
      <c r="G425" s="129"/>
      <c r="H425" s="129"/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29"/>
      <c r="T425" s="42"/>
      <c r="U425" s="92"/>
      <c r="BG425" s="92"/>
      <c r="BH425" s="110"/>
      <c r="BI425" s="110"/>
      <c r="BJ425" s="111"/>
      <c r="BK425" s="108"/>
      <c r="BL425" s="108"/>
      <c r="BM425" s="92"/>
    </row>
    <row r="426" ht="18.75" customHeight="1">
      <c r="A426" s="84"/>
      <c r="B426" s="129"/>
      <c r="C426" s="129"/>
      <c r="D426" s="129"/>
      <c r="E426" s="129"/>
      <c r="F426" s="129"/>
      <c r="G426" s="129"/>
      <c r="H426" s="129"/>
      <c r="I426" s="129"/>
      <c r="J426" s="129"/>
      <c r="K426" s="129"/>
      <c r="L426" s="129"/>
      <c r="M426" s="129"/>
      <c r="N426" s="129"/>
      <c r="O426" s="129"/>
      <c r="P426" s="129"/>
      <c r="Q426" s="129"/>
      <c r="R426" s="129"/>
      <c r="S426" s="129"/>
      <c r="T426" s="42"/>
      <c r="U426" s="92"/>
      <c r="BG426" s="92"/>
      <c r="BH426" s="110"/>
      <c r="BI426" s="110"/>
      <c r="BJ426" s="111"/>
      <c r="BK426" s="108"/>
      <c r="BL426" s="108"/>
      <c r="BM426" s="92"/>
    </row>
    <row r="427" ht="18.75" customHeight="1">
      <c r="A427" s="84"/>
      <c r="B427" s="129"/>
      <c r="C427" s="129"/>
      <c r="D427" s="129"/>
      <c r="E427" s="129"/>
      <c r="F427" s="129"/>
      <c r="G427" s="129"/>
      <c r="H427" s="129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42"/>
      <c r="U427" s="92"/>
      <c r="BG427" s="92"/>
      <c r="BH427" s="110"/>
      <c r="BI427" s="110"/>
      <c r="BJ427" s="111"/>
      <c r="BK427" s="108"/>
      <c r="BL427" s="108"/>
      <c r="BM427" s="92"/>
    </row>
    <row r="428" ht="18.75" customHeight="1">
      <c r="A428" s="84"/>
      <c r="B428" s="129"/>
      <c r="C428" s="129"/>
      <c r="D428" s="129"/>
      <c r="E428" s="129"/>
      <c r="F428" s="129"/>
      <c r="G428" s="129"/>
      <c r="H428" s="129"/>
      <c r="I428" s="129"/>
      <c r="J428" s="129"/>
      <c r="K428" s="129"/>
      <c r="L428" s="129"/>
      <c r="M428" s="129"/>
      <c r="N428" s="129"/>
      <c r="O428" s="129"/>
      <c r="P428" s="129"/>
      <c r="Q428" s="129"/>
      <c r="R428" s="129"/>
      <c r="S428" s="129"/>
      <c r="T428" s="42"/>
      <c r="U428" s="92"/>
      <c r="BG428" s="92"/>
      <c r="BH428" s="110"/>
      <c r="BI428" s="110"/>
      <c r="BJ428" s="111"/>
      <c r="BK428" s="108"/>
      <c r="BL428" s="108"/>
      <c r="BM428" s="92"/>
    </row>
    <row r="429" ht="18.75" customHeight="1">
      <c r="A429" s="84"/>
      <c r="B429" s="129"/>
      <c r="C429" s="129"/>
      <c r="D429" s="129"/>
      <c r="E429" s="129"/>
      <c r="F429" s="129"/>
      <c r="G429" s="129"/>
      <c r="H429" s="129"/>
      <c r="I429" s="129"/>
      <c r="J429" s="129"/>
      <c r="K429" s="129"/>
      <c r="L429" s="129"/>
      <c r="M429" s="129"/>
      <c r="N429" s="129"/>
      <c r="O429" s="129"/>
      <c r="P429" s="129"/>
      <c r="Q429" s="129"/>
      <c r="R429" s="129"/>
      <c r="S429" s="129"/>
      <c r="T429" s="42"/>
      <c r="U429" s="92"/>
      <c r="BG429" s="92"/>
      <c r="BH429" s="110"/>
      <c r="BI429" s="110"/>
      <c r="BJ429" s="111"/>
      <c r="BK429" s="108"/>
      <c r="BL429" s="108"/>
      <c r="BM429" s="92"/>
    </row>
    <row r="430" ht="18.75" customHeight="1">
      <c r="A430" s="84"/>
      <c r="B430" s="129"/>
      <c r="C430" s="129"/>
      <c r="D430" s="129"/>
      <c r="E430" s="129"/>
      <c r="F430" s="129"/>
      <c r="G430" s="129"/>
      <c r="H430" s="129"/>
      <c r="I430" s="129"/>
      <c r="J430" s="129"/>
      <c r="K430" s="129"/>
      <c r="L430" s="129"/>
      <c r="M430" s="129"/>
      <c r="N430" s="129"/>
      <c r="O430" s="129"/>
      <c r="P430" s="129"/>
      <c r="Q430" s="129"/>
      <c r="R430" s="129"/>
      <c r="S430" s="129"/>
      <c r="T430" s="42"/>
      <c r="U430" s="92"/>
      <c r="BG430" s="92"/>
      <c r="BH430" s="110"/>
      <c r="BI430" s="110"/>
      <c r="BJ430" s="111"/>
      <c r="BK430" s="108"/>
      <c r="BL430" s="108"/>
      <c r="BM430" s="92"/>
    </row>
    <row r="431" ht="18.75" customHeight="1">
      <c r="A431" s="84"/>
      <c r="B431" s="129"/>
      <c r="C431" s="129"/>
      <c r="D431" s="129"/>
      <c r="E431" s="129"/>
      <c r="F431" s="129"/>
      <c r="G431" s="129"/>
      <c r="H431" s="129"/>
      <c r="I431" s="129"/>
      <c r="J431" s="129"/>
      <c r="K431" s="129"/>
      <c r="L431" s="129"/>
      <c r="M431" s="129"/>
      <c r="N431" s="129"/>
      <c r="O431" s="129"/>
      <c r="P431" s="129"/>
      <c r="Q431" s="129"/>
      <c r="R431" s="129"/>
      <c r="S431" s="129"/>
      <c r="T431" s="42"/>
      <c r="U431" s="92"/>
      <c r="BG431" s="92"/>
      <c r="BH431" s="110"/>
      <c r="BI431" s="110"/>
      <c r="BJ431" s="111"/>
      <c r="BK431" s="108"/>
      <c r="BL431" s="108"/>
      <c r="BM431" s="92"/>
    </row>
    <row r="432" ht="18.75" customHeight="1">
      <c r="A432" s="84"/>
      <c r="B432" s="129"/>
      <c r="C432" s="129"/>
      <c r="D432" s="129"/>
      <c r="E432" s="129"/>
      <c r="F432" s="129"/>
      <c r="G432" s="129"/>
      <c r="H432" s="129"/>
      <c r="I432" s="129"/>
      <c r="J432" s="129"/>
      <c r="K432" s="129"/>
      <c r="L432" s="129"/>
      <c r="M432" s="129"/>
      <c r="N432" s="129"/>
      <c r="O432" s="129"/>
      <c r="P432" s="129"/>
      <c r="Q432" s="129"/>
      <c r="R432" s="129"/>
      <c r="S432" s="129"/>
      <c r="T432" s="42"/>
      <c r="U432" s="92"/>
      <c r="BG432" s="92"/>
      <c r="BH432" s="110"/>
      <c r="BI432" s="110"/>
      <c r="BJ432" s="111"/>
      <c r="BK432" s="108"/>
      <c r="BL432" s="108"/>
      <c r="BM432" s="92"/>
    </row>
    <row r="433" ht="18.75" customHeight="1">
      <c r="A433" s="84"/>
      <c r="B433" s="129"/>
      <c r="C433" s="129"/>
      <c r="D433" s="129"/>
      <c r="E433" s="129"/>
      <c r="F433" s="129"/>
      <c r="G433" s="129"/>
      <c r="H433" s="129"/>
      <c r="I433" s="129"/>
      <c r="J433" s="129"/>
      <c r="K433" s="129"/>
      <c r="L433" s="129"/>
      <c r="M433" s="129"/>
      <c r="N433" s="129"/>
      <c r="O433" s="129"/>
      <c r="P433" s="129"/>
      <c r="Q433" s="129"/>
      <c r="R433" s="129"/>
      <c r="S433" s="129"/>
      <c r="T433" s="42"/>
      <c r="U433" s="92"/>
      <c r="BG433" s="92"/>
      <c r="BH433" s="110"/>
      <c r="BI433" s="110"/>
      <c r="BJ433" s="111"/>
      <c r="BK433" s="108"/>
      <c r="BL433" s="108"/>
      <c r="BM433" s="92"/>
    </row>
    <row r="434" ht="18.75" customHeight="1">
      <c r="A434" s="84"/>
      <c r="B434" s="129"/>
      <c r="C434" s="129"/>
      <c r="D434" s="129"/>
      <c r="E434" s="129"/>
      <c r="F434" s="129"/>
      <c r="G434" s="129"/>
      <c r="H434" s="129"/>
      <c r="I434" s="129"/>
      <c r="J434" s="129"/>
      <c r="K434" s="129"/>
      <c r="L434" s="129"/>
      <c r="M434" s="129"/>
      <c r="N434" s="129"/>
      <c r="O434" s="129"/>
      <c r="P434" s="129"/>
      <c r="Q434" s="129"/>
      <c r="R434" s="129"/>
      <c r="S434" s="129"/>
      <c r="T434" s="42"/>
      <c r="U434" s="92"/>
      <c r="BG434" s="92"/>
      <c r="BH434" s="110"/>
      <c r="BI434" s="110"/>
      <c r="BJ434" s="111"/>
      <c r="BK434" s="108"/>
      <c r="BL434" s="108"/>
      <c r="BM434" s="92"/>
    </row>
    <row r="435" ht="18.75" customHeight="1">
      <c r="A435" s="84"/>
      <c r="B435" s="129"/>
      <c r="C435" s="129"/>
      <c r="D435" s="129"/>
      <c r="E435" s="129"/>
      <c r="F435" s="129"/>
      <c r="G435" s="129"/>
      <c r="H435" s="129"/>
      <c r="I435" s="129"/>
      <c r="J435" s="129"/>
      <c r="K435" s="129"/>
      <c r="L435" s="129"/>
      <c r="M435" s="129"/>
      <c r="N435" s="129"/>
      <c r="O435" s="129"/>
      <c r="P435" s="129"/>
      <c r="Q435" s="129"/>
      <c r="R435" s="129"/>
      <c r="S435" s="129"/>
      <c r="T435" s="42"/>
      <c r="U435" s="92"/>
      <c r="BG435" s="92"/>
      <c r="BH435" s="110"/>
      <c r="BI435" s="110"/>
      <c r="BJ435" s="111"/>
      <c r="BK435" s="108"/>
      <c r="BL435" s="108"/>
      <c r="BM435" s="92"/>
    </row>
    <row r="436" ht="18.75" customHeight="1">
      <c r="A436" s="84"/>
      <c r="B436" s="129"/>
      <c r="C436" s="129"/>
      <c r="D436" s="129"/>
      <c r="E436" s="129"/>
      <c r="F436" s="129"/>
      <c r="G436" s="129"/>
      <c r="H436" s="129"/>
      <c r="I436" s="129"/>
      <c r="J436" s="129"/>
      <c r="K436" s="129"/>
      <c r="L436" s="129"/>
      <c r="M436" s="129"/>
      <c r="N436" s="129"/>
      <c r="O436" s="129"/>
      <c r="P436" s="129"/>
      <c r="Q436" s="129"/>
      <c r="R436" s="129"/>
      <c r="S436" s="129"/>
      <c r="T436" s="42"/>
      <c r="U436" s="92"/>
      <c r="BG436" s="92"/>
      <c r="BH436" s="110"/>
      <c r="BI436" s="110"/>
      <c r="BJ436" s="111"/>
      <c r="BK436" s="108"/>
      <c r="BL436" s="108"/>
      <c r="BM436" s="92"/>
    </row>
    <row r="437" ht="18.75" customHeight="1">
      <c r="A437" s="84"/>
      <c r="B437" s="129"/>
      <c r="C437" s="129"/>
      <c r="D437" s="129"/>
      <c r="E437" s="129"/>
      <c r="F437" s="129"/>
      <c r="G437" s="129"/>
      <c r="H437" s="129"/>
      <c r="I437" s="129"/>
      <c r="J437" s="129"/>
      <c r="K437" s="129"/>
      <c r="L437" s="129"/>
      <c r="M437" s="129"/>
      <c r="N437" s="129"/>
      <c r="O437" s="129"/>
      <c r="P437" s="129"/>
      <c r="Q437" s="129"/>
      <c r="R437" s="129"/>
      <c r="S437" s="129"/>
      <c r="T437" s="42"/>
      <c r="U437" s="92"/>
      <c r="BG437" s="92"/>
      <c r="BH437" s="110"/>
      <c r="BI437" s="110"/>
      <c r="BJ437" s="111"/>
      <c r="BK437" s="108"/>
      <c r="BL437" s="108"/>
      <c r="BM437" s="92"/>
    </row>
    <row r="438" ht="18.75" customHeight="1">
      <c r="A438" s="84"/>
      <c r="B438" s="129"/>
      <c r="C438" s="129"/>
      <c r="D438" s="129"/>
      <c r="E438" s="129"/>
      <c r="F438" s="129"/>
      <c r="G438" s="129"/>
      <c r="H438" s="129"/>
      <c r="I438" s="129"/>
      <c r="J438" s="129"/>
      <c r="K438" s="129"/>
      <c r="L438" s="129"/>
      <c r="M438" s="129"/>
      <c r="N438" s="129"/>
      <c r="O438" s="129"/>
      <c r="P438" s="129"/>
      <c r="Q438" s="129"/>
      <c r="R438" s="129"/>
      <c r="S438" s="129"/>
      <c r="T438" s="42"/>
      <c r="U438" s="92"/>
      <c r="BG438" s="92"/>
      <c r="BH438" s="110"/>
      <c r="BI438" s="110"/>
      <c r="BJ438" s="111"/>
      <c r="BK438" s="108"/>
      <c r="BL438" s="108"/>
      <c r="BM438" s="92"/>
    </row>
    <row r="439" ht="18.75" customHeight="1">
      <c r="A439" s="84"/>
      <c r="B439" s="129"/>
      <c r="C439" s="129"/>
      <c r="D439" s="129"/>
      <c r="E439" s="129"/>
      <c r="F439" s="129"/>
      <c r="G439" s="129"/>
      <c r="H439" s="129"/>
      <c r="I439" s="129"/>
      <c r="J439" s="129"/>
      <c r="K439" s="129"/>
      <c r="L439" s="129"/>
      <c r="M439" s="129"/>
      <c r="N439" s="129"/>
      <c r="O439" s="129"/>
      <c r="P439" s="129"/>
      <c r="Q439" s="129"/>
      <c r="R439" s="129"/>
      <c r="S439" s="129"/>
      <c r="T439" s="42"/>
      <c r="U439" s="92"/>
      <c r="BG439" s="92"/>
      <c r="BH439" s="110"/>
      <c r="BI439" s="110"/>
      <c r="BJ439" s="111"/>
      <c r="BK439" s="108"/>
      <c r="BL439" s="108"/>
      <c r="BM439" s="92"/>
    </row>
    <row r="440" ht="18.75" customHeight="1">
      <c r="A440" s="84"/>
      <c r="B440" s="129"/>
      <c r="C440" s="129"/>
      <c r="D440" s="129"/>
      <c r="E440" s="129"/>
      <c r="F440" s="129"/>
      <c r="G440" s="129"/>
      <c r="H440" s="129"/>
      <c r="I440" s="129"/>
      <c r="J440" s="129"/>
      <c r="K440" s="129"/>
      <c r="L440" s="129"/>
      <c r="M440" s="129"/>
      <c r="N440" s="129"/>
      <c r="O440" s="129"/>
      <c r="P440" s="129"/>
      <c r="Q440" s="129"/>
      <c r="R440" s="129"/>
      <c r="S440" s="129"/>
      <c r="T440" s="42"/>
      <c r="U440" s="92"/>
      <c r="BG440" s="92"/>
      <c r="BH440" s="110"/>
      <c r="BI440" s="110"/>
      <c r="BJ440" s="111"/>
      <c r="BK440" s="108"/>
      <c r="BL440" s="108"/>
      <c r="BM440" s="92"/>
    </row>
    <row r="441" ht="18.75" customHeight="1">
      <c r="A441" s="84"/>
      <c r="B441" s="129"/>
      <c r="C441" s="129"/>
      <c r="D441" s="129"/>
      <c r="E441" s="129"/>
      <c r="F441" s="129"/>
      <c r="G441" s="129"/>
      <c r="H441" s="129"/>
      <c r="I441" s="129"/>
      <c r="J441" s="129"/>
      <c r="K441" s="129"/>
      <c r="L441" s="129"/>
      <c r="M441" s="129"/>
      <c r="N441" s="129"/>
      <c r="O441" s="129"/>
      <c r="P441" s="129"/>
      <c r="Q441" s="129"/>
      <c r="R441" s="129"/>
      <c r="S441" s="129"/>
      <c r="T441" s="42"/>
      <c r="U441" s="92"/>
      <c r="BG441" s="92"/>
      <c r="BH441" s="110"/>
      <c r="BI441" s="110"/>
      <c r="BJ441" s="111"/>
      <c r="BK441" s="108"/>
      <c r="BL441" s="108"/>
      <c r="BM441" s="92"/>
    </row>
    <row r="442" ht="18.75" customHeight="1">
      <c r="A442" s="84"/>
      <c r="B442" s="129"/>
      <c r="C442" s="129"/>
      <c r="D442" s="129"/>
      <c r="E442" s="129"/>
      <c r="F442" s="129"/>
      <c r="G442" s="129"/>
      <c r="H442" s="129"/>
      <c r="I442" s="129"/>
      <c r="J442" s="129"/>
      <c r="K442" s="129"/>
      <c r="L442" s="129"/>
      <c r="M442" s="129"/>
      <c r="N442" s="129"/>
      <c r="O442" s="129"/>
      <c r="P442" s="129"/>
      <c r="Q442" s="129"/>
      <c r="R442" s="129"/>
      <c r="S442" s="129"/>
      <c r="T442" s="42"/>
      <c r="U442" s="92"/>
      <c r="BG442" s="92"/>
      <c r="BH442" s="110"/>
      <c r="BI442" s="110"/>
      <c r="BJ442" s="111"/>
      <c r="BK442" s="108"/>
      <c r="BL442" s="108"/>
      <c r="BM442" s="92"/>
    </row>
    <row r="443" ht="18.75" customHeight="1">
      <c r="A443" s="84"/>
      <c r="B443" s="129"/>
      <c r="C443" s="129"/>
      <c r="D443" s="129"/>
      <c r="E443" s="129"/>
      <c r="F443" s="129"/>
      <c r="G443" s="129"/>
      <c r="H443" s="129"/>
      <c r="I443" s="129"/>
      <c r="J443" s="129"/>
      <c r="K443" s="129"/>
      <c r="L443" s="129"/>
      <c r="M443" s="129"/>
      <c r="N443" s="129"/>
      <c r="O443" s="129"/>
      <c r="P443" s="129"/>
      <c r="Q443" s="129"/>
      <c r="R443" s="129"/>
      <c r="S443" s="129"/>
      <c r="T443" s="42"/>
      <c r="U443" s="92"/>
      <c r="BG443" s="92"/>
      <c r="BH443" s="110"/>
      <c r="BI443" s="110"/>
      <c r="BJ443" s="111"/>
      <c r="BK443" s="108"/>
      <c r="BL443" s="108"/>
      <c r="BM443" s="92"/>
    </row>
    <row r="444" ht="18.75" customHeight="1">
      <c r="A444" s="84"/>
      <c r="B444" s="129"/>
      <c r="C444" s="129"/>
      <c r="D444" s="129"/>
      <c r="E444" s="129"/>
      <c r="F444" s="129"/>
      <c r="G444" s="129"/>
      <c r="H444" s="129"/>
      <c r="I444" s="129"/>
      <c r="J444" s="129"/>
      <c r="K444" s="129"/>
      <c r="L444" s="129"/>
      <c r="M444" s="129"/>
      <c r="N444" s="129"/>
      <c r="O444" s="129"/>
      <c r="P444" s="129"/>
      <c r="Q444" s="129"/>
      <c r="R444" s="129"/>
      <c r="S444" s="129"/>
      <c r="T444" s="42"/>
      <c r="U444" s="92"/>
      <c r="BG444" s="92"/>
      <c r="BH444" s="110"/>
      <c r="BI444" s="110"/>
      <c r="BJ444" s="111"/>
      <c r="BK444" s="108"/>
      <c r="BL444" s="108"/>
      <c r="BM444" s="92"/>
    </row>
    <row r="445" ht="18.75" customHeight="1">
      <c r="A445" s="84"/>
      <c r="B445" s="129"/>
      <c r="C445" s="129"/>
      <c r="D445" s="129"/>
      <c r="E445" s="129"/>
      <c r="F445" s="129"/>
      <c r="G445" s="129"/>
      <c r="H445" s="129"/>
      <c r="I445" s="129"/>
      <c r="J445" s="129"/>
      <c r="K445" s="129"/>
      <c r="L445" s="129"/>
      <c r="M445" s="129"/>
      <c r="N445" s="129"/>
      <c r="O445" s="129"/>
      <c r="P445" s="129"/>
      <c r="Q445" s="129"/>
      <c r="R445" s="129"/>
      <c r="S445" s="129"/>
      <c r="T445" s="42"/>
      <c r="U445" s="92"/>
      <c r="BG445" s="92"/>
      <c r="BH445" s="110"/>
      <c r="BI445" s="110"/>
      <c r="BJ445" s="111"/>
      <c r="BK445" s="108"/>
      <c r="BL445" s="108"/>
      <c r="BM445" s="92"/>
    </row>
    <row r="446" ht="18.75" customHeight="1">
      <c r="A446" s="84"/>
      <c r="B446" s="129"/>
      <c r="C446" s="129"/>
      <c r="D446" s="129"/>
      <c r="E446" s="129"/>
      <c r="F446" s="129"/>
      <c r="G446" s="129"/>
      <c r="H446" s="129"/>
      <c r="I446" s="129"/>
      <c r="J446" s="129"/>
      <c r="K446" s="129"/>
      <c r="L446" s="129"/>
      <c r="M446" s="129"/>
      <c r="N446" s="129"/>
      <c r="O446" s="129"/>
      <c r="P446" s="129"/>
      <c r="Q446" s="129"/>
      <c r="R446" s="129"/>
      <c r="S446" s="129"/>
      <c r="T446" s="42"/>
      <c r="U446" s="92"/>
      <c r="BG446" s="92"/>
      <c r="BH446" s="110"/>
      <c r="BI446" s="110"/>
      <c r="BJ446" s="111"/>
      <c r="BK446" s="108"/>
      <c r="BL446" s="108"/>
      <c r="BM446" s="92"/>
    </row>
    <row r="447" ht="18.75" customHeight="1">
      <c r="A447" s="84"/>
      <c r="B447" s="129"/>
      <c r="C447" s="129"/>
      <c r="D447" s="129"/>
      <c r="E447" s="129"/>
      <c r="F447" s="129"/>
      <c r="G447" s="129"/>
      <c r="H447" s="129"/>
      <c r="I447" s="129"/>
      <c r="J447" s="129"/>
      <c r="K447" s="129"/>
      <c r="L447" s="129"/>
      <c r="M447" s="129"/>
      <c r="N447" s="129"/>
      <c r="O447" s="129"/>
      <c r="P447" s="129"/>
      <c r="Q447" s="129"/>
      <c r="R447" s="129"/>
      <c r="S447" s="129"/>
      <c r="T447" s="42"/>
      <c r="U447" s="92"/>
      <c r="BG447" s="92"/>
      <c r="BH447" s="110"/>
      <c r="BI447" s="110"/>
      <c r="BJ447" s="111"/>
      <c r="BK447" s="108"/>
      <c r="BL447" s="108"/>
      <c r="BM447" s="92"/>
    </row>
    <row r="448" ht="18.75" customHeight="1">
      <c r="A448" s="84"/>
      <c r="B448" s="129"/>
      <c r="C448" s="129"/>
      <c r="D448" s="129"/>
      <c r="E448" s="129"/>
      <c r="F448" s="129"/>
      <c r="G448" s="129"/>
      <c r="H448" s="129"/>
      <c r="I448" s="129"/>
      <c r="J448" s="129"/>
      <c r="K448" s="129"/>
      <c r="L448" s="129"/>
      <c r="M448" s="129"/>
      <c r="N448" s="129"/>
      <c r="O448" s="129"/>
      <c r="P448" s="129"/>
      <c r="Q448" s="129"/>
      <c r="R448" s="129"/>
      <c r="S448" s="129"/>
      <c r="T448" s="42"/>
      <c r="U448" s="92"/>
      <c r="BG448" s="92"/>
      <c r="BH448" s="110"/>
      <c r="BI448" s="110"/>
      <c r="BJ448" s="111"/>
      <c r="BK448" s="108"/>
      <c r="BL448" s="108"/>
      <c r="BM448" s="92"/>
    </row>
    <row r="449" ht="18.75" customHeight="1">
      <c r="A449" s="84"/>
      <c r="B449" s="129"/>
      <c r="C449" s="129"/>
      <c r="D449" s="129"/>
      <c r="E449" s="129"/>
      <c r="F449" s="129"/>
      <c r="G449" s="129"/>
      <c r="H449" s="129"/>
      <c r="I449" s="129"/>
      <c r="J449" s="129"/>
      <c r="K449" s="129"/>
      <c r="L449" s="129"/>
      <c r="M449" s="129"/>
      <c r="N449" s="129"/>
      <c r="O449" s="129"/>
      <c r="P449" s="129"/>
      <c r="Q449" s="129"/>
      <c r="R449" s="129"/>
      <c r="S449" s="129"/>
      <c r="T449" s="42"/>
      <c r="U449" s="92"/>
      <c r="BG449" s="92"/>
      <c r="BH449" s="110"/>
      <c r="BI449" s="110"/>
      <c r="BJ449" s="111"/>
      <c r="BK449" s="108"/>
      <c r="BL449" s="108"/>
      <c r="BM449" s="92"/>
    </row>
    <row r="450" ht="18.75" customHeight="1">
      <c r="A450" s="84"/>
      <c r="B450" s="129"/>
      <c r="C450" s="129"/>
      <c r="D450" s="129"/>
      <c r="E450" s="129"/>
      <c r="F450" s="129"/>
      <c r="G450" s="129"/>
      <c r="H450" s="129"/>
      <c r="I450" s="129"/>
      <c r="J450" s="129"/>
      <c r="K450" s="129"/>
      <c r="L450" s="129"/>
      <c r="M450" s="129"/>
      <c r="N450" s="129"/>
      <c r="O450" s="129"/>
      <c r="P450" s="129"/>
      <c r="Q450" s="129"/>
      <c r="R450" s="129"/>
      <c r="S450" s="129"/>
      <c r="T450" s="42"/>
      <c r="U450" s="92"/>
      <c r="BG450" s="92"/>
      <c r="BH450" s="110"/>
      <c r="BI450" s="110"/>
      <c r="BJ450" s="111"/>
      <c r="BK450" s="108"/>
      <c r="BL450" s="108"/>
      <c r="BM450" s="92"/>
    </row>
    <row r="451" ht="18.75" customHeight="1">
      <c r="A451" s="84"/>
      <c r="B451" s="129"/>
      <c r="C451" s="129"/>
      <c r="D451" s="129"/>
      <c r="E451" s="129"/>
      <c r="F451" s="129"/>
      <c r="G451" s="129"/>
      <c r="H451" s="129"/>
      <c r="I451" s="129"/>
      <c r="J451" s="129"/>
      <c r="K451" s="129"/>
      <c r="L451" s="129"/>
      <c r="M451" s="129"/>
      <c r="N451" s="129"/>
      <c r="O451" s="129"/>
      <c r="P451" s="129"/>
      <c r="Q451" s="129"/>
      <c r="R451" s="129"/>
      <c r="S451" s="129"/>
      <c r="T451" s="42"/>
      <c r="U451" s="92"/>
      <c r="BG451" s="92"/>
      <c r="BH451" s="110"/>
      <c r="BI451" s="110"/>
      <c r="BJ451" s="111"/>
      <c r="BK451" s="108"/>
      <c r="BL451" s="108"/>
      <c r="BM451" s="92"/>
    </row>
    <row r="452" ht="18.75" customHeight="1">
      <c r="A452" s="84"/>
      <c r="B452" s="129"/>
      <c r="C452" s="129"/>
      <c r="D452" s="129"/>
      <c r="E452" s="129"/>
      <c r="F452" s="129"/>
      <c r="G452" s="129"/>
      <c r="H452" s="129"/>
      <c r="I452" s="129"/>
      <c r="J452" s="129"/>
      <c r="K452" s="129"/>
      <c r="L452" s="129"/>
      <c r="M452" s="129"/>
      <c r="N452" s="129"/>
      <c r="O452" s="129"/>
      <c r="P452" s="129"/>
      <c r="Q452" s="129"/>
      <c r="R452" s="129"/>
      <c r="S452" s="129"/>
      <c r="T452" s="42"/>
      <c r="U452" s="92"/>
      <c r="BG452" s="92"/>
      <c r="BH452" s="110"/>
      <c r="BI452" s="110"/>
      <c r="BJ452" s="111"/>
      <c r="BK452" s="108"/>
      <c r="BL452" s="108"/>
      <c r="BM452" s="92"/>
    </row>
    <row r="453" ht="18.75" customHeight="1">
      <c r="A453" s="84"/>
      <c r="B453" s="129"/>
      <c r="C453" s="129"/>
      <c r="D453" s="129"/>
      <c r="E453" s="129"/>
      <c r="F453" s="129"/>
      <c r="G453" s="129"/>
      <c r="H453" s="129"/>
      <c r="I453" s="129"/>
      <c r="J453" s="129"/>
      <c r="K453" s="129"/>
      <c r="L453" s="129"/>
      <c r="M453" s="129"/>
      <c r="N453" s="129"/>
      <c r="O453" s="129"/>
      <c r="P453" s="129"/>
      <c r="Q453" s="129"/>
      <c r="R453" s="129"/>
      <c r="S453" s="129"/>
      <c r="T453" s="42"/>
      <c r="U453" s="92"/>
      <c r="BG453" s="92"/>
      <c r="BH453" s="110"/>
      <c r="BI453" s="110"/>
      <c r="BJ453" s="111"/>
      <c r="BK453" s="108"/>
      <c r="BL453" s="108"/>
      <c r="BM453" s="92"/>
    </row>
    <row r="454" ht="18.75" customHeight="1">
      <c r="A454" s="84"/>
      <c r="B454" s="129"/>
      <c r="C454" s="129"/>
      <c r="D454" s="129"/>
      <c r="E454" s="129"/>
      <c r="F454" s="129"/>
      <c r="G454" s="129"/>
      <c r="H454" s="129"/>
      <c r="I454" s="129"/>
      <c r="J454" s="129"/>
      <c r="K454" s="129"/>
      <c r="L454" s="129"/>
      <c r="M454" s="129"/>
      <c r="N454" s="129"/>
      <c r="O454" s="129"/>
      <c r="P454" s="129"/>
      <c r="Q454" s="129"/>
      <c r="R454" s="129"/>
      <c r="S454" s="129"/>
      <c r="T454" s="42"/>
      <c r="U454" s="92"/>
      <c r="BG454" s="92"/>
      <c r="BH454" s="110"/>
      <c r="BI454" s="110"/>
      <c r="BJ454" s="111"/>
      <c r="BK454" s="108"/>
      <c r="BL454" s="108"/>
      <c r="BM454" s="92"/>
    </row>
    <row r="455" ht="18.75" customHeight="1">
      <c r="A455" s="84"/>
      <c r="B455" s="129"/>
      <c r="C455" s="129"/>
      <c r="D455" s="129"/>
      <c r="E455" s="129"/>
      <c r="F455" s="129"/>
      <c r="G455" s="129"/>
      <c r="H455" s="129"/>
      <c r="I455" s="129"/>
      <c r="J455" s="129"/>
      <c r="K455" s="129"/>
      <c r="L455" s="129"/>
      <c r="M455" s="129"/>
      <c r="N455" s="129"/>
      <c r="O455" s="129"/>
      <c r="P455" s="129"/>
      <c r="Q455" s="129"/>
      <c r="R455" s="129"/>
      <c r="S455" s="129"/>
      <c r="T455" s="42"/>
      <c r="U455" s="92"/>
      <c r="BG455" s="92"/>
      <c r="BH455" s="110"/>
      <c r="BI455" s="110"/>
      <c r="BJ455" s="111"/>
      <c r="BK455" s="108"/>
      <c r="BL455" s="108"/>
      <c r="BM455" s="92"/>
    </row>
    <row r="456" ht="18.75" customHeight="1">
      <c r="A456" s="84"/>
      <c r="B456" s="129"/>
      <c r="C456" s="129"/>
      <c r="D456" s="129"/>
      <c r="E456" s="129"/>
      <c r="F456" s="129"/>
      <c r="G456" s="129"/>
      <c r="H456" s="129"/>
      <c r="I456" s="129"/>
      <c r="J456" s="129"/>
      <c r="K456" s="129"/>
      <c r="L456" s="129"/>
      <c r="M456" s="129"/>
      <c r="N456" s="129"/>
      <c r="O456" s="129"/>
      <c r="P456" s="129"/>
      <c r="Q456" s="129"/>
      <c r="R456" s="129"/>
      <c r="S456" s="129"/>
      <c r="T456" s="42"/>
      <c r="U456" s="92"/>
      <c r="BG456" s="92"/>
      <c r="BH456" s="110"/>
      <c r="BI456" s="110"/>
      <c r="BJ456" s="111"/>
      <c r="BK456" s="108"/>
      <c r="BL456" s="108"/>
      <c r="BM456" s="92"/>
    </row>
    <row r="457" ht="18.75" customHeight="1">
      <c r="A457" s="84"/>
      <c r="B457" s="129"/>
      <c r="C457" s="129"/>
      <c r="D457" s="129"/>
      <c r="E457" s="129"/>
      <c r="F457" s="129"/>
      <c r="G457" s="129"/>
      <c r="H457" s="129"/>
      <c r="I457" s="129"/>
      <c r="J457" s="129"/>
      <c r="K457" s="129"/>
      <c r="L457" s="129"/>
      <c r="M457" s="129"/>
      <c r="N457" s="129"/>
      <c r="O457" s="129"/>
      <c r="P457" s="129"/>
      <c r="Q457" s="129"/>
      <c r="R457" s="129"/>
      <c r="S457" s="129"/>
      <c r="T457" s="42"/>
      <c r="U457" s="92"/>
      <c r="BG457" s="92"/>
      <c r="BH457" s="110"/>
      <c r="BI457" s="110"/>
      <c r="BJ457" s="111"/>
      <c r="BK457" s="108"/>
      <c r="BL457" s="108"/>
      <c r="BM457" s="92"/>
    </row>
    <row r="458" ht="18.75" customHeight="1">
      <c r="A458" s="84"/>
      <c r="B458" s="129"/>
      <c r="C458" s="129"/>
      <c r="D458" s="129"/>
      <c r="E458" s="129"/>
      <c r="F458" s="129"/>
      <c r="G458" s="129"/>
      <c r="H458" s="129"/>
      <c r="I458" s="129"/>
      <c r="J458" s="129"/>
      <c r="K458" s="129"/>
      <c r="L458" s="129"/>
      <c r="M458" s="129"/>
      <c r="N458" s="129"/>
      <c r="O458" s="129"/>
      <c r="P458" s="129"/>
      <c r="Q458" s="129"/>
      <c r="R458" s="129"/>
      <c r="S458" s="129"/>
      <c r="T458" s="42"/>
      <c r="U458" s="92"/>
      <c r="BG458" s="92"/>
      <c r="BH458" s="110"/>
      <c r="BI458" s="110"/>
      <c r="BJ458" s="111"/>
      <c r="BK458" s="108"/>
      <c r="BL458" s="108"/>
      <c r="BM458" s="92"/>
    </row>
    <row r="459" ht="18.75" customHeight="1">
      <c r="A459" s="84"/>
      <c r="B459" s="129"/>
      <c r="C459" s="129"/>
      <c r="D459" s="129"/>
      <c r="E459" s="129"/>
      <c r="F459" s="129"/>
      <c r="G459" s="129"/>
      <c r="H459" s="129"/>
      <c r="I459" s="129"/>
      <c r="J459" s="129"/>
      <c r="K459" s="129"/>
      <c r="L459" s="129"/>
      <c r="M459" s="129"/>
      <c r="N459" s="129"/>
      <c r="O459" s="129"/>
      <c r="P459" s="129"/>
      <c r="Q459" s="129"/>
      <c r="R459" s="129"/>
      <c r="S459" s="129"/>
      <c r="T459" s="42"/>
      <c r="U459" s="92"/>
      <c r="BG459" s="92"/>
      <c r="BH459" s="110"/>
      <c r="BI459" s="110"/>
      <c r="BJ459" s="111"/>
      <c r="BK459" s="108"/>
      <c r="BL459" s="108"/>
      <c r="BM459" s="92"/>
    </row>
    <row r="460" ht="18.75" customHeight="1">
      <c r="A460" s="84"/>
      <c r="B460" s="129"/>
      <c r="C460" s="129"/>
      <c r="D460" s="129"/>
      <c r="E460" s="129"/>
      <c r="F460" s="129"/>
      <c r="G460" s="129"/>
      <c r="H460" s="129"/>
      <c r="I460" s="129"/>
      <c r="J460" s="129"/>
      <c r="K460" s="129"/>
      <c r="L460" s="129"/>
      <c r="M460" s="129"/>
      <c r="N460" s="129"/>
      <c r="O460" s="129"/>
      <c r="P460" s="129"/>
      <c r="Q460" s="129"/>
      <c r="R460" s="129"/>
      <c r="S460" s="129"/>
      <c r="T460" s="42"/>
      <c r="U460" s="92"/>
      <c r="BG460" s="92"/>
      <c r="BH460" s="110"/>
      <c r="BI460" s="110"/>
      <c r="BJ460" s="111"/>
      <c r="BK460" s="108"/>
      <c r="BL460" s="108"/>
      <c r="BM460" s="92"/>
    </row>
    <row r="461" ht="18.75" customHeight="1">
      <c r="A461" s="84"/>
      <c r="B461" s="129"/>
      <c r="C461" s="129"/>
      <c r="D461" s="129"/>
      <c r="E461" s="129"/>
      <c r="F461" s="129"/>
      <c r="G461" s="129"/>
      <c r="H461" s="129"/>
      <c r="I461" s="129"/>
      <c r="J461" s="129"/>
      <c r="K461" s="129"/>
      <c r="L461" s="129"/>
      <c r="M461" s="129"/>
      <c r="N461" s="129"/>
      <c r="O461" s="129"/>
      <c r="P461" s="129"/>
      <c r="Q461" s="129"/>
      <c r="R461" s="129"/>
      <c r="S461" s="129"/>
      <c r="T461" s="42"/>
      <c r="U461" s="92"/>
      <c r="BG461" s="92"/>
      <c r="BH461" s="110"/>
      <c r="BI461" s="110"/>
      <c r="BJ461" s="111"/>
      <c r="BK461" s="108"/>
      <c r="BL461" s="108"/>
      <c r="BM461" s="92"/>
    </row>
    <row r="462" ht="18.75" customHeight="1">
      <c r="A462" s="84"/>
      <c r="B462" s="129"/>
      <c r="C462" s="129"/>
      <c r="D462" s="129"/>
      <c r="E462" s="129"/>
      <c r="F462" s="129"/>
      <c r="G462" s="129"/>
      <c r="H462" s="129"/>
      <c r="I462" s="129"/>
      <c r="J462" s="129"/>
      <c r="K462" s="129"/>
      <c r="L462" s="129"/>
      <c r="M462" s="129"/>
      <c r="N462" s="129"/>
      <c r="O462" s="129"/>
      <c r="P462" s="129"/>
      <c r="Q462" s="129"/>
      <c r="R462" s="129"/>
      <c r="S462" s="129"/>
      <c r="T462" s="42"/>
      <c r="U462" s="92"/>
      <c r="BG462" s="92"/>
      <c r="BH462" s="110"/>
      <c r="BI462" s="110"/>
      <c r="BJ462" s="111"/>
      <c r="BK462" s="108"/>
      <c r="BL462" s="108"/>
      <c r="BM462" s="92"/>
    </row>
    <row r="463" ht="18.75" customHeight="1">
      <c r="A463" s="84"/>
      <c r="B463" s="129"/>
      <c r="C463" s="129"/>
      <c r="D463" s="129"/>
      <c r="E463" s="129"/>
      <c r="F463" s="129"/>
      <c r="G463" s="129"/>
      <c r="H463" s="129"/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29"/>
      <c r="T463" s="42"/>
      <c r="U463" s="92"/>
      <c r="BG463" s="92"/>
      <c r="BH463" s="110"/>
      <c r="BI463" s="110"/>
      <c r="BJ463" s="111"/>
      <c r="BK463" s="108"/>
      <c r="BL463" s="108"/>
      <c r="BM463" s="92"/>
    </row>
    <row r="464" ht="18.75" customHeight="1">
      <c r="A464" s="84"/>
      <c r="B464" s="129"/>
      <c r="C464" s="129"/>
      <c r="D464" s="129"/>
      <c r="E464" s="129"/>
      <c r="F464" s="129"/>
      <c r="G464" s="129"/>
      <c r="H464" s="129"/>
      <c r="I464" s="129"/>
      <c r="J464" s="129"/>
      <c r="K464" s="129"/>
      <c r="L464" s="129"/>
      <c r="M464" s="129"/>
      <c r="N464" s="129"/>
      <c r="O464" s="129"/>
      <c r="P464" s="129"/>
      <c r="Q464" s="129"/>
      <c r="R464" s="129"/>
      <c r="S464" s="129"/>
      <c r="T464" s="42"/>
      <c r="U464" s="92"/>
      <c r="BG464" s="92"/>
      <c r="BH464" s="110"/>
      <c r="BI464" s="110"/>
      <c r="BJ464" s="111"/>
      <c r="BK464" s="108"/>
      <c r="BL464" s="108"/>
      <c r="BM464" s="92"/>
    </row>
    <row r="465" ht="18.75" customHeight="1">
      <c r="A465" s="84"/>
      <c r="B465" s="129"/>
      <c r="C465" s="129"/>
      <c r="D465" s="129"/>
      <c r="E465" s="129"/>
      <c r="F465" s="129"/>
      <c r="G465" s="129"/>
      <c r="H465" s="129"/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29"/>
      <c r="T465" s="42"/>
      <c r="U465" s="92"/>
      <c r="BG465" s="92"/>
      <c r="BH465" s="110"/>
      <c r="BI465" s="110"/>
      <c r="BJ465" s="111"/>
      <c r="BK465" s="108"/>
      <c r="BL465" s="108"/>
      <c r="BM465" s="92"/>
    </row>
    <row r="466" ht="18.75" customHeight="1">
      <c r="A466" s="84"/>
      <c r="B466" s="129"/>
      <c r="C466" s="129"/>
      <c r="D466" s="129"/>
      <c r="E466" s="129"/>
      <c r="F466" s="129"/>
      <c r="G466" s="129"/>
      <c r="H466" s="129"/>
      <c r="I466" s="129"/>
      <c r="J466" s="129"/>
      <c r="K466" s="129"/>
      <c r="L466" s="129"/>
      <c r="M466" s="129"/>
      <c r="N466" s="129"/>
      <c r="O466" s="129"/>
      <c r="P466" s="129"/>
      <c r="Q466" s="129"/>
      <c r="R466" s="129"/>
      <c r="S466" s="129"/>
      <c r="T466" s="42"/>
      <c r="U466" s="92"/>
      <c r="BG466" s="92"/>
      <c r="BH466" s="110"/>
      <c r="BI466" s="110"/>
      <c r="BJ466" s="111"/>
      <c r="BK466" s="108"/>
      <c r="BL466" s="108"/>
      <c r="BM466" s="92"/>
    </row>
    <row r="467" ht="18.75" customHeight="1">
      <c r="A467" s="84"/>
      <c r="B467" s="129"/>
      <c r="C467" s="129"/>
      <c r="D467" s="129"/>
      <c r="E467" s="129"/>
      <c r="F467" s="129"/>
      <c r="G467" s="129"/>
      <c r="H467" s="129"/>
      <c r="I467" s="129"/>
      <c r="J467" s="129"/>
      <c r="K467" s="129"/>
      <c r="L467" s="129"/>
      <c r="M467" s="129"/>
      <c r="N467" s="129"/>
      <c r="O467" s="129"/>
      <c r="P467" s="129"/>
      <c r="Q467" s="129"/>
      <c r="R467" s="129"/>
      <c r="S467" s="129"/>
      <c r="T467" s="42"/>
      <c r="U467" s="92"/>
      <c r="BG467" s="92"/>
      <c r="BH467" s="110"/>
      <c r="BI467" s="110"/>
      <c r="BJ467" s="111"/>
      <c r="BK467" s="108"/>
      <c r="BL467" s="108"/>
      <c r="BM467" s="92"/>
    </row>
    <row r="468" ht="18.75" customHeight="1">
      <c r="A468" s="84"/>
      <c r="B468" s="129"/>
      <c r="C468" s="129"/>
      <c r="D468" s="129"/>
      <c r="E468" s="129"/>
      <c r="F468" s="129"/>
      <c r="G468" s="129"/>
      <c r="H468" s="129"/>
      <c r="I468" s="129"/>
      <c r="J468" s="129"/>
      <c r="K468" s="129"/>
      <c r="L468" s="129"/>
      <c r="M468" s="129"/>
      <c r="N468" s="129"/>
      <c r="O468" s="129"/>
      <c r="P468" s="129"/>
      <c r="Q468" s="129"/>
      <c r="R468" s="129"/>
      <c r="S468" s="129"/>
      <c r="T468" s="42"/>
      <c r="U468" s="92"/>
      <c r="BG468" s="92"/>
      <c r="BH468" s="110"/>
      <c r="BI468" s="110"/>
      <c r="BJ468" s="111"/>
      <c r="BK468" s="108"/>
      <c r="BL468" s="108"/>
      <c r="BM468" s="92"/>
    </row>
    <row r="469" ht="18.75" customHeight="1">
      <c r="A469" s="84"/>
      <c r="B469" s="129"/>
      <c r="C469" s="129"/>
      <c r="D469" s="129"/>
      <c r="E469" s="129"/>
      <c r="F469" s="129"/>
      <c r="G469" s="129"/>
      <c r="H469" s="129"/>
      <c r="I469" s="129"/>
      <c r="J469" s="129"/>
      <c r="K469" s="129"/>
      <c r="L469" s="129"/>
      <c r="M469" s="129"/>
      <c r="N469" s="129"/>
      <c r="O469" s="129"/>
      <c r="P469" s="129"/>
      <c r="Q469" s="129"/>
      <c r="R469" s="129"/>
      <c r="S469" s="129"/>
      <c r="T469" s="42"/>
      <c r="U469" s="92"/>
      <c r="BG469" s="92"/>
      <c r="BH469" s="110"/>
      <c r="BI469" s="110"/>
      <c r="BJ469" s="111"/>
      <c r="BK469" s="108"/>
      <c r="BL469" s="108"/>
      <c r="BM469" s="92"/>
    </row>
    <row r="470" ht="18.75" customHeight="1">
      <c r="A470" s="84"/>
      <c r="B470" s="129"/>
      <c r="C470" s="129"/>
      <c r="D470" s="129"/>
      <c r="E470" s="129"/>
      <c r="F470" s="129"/>
      <c r="G470" s="129"/>
      <c r="H470" s="129"/>
      <c r="I470" s="129"/>
      <c r="J470" s="129"/>
      <c r="K470" s="129"/>
      <c r="L470" s="129"/>
      <c r="M470" s="129"/>
      <c r="N470" s="129"/>
      <c r="O470" s="129"/>
      <c r="P470" s="129"/>
      <c r="Q470" s="129"/>
      <c r="R470" s="129"/>
      <c r="S470" s="129"/>
      <c r="T470" s="42"/>
      <c r="U470" s="92"/>
      <c r="BG470" s="92"/>
      <c r="BH470" s="110"/>
      <c r="BI470" s="110"/>
      <c r="BJ470" s="111"/>
      <c r="BK470" s="108"/>
      <c r="BL470" s="108"/>
      <c r="BM470" s="92"/>
    </row>
    <row r="471" ht="18.75" customHeight="1">
      <c r="A471" s="84"/>
      <c r="B471" s="129"/>
      <c r="C471" s="129"/>
      <c r="D471" s="129"/>
      <c r="E471" s="129"/>
      <c r="F471" s="129"/>
      <c r="G471" s="129"/>
      <c r="H471" s="129"/>
      <c r="I471" s="129"/>
      <c r="J471" s="129"/>
      <c r="K471" s="129"/>
      <c r="L471" s="129"/>
      <c r="M471" s="129"/>
      <c r="N471" s="129"/>
      <c r="O471" s="129"/>
      <c r="P471" s="129"/>
      <c r="Q471" s="129"/>
      <c r="R471" s="129"/>
      <c r="S471" s="129"/>
      <c r="T471" s="42"/>
      <c r="U471" s="92"/>
      <c r="BG471" s="92"/>
      <c r="BH471" s="110"/>
      <c r="BI471" s="110"/>
      <c r="BJ471" s="111"/>
      <c r="BK471" s="108"/>
      <c r="BL471" s="108"/>
      <c r="BM471" s="92"/>
    </row>
    <row r="472" ht="18.75" customHeight="1">
      <c r="A472" s="84"/>
      <c r="B472" s="129"/>
      <c r="C472" s="129"/>
      <c r="D472" s="129"/>
      <c r="E472" s="129"/>
      <c r="F472" s="129"/>
      <c r="G472" s="129"/>
      <c r="H472" s="129"/>
      <c r="I472" s="129"/>
      <c r="J472" s="129"/>
      <c r="K472" s="129"/>
      <c r="L472" s="129"/>
      <c r="M472" s="129"/>
      <c r="N472" s="129"/>
      <c r="O472" s="129"/>
      <c r="P472" s="129"/>
      <c r="Q472" s="129"/>
      <c r="R472" s="129"/>
      <c r="S472" s="129"/>
      <c r="T472" s="42"/>
      <c r="U472" s="92"/>
      <c r="BG472" s="92"/>
      <c r="BH472" s="110"/>
      <c r="BI472" s="110"/>
      <c r="BJ472" s="111"/>
      <c r="BK472" s="108"/>
      <c r="BL472" s="108"/>
      <c r="BM472" s="92"/>
    </row>
    <row r="473" ht="18.75" customHeight="1">
      <c r="A473" s="84"/>
      <c r="B473" s="129"/>
      <c r="C473" s="129"/>
      <c r="D473" s="129"/>
      <c r="E473" s="129"/>
      <c r="F473" s="129"/>
      <c r="G473" s="129"/>
      <c r="H473" s="129"/>
      <c r="I473" s="129"/>
      <c r="J473" s="129"/>
      <c r="K473" s="129"/>
      <c r="L473" s="129"/>
      <c r="M473" s="129"/>
      <c r="N473" s="129"/>
      <c r="O473" s="129"/>
      <c r="P473" s="129"/>
      <c r="Q473" s="129"/>
      <c r="R473" s="129"/>
      <c r="S473" s="129"/>
      <c r="T473" s="42"/>
      <c r="U473" s="92"/>
      <c r="BG473" s="92"/>
      <c r="BH473" s="110"/>
      <c r="BI473" s="110"/>
      <c r="BJ473" s="111"/>
      <c r="BK473" s="108"/>
      <c r="BL473" s="108"/>
      <c r="BM473" s="92"/>
    </row>
    <row r="474" ht="18.75" customHeight="1">
      <c r="A474" s="84"/>
      <c r="B474" s="129"/>
      <c r="C474" s="129"/>
      <c r="D474" s="129"/>
      <c r="E474" s="129"/>
      <c r="F474" s="129"/>
      <c r="G474" s="129"/>
      <c r="H474" s="129"/>
      <c r="I474" s="129"/>
      <c r="J474" s="129"/>
      <c r="K474" s="129"/>
      <c r="L474" s="129"/>
      <c r="M474" s="129"/>
      <c r="N474" s="129"/>
      <c r="O474" s="129"/>
      <c r="P474" s="129"/>
      <c r="Q474" s="129"/>
      <c r="R474" s="129"/>
      <c r="S474" s="129"/>
      <c r="T474" s="42"/>
      <c r="U474" s="92"/>
      <c r="BG474" s="92"/>
      <c r="BH474" s="110"/>
      <c r="BI474" s="110"/>
      <c r="BJ474" s="111"/>
      <c r="BK474" s="108"/>
      <c r="BL474" s="108"/>
      <c r="BM474" s="92"/>
    </row>
    <row r="475" ht="18.75" customHeight="1">
      <c r="A475" s="84"/>
      <c r="B475" s="129"/>
      <c r="C475" s="129"/>
      <c r="D475" s="129"/>
      <c r="E475" s="129"/>
      <c r="F475" s="129"/>
      <c r="G475" s="129"/>
      <c r="H475" s="129"/>
      <c r="I475" s="129"/>
      <c r="J475" s="129"/>
      <c r="K475" s="129"/>
      <c r="L475" s="129"/>
      <c r="M475" s="129"/>
      <c r="N475" s="129"/>
      <c r="O475" s="129"/>
      <c r="P475" s="129"/>
      <c r="Q475" s="129"/>
      <c r="R475" s="129"/>
      <c r="S475" s="129"/>
      <c r="T475" s="42"/>
      <c r="U475" s="92"/>
      <c r="BG475" s="92"/>
      <c r="BH475" s="110"/>
      <c r="BI475" s="110"/>
      <c r="BJ475" s="111"/>
      <c r="BK475" s="108"/>
      <c r="BL475" s="108"/>
      <c r="BM475" s="92"/>
    </row>
    <row r="476" ht="18.75" customHeight="1">
      <c r="A476" s="84"/>
      <c r="B476" s="129"/>
      <c r="C476" s="129"/>
      <c r="D476" s="129"/>
      <c r="E476" s="129"/>
      <c r="F476" s="129"/>
      <c r="G476" s="129"/>
      <c r="H476" s="129"/>
      <c r="I476" s="129"/>
      <c r="J476" s="129"/>
      <c r="K476" s="129"/>
      <c r="L476" s="129"/>
      <c r="M476" s="129"/>
      <c r="N476" s="129"/>
      <c r="O476" s="129"/>
      <c r="P476" s="129"/>
      <c r="Q476" s="129"/>
      <c r="R476" s="129"/>
      <c r="S476" s="129"/>
      <c r="T476" s="42"/>
      <c r="U476" s="92"/>
      <c r="BG476" s="92"/>
      <c r="BH476" s="110"/>
      <c r="BI476" s="110"/>
      <c r="BJ476" s="111"/>
      <c r="BK476" s="108"/>
      <c r="BL476" s="108"/>
      <c r="BM476" s="92"/>
    </row>
    <row r="477" ht="18.75" customHeight="1">
      <c r="A477" s="84"/>
      <c r="B477" s="129"/>
      <c r="C477" s="129"/>
      <c r="D477" s="129"/>
      <c r="E477" s="129"/>
      <c r="F477" s="129"/>
      <c r="G477" s="129"/>
      <c r="H477" s="129"/>
      <c r="I477" s="129"/>
      <c r="J477" s="129"/>
      <c r="K477" s="129"/>
      <c r="L477" s="129"/>
      <c r="M477" s="129"/>
      <c r="N477" s="129"/>
      <c r="O477" s="129"/>
      <c r="P477" s="129"/>
      <c r="Q477" s="129"/>
      <c r="R477" s="129"/>
      <c r="S477" s="129"/>
      <c r="T477" s="42"/>
      <c r="U477" s="92"/>
      <c r="BG477" s="92"/>
      <c r="BH477" s="110"/>
      <c r="BI477" s="110"/>
      <c r="BJ477" s="111"/>
      <c r="BK477" s="108"/>
      <c r="BL477" s="108"/>
      <c r="BM477" s="92"/>
    </row>
    <row r="478" ht="18.75" customHeight="1">
      <c r="A478" s="84"/>
      <c r="B478" s="129"/>
      <c r="C478" s="129"/>
      <c r="D478" s="129"/>
      <c r="E478" s="129"/>
      <c r="F478" s="129"/>
      <c r="G478" s="129"/>
      <c r="H478" s="129"/>
      <c r="I478" s="129"/>
      <c r="J478" s="129"/>
      <c r="K478" s="129"/>
      <c r="L478" s="129"/>
      <c r="M478" s="129"/>
      <c r="N478" s="129"/>
      <c r="O478" s="129"/>
      <c r="P478" s="129"/>
      <c r="Q478" s="129"/>
      <c r="R478" s="129"/>
      <c r="S478" s="129"/>
      <c r="T478" s="42"/>
      <c r="U478" s="92"/>
      <c r="BG478" s="92"/>
      <c r="BH478" s="110"/>
      <c r="BI478" s="110"/>
      <c r="BJ478" s="111"/>
      <c r="BK478" s="108"/>
      <c r="BL478" s="108"/>
      <c r="BM478" s="92"/>
    </row>
    <row r="479" ht="18.75" customHeight="1">
      <c r="A479" s="84"/>
      <c r="B479" s="129"/>
      <c r="C479" s="129"/>
      <c r="D479" s="129"/>
      <c r="E479" s="129"/>
      <c r="F479" s="129"/>
      <c r="G479" s="129"/>
      <c r="H479" s="129"/>
      <c r="I479" s="129"/>
      <c r="J479" s="129"/>
      <c r="K479" s="129"/>
      <c r="L479" s="129"/>
      <c r="M479" s="129"/>
      <c r="N479" s="129"/>
      <c r="O479" s="129"/>
      <c r="P479" s="129"/>
      <c r="Q479" s="129"/>
      <c r="R479" s="129"/>
      <c r="S479" s="129"/>
      <c r="T479" s="42"/>
      <c r="U479" s="92"/>
      <c r="BG479" s="92"/>
      <c r="BH479" s="110"/>
      <c r="BI479" s="110"/>
      <c r="BJ479" s="111"/>
      <c r="BK479" s="108"/>
      <c r="BL479" s="108"/>
      <c r="BM479" s="92"/>
    </row>
    <row r="480" ht="18.75" customHeight="1">
      <c r="A480" s="84"/>
      <c r="B480" s="129"/>
      <c r="C480" s="129"/>
      <c r="D480" s="129"/>
      <c r="E480" s="129"/>
      <c r="F480" s="129"/>
      <c r="G480" s="129"/>
      <c r="H480" s="129"/>
      <c r="I480" s="129"/>
      <c r="J480" s="129"/>
      <c r="K480" s="129"/>
      <c r="L480" s="129"/>
      <c r="M480" s="129"/>
      <c r="N480" s="129"/>
      <c r="O480" s="129"/>
      <c r="P480" s="129"/>
      <c r="Q480" s="129"/>
      <c r="R480" s="129"/>
      <c r="S480" s="129"/>
      <c r="T480" s="42"/>
      <c r="U480" s="92"/>
      <c r="BG480" s="92"/>
      <c r="BH480" s="110"/>
      <c r="BI480" s="110"/>
      <c r="BJ480" s="111"/>
      <c r="BK480" s="108"/>
      <c r="BL480" s="108"/>
      <c r="BM480" s="92"/>
    </row>
    <row r="481" ht="18.75" customHeight="1">
      <c r="A481" s="84"/>
      <c r="B481" s="129"/>
      <c r="C481" s="129"/>
      <c r="D481" s="129"/>
      <c r="E481" s="129"/>
      <c r="F481" s="129"/>
      <c r="G481" s="129"/>
      <c r="H481" s="129"/>
      <c r="I481" s="129"/>
      <c r="J481" s="129"/>
      <c r="K481" s="129"/>
      <c r="L481" s="129"/>
      <c r="M481" s="129"/>
      <c r="N481" s="129"/>
      <c r="O481" s="129"/>
      <c r="P481" s="129"/>
      <c r="Q481" s="129"/>
      <c r="R481" s="129"/>
      <c r="S481" s="129"/>
      <c r="T481" s="42"/>
      <c r="U481" s="92"/>
      <c r="BG481" s="92"/>
      <c r="BH481" s="110"/>
      <c r="BI481" s="110"/>
      <c r="BJ481" s="111"/>
      <c r="BK481" s="108"/>
      <c r="BL481" s="108"/>
      <c r="BM481" s="92"/>
    </row>
    <row r="482" ht="18.75" customHeight="1">
      <c r="A482" s="84"/>
      <c r="B482" s="129"/>
      <c r="C482" s="129"/>
      <c r="D482" s="129"/>
      <c r="E482" s="129"/>
      <c r="F482" s="129"/>
      <c r="G482" s="129"/>
      <c r="H482" s="129"/>
      <c r="I482" s="129"/>
      <c r="J482" s="129"/>
      <c r="K482" s="129"/>
      <c r="L482" s="129"/>
      <c r="M482" s="129"/>
      <c r="N482" s="129"/>
      <c r="O482" s="129"/>
      <c r="P482" s="129"/>
      <c r="Q482" s="129"/>
      <c r="R482" s="129"/>
      <c r="S482" s="129"/>
      <c r="T482" s="42"/>
      <c r="U482" s="92"/>
      <c r="BG482" s="92"/>
      <c r="BH482" s="110"/>
      <c r="BI482" s="110"/>
      <c r="BJ482" s="111"/>
      <c r="BK482" s="108"/>
      <c r="BL482" s="108"/>
      <c r="BM482" s="92"/>
    </row>
    <row r="483" ht="18.75" customHeight="1">
      <c r="A483" s="84"/>
      <c r="B483" s="129"/>
      <c r="C483" s="129"/>
      <c r="D483" s="129"/>
      <c r="E483" s="129"/>
      <c r="F483" s="129"/>
      <c r="G483" s="129"/>
      <c r="H483" s="129"/>
      <c r="I483" s="129"/>
      <c r="J483" s="129"/>
      <c r="K483" s="129"/>
      <c r="L483" s="129"/>
      <c r="M483" s="129"/>
      <c r="N483" s="129"/>
      <c r="O483" s="129"/>
      <c r="P483" s="129"/>
      <c r="Q483" s="129"/>
      <c r="R483" s="129"/>
      <c r="S483" s="129"/>
      <c r="T483" s="42"/>
      <c r="U483" s="92"/>
      <c r="BG483" s="92"/>
      <c r="BH483" s="110"/>
      <c r="BI483" s="110"/>
      <c r="BJ483" s="111"/>
      <c r="BK483" s="108"/>
      <c r="BL483" s="108"/>
      <c r="BM483" s="92"/>
    </row>
    <row r="484" ht="18.75" customHeight="1">
      <c r="A484" s="84"/>
      <c r="B484" s="129"/>
      <c r="C484" s="129"/>
      <c r="D484" s="129"/>
      <c r="E484" s="129"/>
      <c r="F484" s="129"/>
      <c r="G484" s="129"/>
      <c r="H484" s="129"/>
      <c r="I484" s="129"/>
      <c r="J484" s="129"/>
      <c r="K484" s="129"/>
      <c r="L484" s="129"/>
      <c r="M484" s="129"/>
      <c r="N484" s="129"/>
      <c r="O484" s="129"/>
      <c r="P484" s="129"/>
      <c r="Q484" s="129"/>
      <c r="R484" s="129"/>
      <c r="S484" s="129"/>
      <c r="T484" s="42"/>
      <c r="U484" s="92"/>
      <c r="BG484" s="92"/>
      <c r="BH484" s="110"/>
      <c r="BI484" s="110"/>
      <c r="BJ484" s="111"/>
      <c r="BK484" s="108"/>
      <c r="BL484" s="108"/>
      <c r="BM484" s="92"/>
    </row>
    <row r="485" ht="18.75" customHeight="1">
      <c r="A485" s="84"/>
      <c r="B485" s="129"/>
      <c r="C485" s="129"/>
      <c r="D485" s="129"/>
      <c r="E485" s="129"/>
      <c r="F485" s="129"/>
      <c r="G485" s="129"/>
      <c r="H485" s="129"/>
      <c r="I485" s="129"/>
      <c r="J485" s="129"/>
      <c r="K485" s="129"/>
      <c r="L485" s="129"/>
      <c r="M485" s="129"/>
      <c r="N485" s="129"/>
      <c r="O485" s="129"/>
      <c r="P485" s="129"/>
      <c r="Q485" s="129"/>
      <c r="R485" s="129"/>
      <c r="S485" s="129"/>
      <c r="T485" s="42"/>
      <c r="U485" s="92"/>
      <c r="BG485" s="92"/>
      <c r="BH485" s="110"/>
      <c r="BI485" s="110"/>
      <c r="BJ485" s="111"/>
      <c r="BK485" s="108"/>
      <c r="BL485" s="108"/>
      <c r="BM485" s="92"/>
    </row>
    <row r="486" ht="18.75" customHeight="1">
      <c r="A486" s="84"/>
      <c r="B486" s="129"/>
      <c r="C486" s="129"/>
      <c r="D486" s="129"/>
      <c r="E486" s="129"/>
      <c r="F486" s="129"/>
      <c r="G486" s="129"/>
      <c r="H486" s="129"/>
      <c r="I486" s="129"/>
      <c r="J486" s="129"/>
      <c r="K486" s="129"/>
      <c r="L486" s="129"/>
      <c r="M486" s="129"/>
      <c r="N486" s="129"/>
      <c r="O486" s="129"/>
      <c r="P486" s="129"/>
      <c r="Q486" s="129"/>
      <c r="R486" s="129"/>
      <c r="S486" s="129"/>
      <c r="T486" s="42"/>
      <c r="U486" s="92"/>
      <c r="BG486" s="92"/>
      <c r="BH486" s="110"/>
      <c r="BI486" s="110"/>
      <c r="BJ486" s="111"/>
      <c r="BK486" s="108"/>
      <c r="BL486" s="108"/>
      <c r="BM486" s="92"/>
    </row>
    <row r="487" ht="18.75" customHeight="1">
      <c r="A487" s="84"/>
      <c r="B487" s="129"/>
      <c r="C487" s="129"/>
      <c r="D487" s="129"/>
      <c r="E487" s="129"/>
      <c r="F487" s="129"/>
      <c r="G487" s="129"/>
      <c r="H487" s="129"/>
      <c r="I487" s="129"/>
      <c r="J487" s="129"/>
      <c r="K487" s="129"/>
      <c r="L487" s="129"/>
      <c r="M487" s="129"/>
      <c r="N487" s="129"/>
      <c r="O487" s="129"/>
      <c r="P487" s="129"/>
      <c r="Q487" s="129"/>
      <c r="R487" s="129"/>
      <c r="S487" s="129"/>
      <c r="T487" s="42"/>
      <c r="U487" s="92"/>
      <c r="BG487" s="92"/>
      <c r="BH487" s="110"/>
      <c r="BI487" s="110"/>
      <c r="BJ487" s="111"/>
      <c r="BK487" s="108"/>
      <c r="BL487" s="108"/>
      <c r="BM487" s="92"/>
    </row>
    <row r="488" ht="18.75" customHeight="1">
      <c r="A488" s="84"/>
      <c r="B488" s="129"/>
      <c r="C488" s="129"/>
      <c r="D488" s="129"/>
      <c r="E488" s="129"/>
      <c r="F488" s="129"/>
      <c r="G488" s="129"/>
      <c r="H488" s="129"/>
      <c r="I488" s="129"/>
      <c r="J488" s="129"/>
      <c r="K488" s="129"/>
      <c r="L488" s="129"/>
      <c r="M488" s="129"/>
      <c r="N488" s="129"/>
      <c r="O488" s="129"/>
      <c r="P488" s="129"/>
      <c r="Q488" s="129"/>
      <c r="R488" s="129"/>
      <c r="S488" s="129"/>
      <c r="T488" s="42"/>
      <c r="U488" s="92"/>
      <c r="BG488" s="92"/>
      <c r="BH488" s="110"/>
      <c r="BI488" s="110"/>
      <c r="BJ488" s="111"/>
      <c r="BK488" s="108"/>
      <c r="BL488" s="108"/>
      <c r="BM488" s="92"/>
    </row>
    <row r="489" ht="18.75" customHeight="1">
      <c r="A489" s="84"/>
      <c r="B489" s="129"/>
      <c r="C489" s="129"/>
      <c r="D489" s="129"/>
      <c r="E489" s="129"/>
      <c r="F489" s="129"/>
      <c r="G489" s="129"/>
      <c r="H489" s="129"/>
      <c r="I489" s="129"/>
      <c r="J489" s="129"/>
      <c r="K489" s="129"/>
      <c r="L489" s="129"/>
      <c r="M489" s="129"/>
      <c r="N489" s="129"/>
      <c r="O489" s="129"/>
      <c r="P489" s="129"/>
      <c r="Q489" s="129"/>
      <c r="R489" s="129"/>
      <c r="S489" s="129"/>
      <c r="T489" s="42"/>
      <c r="U489" s="92"/>
      <c r="BG489" s="92"/>
      <c r="BH489" s="110"/>
      <c r="BI489" s="110"/>
      <c r="BJ489" s="111"/>
      <c r="BK489" s="108"/>
      <c r="BL489" s="108"/>
      <c r="BM489" s="92"/>
    </row>
    <row r="490" ht="18.75" customHeight="1">
      <c r="A490" s="84"/>
      <c r="B490" s="129"/>
      <c r="C490" s="129"/>
      <c r="D490" s="129"/>
      <c r="E490" s="129"/>
      <c r="F490" s="129"/>
      <c r="G490" s="129"/>
      <c r="H490" s="129"/>
      <c r="I490" s="129"/>
      <c r="J490" s="129"/>
      <c r="K490" s="129"/>
      <c r="L490" s="129"/>
      <c r="M490" s="129"/>
      <c r="N490" s="129"/>
      <c r="O490" s="129"/>
      <c r="P490" s="129"/>
      <c r="Q490" s="129"/>
      <c r="R490" s="129"/>
      <c r="S490" s="129"/>
      <c r="T490" s="42"/>
      <c r="U490" s="92"/>
      <c r="BG490" s="92"/>
      <c r="BH490" s="110"/>
      <c r="BI490" s="110"/>
      <c r="BJ490" s="111"/>
      <c r="BK490" s="108"/>
      <c r="BL490" s="108"/>
      <c r="BM490" s="92"/>
    </row>
    <row r="491" ht="18.75" customHeight="1">
      <c r="A491" s="84"/>
      <c r="B491" s="129"/>
      <c r="C491" s="129"/>
      <c r="D491" s="129"/>
      <c r="E491" s="129"/>
      <c r="F491" s="129"/>
      <c r="G491" s="129"/>
      <c r="H491" s="129"/>
      <c r="I491" s="129"/>
      <c r="J491" s="129"/>
      <c r="K491" s="129"/>
      <c r="L491" s="129"/>
      <c r="M491" s="129"/>
      <c r="N491" s="129"/>
      <c r="O491" s="129"/>
      <c r="P491" s="129"/>
      <c r="Q491" s="129"/>
      <c r="R491" s="129"/>
      <c r="S491" s="129"/>
      <c r="T491" s="42"/>
      <c r="U491" s="92"/>
      <c r="BG491" s="92"/>
      <c r="BH491" s="110"/>
      <c r="BI491" s="110"/>
      <c r="BJ491" s="111"/>
      <c r="BK491" s="108"/>
      <c r="BL491" s="108"/>
      <c r="BM491" s="92"/>
    </row>
    <row r="492" ht="18.75" customHeight="1">
      <c r="A492" s="84"/>
      <c r="B492" s="129"/>
      <c r="C492" s="129"/>
      <c r="D492" s="129"/>
      <c r="E492" s="129"/>
      <c r="F492" s="129"/>
      <c r="G492" s="129"/>
      <c r="H492" s="129"/>
      <c r="I492" s="129"/>
      <c r="J492" s="129"/>
      <c r="K492" s="129"/>
      <c r="L492" s="129"/>
      <c r="M492" s="129"/>
      <c r="N492" s="129"/>
      <c r="O492" s="129"/>
      <c r="P492" s="129"/>
      <c r="Q492" s="129"/>
      <c r="R492" s="129"/>
      <c r="S492" s="129"/>
      <c r="T492" s="42"/>
      <c r="U492" s="92"/>
      <c r="BG492" s="92"/>
      <c r="BH492" s="110"/>
      <c r="BI492" s="110"/>
      <c r="BJ492" s="111"/>
      <c r="BK492" s="108"/>
      <c r="BL492" s="108"/>
      <c r="BM492" s="92"/>
    </row>
    <row r="493" ht="18.75" customHeight="1">
      <c r="A493" s="84"/>
      <c r="B493" s="129"/>
      <c r="C493" s="129"/>
      <c r="D493" s="129"/>
      <c r="E493" s="129"/>
      <c r="F493" s="129"/>
      <c r="G493" s="129"/>
      <c r="H493" s="129"/>
      <c r="I493" s="129"/>
      <c r="J493" s="129"/>
      <c r="K493" s="129"/>
      <c r="L493" s="129"/>
      <c r="M493" s="129"/>
      <c r="N493" s="129"/>
      <c r="O493" s="129"/>
      <c r="P493" s="129"/>
      <c r="Q493" s="129"/>
      <c r="R493" s="129"/>
      <c r="S493" s="129"/>
      <c r="T493" s="42"/>
      <c r="U493" s="92"/>
      <c r="BG493" s="92"/>
      <c r="BH493" s="110"/>
      <c r="BI493" s="110"/>
      <c r="BJ493" s="111"/>
      <c r="BK493" s="108"/>
      <c r="BL493" s="108"/>
      <c r="BM493" s="92"/>
    </row>
    <row r="494" ht="18.75" customHeight="1">
      <c r="A494" s="84"/>
      <c r="B494" s="129"/>
      <c r="C494" s="129"/>
      <c r="D494" s="129"/>
      <c r="E494" s="129"/>
      <c r="F494" s="129"/>
      <c r="G494" s="129"/>
      <c r="H494" s="129"/>
      <c r="I494" s="129"/>
      <c r="J494" s="129"/>
      <c r="K494" s="129"/>
      <c r="L494" s="129"/>
      <c r="M494" s="129"/>
      <c r="N494" s="129"/>
      <c r="O494" s="129"/>
      <c r="P494" s="129"/>
      <c r="Q494" s="129"/>
      <c r="R494" s="129"/>
      <c r="S494" s="129"/>
      <c r="T494" s="42"/>
      <c r="U494" s="92"/>
      <c r="BG494" s="92"/>
      <c r="BH494" s="110"/>
      <c r="BI494" s="110"/>
      <c r="BJ494" s="111"/>
      <c r="BK494" s="108"/>
      <c r="BL494" s="108"/>
      <c r="BM494" s="92"/>
    </row>
    <row r="495" ht="18.75" customHeight="1">
      <c r="A495" s="84"/>
      <c r="B495" s="129"/>
      <c r="C495" s="129"/>
      <c r="D495" s="129"/>
      <c r="E495" s="129"/>
      <c r="F495" s="129"/>
      <c r="G495" s="129"/>
      <c r="H495" s="129"/>
      <c r="I495" s="129"/>
      <c r="J495" s="129"/>
      <c r="K495" s="129"/>
      <c r="L495" s="129"/>
      <c r="M495" s="129"/>
      <c r="N495" s="129"/>
      <c r="O495" s="129"/>
      <c r="P495" s="129"/>
      <c r="Q495" s="129"/>
      <c r="R495" s="129"/>
      <c r="S495" s="129"/>
      <c r="T495" s="42"/>
      <c r="U495" s="92"/>
      <c r="BG495" s="92"/>
      <c r="BH495" s="110"/>
      <c r="BI495" s="110"/>
      <c r="BJ495" s="111"/>
      <c r="BK495" s="108"/>
      <c r="BL495" s="108"/>
      <c r="BM495" s="92"/>
    </row>
    <row r="496" ht="18.75" customHeight="1">
      <c r="A496" s="84"/>
      <c r="B496" s="129"/>
      <c r="C496" s="129"/>
      <c r="D496" s="129"/>
      <c r="E496" s="129"/>
      <c r="F496" s="129"/>
      <c r="G496" s="129"/>
      <c r="H496" s="129"/>
      <c r="I496" s="129"/>
      <c r="J496" s="129"/>
      <c r="K496" s="129"/>
      <c r="L496" s="129"/>
      <c r="M496" s="129"/>
      <c r="N496" s="129"/>
      <c r="O496" s="129"/>
      <c r="P496" s="129"/>
      <c r="Q496" s="129"/>
      <c r="R496" s="129"/>
      <c r="S496" s="129"/>
      <c r="T496" s="42"/>
      <c r="U496" s="92"/>
      <c r="BG496" s="92"/>
      <c r="BH496" s="110"/>
      <c r="BI496" s="110"/>
      <c r="BJ496" s="111"/>
      <c r="BK496" s="108"/>
      <c r="BL496" s="108"/>
      <c r="BM496" s="92"/>
    </row>
    <row r="497" ht="18.75" customHeight="1">
      <c r="A497" s="84"/>
      <c r="B497" s="129"/>
      <c r="C497" s="129"/>
      <c r="D497" s="129"/>
      <c r="E497" s="129"/>
      <c r="F497" s="129"/>
      <c r="G497" s="129"/>
      <c r="H497" s="129"/>
      <c r="I497" s="129"/>
      <c r="J497" s="129"/>
      <c r="K497" s="129"/>
      <c r="L497" s="129"/>
      <c r="M497" s="129"/>
      <c r="N497" s="129"/>
      <c r="O497" s="129"/>
      <c r="P497" s="129"/>
      <c r="Q497" s="129"/>
      <c r="R497" s="129"/>
      <c r="S497" s="129"/>
      <c r="T497" s="42"/>
      <c r="U497" s="92"/>
      <c r="BG497" s="92"/>
      <c r="BH497" s="110"/>
      <c r="BI497" s="110"/>
      <c r="BJ497" s="111"/>
      <c r="BK497" s="108"/>
      <c r="BL497" s="108"/>
      <c r="BM497" s="92"/>
    </row>
    <row r="498" ht="18.75" customHeight="1">
      <c r="A498" s="84"/>
      <c r="B498" s="129"/>
      <c r="C498" s="129"/>
      <c r="D498" s="129"/>
      <c r="E498" s="129"/>
      <c r="F498" s="129"/>
      <c r="G498" s="129"/>
      <c r="H498" s="129"/>
      <c r="I498" s="129"/>
      <c r="J498" s="129"/>
      <c r="K498" s="129"/>
      <c r="L498" s="129"/>
      <c r="M498" s="129"/>
      <c r="N498" s="129"/>
      <c r="O498" s="129"/>
      <c r="P498" s="129"/>
      <c r="Q498" s="129"/>
      <c r="R498" s="129"/>
      <c r="S498" s="129"/>
      <c r="T498" s="42"/>
      <c r="U498" s="92"/>
      <c r="BG498" s="92"/>
      <c r="BH498" s="110"/>
      <c r="BI498" s="110"/>
      <c r="BJ498" s="111"/>
      <c r="BK498" s="108"/>
      <c r="BL498" s="108"/>
      <c r="BM498" s="92"/>
    </row>
    <row r="499" ht="18.75" customHeight="1">
      <c r="A499" s="84"/>
      <c r="B499" s="129"/>
      <c r="C499" s="129"/>
      <c r="D499" s="129"/>
      <c r="E499" s="129"/>
      <c r="F499" s="129"/>
      <c r="G499" s="129"/>
      <c r="H499" s="129"/>
      <c r="I499" s="129"/>
      <c r="J499" s="129"/>
      <c r="K499" s="129"/>
      <c r="L499" s="129"/>
      <c r="M499" s="129"/>
      <c r="N499" s="129"/>
      <c r="O499" s="129"/>
      <c r="P499" s="129"/>
      <c r="Q499" s="129"/>
      <c r="R499" s="129"/>
      <c r="S499" s="129"/>
      <c r="T499" s="42"/>
      <c r="U499" s="92"/>
      <c r="BG499" s="92"/>
      <c r="BH499" s="110"/>
      <c r="BI499" s="110"/>
      <c r="BJ499" s="111"/>
      <c r="BK499" s="108"/>
      <c r="BL499" s="108"/>
      <c r="BM499" s="92"/>
    </row>
    <row r="500" ht="18.75" customHeight="1">
      <c r="A500" s="84"/>
      <c r="B500" s="129"/>
      <c r="C500" s="129"/>
      <c r="D500" s="129"/>
      <c r="E500" s="129"/>
      <c r="F500" s="129"/>
      <c r="G500" s="129"/>
      <c r="H500" s="129"/>
      <c r="I500" s="129"/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42"/>
      <c r="U500" s="92"/>
      <c r="BG500" s="92"/>
      <c r="BH500" s="110"/>
      <c r="BI500" s="110"/>
      <c r="BJ500" s="111"/>
      <c r="BK500" s="108"/>
      <c r="BL500" s="108"/>
      <c r="BM500" s="92"/>
    </row>
    <row r="501" ht="18.75" customHeight="1">
      <c r="A501" s="84"/>
      <c r="B501" s="129"/>
      <c r="C501" s="129"/>
      <c r="D501" s="129"/>
      <c r="E501" s="129"/>
      <c r="F501" s="129"/>
      <c r="G501" s="129"/>
      <c r="H501" s="129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42"/>
      <c r="U501" s="92"/>
      <c r="BG501" s="92"/>
      <c r="BH501" s="110"/>
      <c r="BI501" s="110"/>
      <c r="BJ501" s="111"/>
      <c r="BK501" s="108"/>
      <c r="BL501" s="108"/>
      <c r="BM501" s="92"/>
    </row>
    <row r="502" ht="18.75" customHeight="1">
      <c r="A502" s="84"/>
      <c r="B502" s="129"/>
      <c r="C502" s="129"/>
      <c r="D502" s="129"/>
      <c r="E502" s="129"/>
      <c r="F502" s="129"/>
      <c r="G502" s="129"/>
      <c r="H502" s="129"/>
      <c r="I502" s="129"/>
      <c r="J502" s="129"/>
      <c r="K502" s="129"/>
      <c r="L502" s="129"/>
      <c r="M502" s="129"/>
      <c r="N502" s="129"/>
      <c r="O502" s="129"/>
      <c r="P502" s="129"/>
      <c r="Q502" s="129"/>
      <c r="R502" s="129"/>
      <c r="S502" s="129"/>
      <c r="T502" s="42"/>
      <c r="U502" s="92"/>
      <c r="BG502" s="92"/>
      <c r="BH502" s="110"/>
      <c r="BI502" s="110"/>
      <c r="BJ502" s="111"/>
      <c r="BK502" s="108"/>
      <c r="BL502" s="108"/>
      <c r="BM502" s="92"/>
    </row>
    <row r="503" ht="18.75" customHeight="1">
      <c r="A503" s="84"/>
      <c r="B503" s="129"/>
      <c r="C503" s="129"/>
      <c r="D503" s="129"/>
      <c r="E503" s="129"/>
      <c r="F503" s="129"/>
      <c r="G503" s="129"/>
      <c r="H503" s="129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42"/>
      <c r="U503" s="92"/>
      <c r="BG503" s="92"/>
      <c r="BH503" s="110"/>
      <c r="BI503" s="110"/>
      <c r="BJ503" s="111"/>
      <c r="BK503" s="108"/>
      <c r="BL503" s="108"/>
      <c r="BM503" s="92"/>
    </row>
    <row r="504" ht="18.75" customHeight="1">
      <c r="A504" s="84"/>
      <c r="B504" s="129"/>
      <c r="C504" s="129"/>
      <c r="D504" s="129"/>
      <c r="E504" s="129"/>
      <c r="F504" s="129"/>
      <c r="G504" s="129"/>
      <c r="H504" s="129"/>
      <c r="I504" s="129"/>
      <c r="J504" s="129"/>
      <c r="K504" s="129"/>
      <c r="L504" s="129"/>
      <c r="M504" s="129"/>
      <c r="N504" s="129"/>
      <c r="O504" s="129"/>
      <c r="P504" s="129"/>
      <c r="Q504" s="129"/>
      <c r="R504" s="129"/>
      <c r="S504" s="129"/>
      <c r="T504" s="42"/>
      <c r="U504" s="92"/>
      <c r="BG504" s="92"/>
      <c r="BH504" s="110"/>
      <c r="BI504" s="110"/>
      <c r="BJ504" s="111"/>
      <c r="BK504" s="108"/>
      <c r="BL504" s="108"/>
      <c r="BM504" s="92"/>
    </row>
    <row r="505" ht="18.75" customHeight="1">
      <c r="A505" s="84"/>
      <c r="B505" s="129"/>
      <c r="C505" s="129"/>
      <c r="D505" s="129"/>
      <c r="E505" s="129"/>
      <c r="F505" s="129"/>
      <c r="G505" s="129"/>
      <c r="H505" s="129"/>
      <c r="I505" s="129"/>
      <c r="J505" s="129"/>
      <c r="K505" s="129"/>
      <c r="L505" s="129"/>
      <c r="M505" s="129"/>
      <c r="N505" s="129"/>
      <c r="O505" s="129"/>
      <c r="P505" s="129"/>
      <c r="Q505" s="129"/>
      <c r="R505" s="129"/>
      <c r="S505" s="129"/>
      <c r="T505" s="42"/>
      <c r="U505" s="92"/>
      <c r="BG505" s="92"/>
      <c r="BH505" s="110"/>
      <c r="BI505" s="110"/>
      <c r="BJ505" s="111"/>
      <c r="BK505" s="108"/>
      <c r="BL505" s="108"/>
      <c r="BM505" s="92"/>
    </row>
    <row r="506" ht="18.75" customHeight="1">
      <c r="A506" s="84"/>
      <c r="B506" s="129"/>
      <c r="C506" s="129"/>
      <c r="D506" s="129"/>
      <c r="E506" s="129"/>
      <c r="F506" s="129"/>
      <c r="G506" s="129"/>
      <c r="H506" s="129"/>
      <c r="I506" s="129"/>
      <c r="J506" s="129"/>
      <c r="K506" s="129"/>
      <c r="L506" s="129"/>
      <c r="M506" s="129"/>
      <c r="N506" s="129"/>
      <c r="O506" s="129"/>
      <c r="P506" s="129"/>
      <c r="Q506" s="129"/>
      <c r="R506" s="129"/>
      <c r="S506" s="129"/>
      <c r="T506" s="42"/>
      <c r="U506" s="92"/>
      <c r="BG506" s="92"/>
      <c r="BH506" s="110"/>
      <c r="BI506" s="110"/>
      <c r="BJ506" s="111"/>
      <c r="BK506" s="108"/>
      <c r="BL506" s="108"/>
      <c r="BM506" s="92"/>
    </row>
    <row r="507" ht="18.75" customHeight="1">
      <c r="A507" s="84"/>
      <c r="B507" s="129"/>
      <c r="C507" s="129"/>
      <c r="D507" s="129"/>
      <c r="E507" s="129"/>
      <c r="F507" s="129"/>
      <c r="G507" s="129"/>
      <c r="H507" s="129"/>
      <c r="I507" s="129"/>
      <c r="J507" s="129"/>
      <c r="K507" s="129"/>
      <c r="L507" s="129"/>
      <c r="M507" s="129"/>
      <c r="N507" s="129"/>
      <c r="O507" s="129"/>
      <c r="P507" s="129"/>
      <c r="Q507" s="129"/>
      <c r="R507" s="129"/>
      <c r="S507" s="129"/>
      <c r="T507" s="42"/>
      <c r="U507" s="92"/>
      <c r="BG507" s="92"/>
      <c r="BH507" s="110"/>
      <c r="BI507" s="110"/>
      <c r="BJ507" s="111"/>
      <c r="BK507" s="108"/>
      <c r="BL507" s="108"/>
      <c r="BM507" s="92"/>
    </row>
    <row r="508" ht="18.75" customHeight="1">
      <c r="A508" s="84"/>
      <c r="B508" s="129"/>
      <c r="C508" s="129"/>
      <c r="D508" s="129"/>
      <c r="E508" s="129"/>
      <c r="F508" s="129"/>
      <c r="G508" s="129"/>
      <c r="H508" s="129"/>
      <c r="I508" s="129"/>
      <c r="J508" s="129"/>
      <c r="K508" s="129"/>
      <c r="L508" s="129"/>
      <c r="M508" s="129"/>
      <c r="N508" s="129"/>
      <c r="O508" s="129"/>
      <c r="P508" s="129"/>
      <c r="Q508" s="129"/>
      <c r="R508" s="129"/>
      <c r="S508" s="129"/>
      <c r="T508" s="42"/>
      <c r="U508" s="92"/>
      <c r="BG508" s="92"/>
      <c r="BH508" s="110"/>
      <c r="BI508" s="110"/>
      <c r="BJ508" s="111"/>
      <c r="BK508" s="108"/>
      <c r="BL508" s="108"/>
      <c r="BM508" s="92"/>
    </row>
    <row r="509" ht="18.75" customHeight="1">
      <c r="A509" s="84"/>
      <c r="B509" s="129"/>
      <c r="C509" s="129"/>
      <c r="D509" s="129"/>
      <c r="E509" s="129"/>
      <c r="F509" s="129"/>
      <c r="G509" s="129"/>
      <c r="H509" s="129"/>
      <c r="I509" s="129"/>
      <c r="J509" s="129"/>
      <c r="K509" s="129"/>
      <c r="L509" s="129"/>
      <c r="M509" s="129"/>
      <c r="N509" s="129"/>
      <c r="O509" s="129"/>
      <c r="P509" s="129"/>
      <c r="Q509" s="129"/>
      <c r="R509" s="129"/>
      <c r="S509" s="129"/>
      <c r="T509" s="42"/>
      <c r="U509" s="92"/>
      <c r="BG509" s="92"/>
      <c r="BH509" s="110"/>
      <c r="BI509" s="110"/>
      <c r="BJ509" s="111"/>
      <c r="BK509" s="108"/>
      <c r="BL509" s="108"/>
      <c r="BM509" s="92"/>
    </row>
    <row r="510" ht="18.75" customHeight="1">
      <c r="A510" s="84"/>
      <c r="B510" s="129"/>
      <c r="C510" s="129"/>
      <c r="D510" s="129"/>
      <c r="E510" s="129"/>
      <c r="F510" s="129"/>
      <c r="G510" s="129"/>
      <c r="H510" s="129"/>
      <c r="I510" s="129"/>
      <c r="J510" s="129"/>
      <c r="K510" s="129"/>
      <c r="L510" s="129"/>
      <c r="M510" s="129"/>
      <c r="N510" s="129"/>
      <c r="O510" s="129"/>
      <c r="P510" s="129"/>
      <c r="Q510" s="129"/>
      <c r="R510" s="129"/>
      <c r="S510" s="129"/>
      <c r="T510" s="42"/>
      <c r="U510" s="92"/>
      <c r="BG510" s="92"/>
      <c r="BH510" s="110"/>
      <c r="BI510" s="110"/>
      <c r="BJ510" s="111"/>
      <c r="BK510" s="108"/>
      <c r="BL510" s="108"/>
      <c r="BM510" s="92"/>
    </row>
    <row r="511" ht="18.75" customHeight="1">
      <c r="A511" s="84"/>
      <c r="B511" s="129"/>
      <c r="C511" s="129"/>
      <c r="D511" s="129"/>
      <c r="E511" s="129"/>
      <c r="F511" s="129"/>
      <c r="G511" s="129"/>
      <c r="H511" s="129"/>
      <c r="I511" s="129"/>
      <c r="J511" s="129"/>
      <c r="K511" s="129"/>
      <c r="L511" s="129"/>
      <c r="M511" s="129"/>
      <c r="N511" s="129"/>
      <c r="O511" s="129"/>
      <c r="P511" s="129"/>
      <c r="Q511" s="129"/>
      <c r="R511" s="129"/>
      <c r="S511" s="129"/>
      <c r="T511" s="42"/>
      <c r="U511" s="92"/>
      <c r="BG511" s="92"/>
      <c r="BH511" s="110"/>
      <c r="BI511" s="110"/>
      <c r="BJ511" s="111"/>
      <c r="BK511" s="108"/>
      <c r="BL511" s="108"/>
      <c r="BM511" s="92"/>
    </row>
    <row r="512" ht="18.75" customHeight="1">
      <c r="A512" s="84"/>
      <c r="B512" s="129"/>
      <c r="C512" s="129"/>
      <c r="D512" s="129"/>
      <c r="E512" s="129"/>
      <c r="F512" s="129"/>
      <c r="G512" s="129"/>
      <c r="H512" s="129"/>
      <c r="I512" s="129"/>
      <c r="J512" s="129"/>
      <c r="K512" s="129"/>
      <c r="L512" s="129"/>
      <c r="M512" s="129"/>
      <c r="N512" s="129"/>
      <c r="O512" s="129"/>
      <c r="P512" s="129"/>
      <c r="Q512" s="129"/>
      <c r="R512" s="129"/>
      <c r="S512" s="129"/>
      <c r="T512" s="42"/>
      <c r="U512" s="92"/>
      <c r="BG512" s="92"/>
      <c r="BH512" s="110"/>
      <c r="BI512" s="110"/>
      <c r="BJ512" s="111"/>
      <c r="BK512" s="108"/>
      <c r="BL512" s="108"/>
      <c r="BM512" s="92"/>
    </row>
    <row r="513" ht="18.75" customHeight="1">
      <c r="A513" s="84"/>
      <c r="B513" s="129"/>
      <c r="C513" s="129"/>
      <c r="D513" s="129"/>
      <c r="E513" s="129"/>
      <c r="F513" s="129"/>
      <c r="G513" s="129"/>
      <c r="H513" s="129"/>
      <c r="I513" s="129"/>
      <c r="J513" s="129"/>
      <c r="K513" s="129"/>
      <c r="L513" s="129"/>
      <c r="M513" s="129"/>
      <c r="N513" s="129"/>
      <c r="O513" s="129"/>
      <c r="P513" s="129"/>
      <c r="Q513" s="129"/>
      <c r="R513" s="129"/>
      <c r="S513" s="129"/>
      <c r="T513" s="42"/>
      <c r="U513" s="92"/>
      <c r="BG513" s="92"/>
      <c r="BH513" s="110"/>
      <c r="BI513" s="110"/>
      <c r="BJ513" s="111"/>
      <c r="BK513" s="108"/>
      <c r="BL513" s="108"/>
      <c r="BM513" s="92"/>
    </row>
    <row r="514" ht="18.75" customHeight="1">
      <c r="A514" s="84"/>
      <c r="B514" s="129"/>
      <c r="C514" s="129"/>
      <c r="D514" s="129"/>
      <c r="E514" s="129"/>
      <c r="F514" s="129"/>
      <c r="G514" s="129"/>
      <c r="H514" s="129"/>
      <c r="I514" s="129"/>
      <c r="J514" s="129"/>
      <c r="K514" s="129"/>
      <c r="L514" s="129"/>
      <c r="M514" s="129"/>
      <c r="N514" s="129"/>
      <c r="O514" s="129"/>
      <c r="P514" s="129"/>
      <c r="Q514" s="129"/>
      <c r="R514" s="129"/>
      <c r="S514" s="129"/>
      <c r="T514" s="42"/>
      <c r="U514" s="92"/>
      <c r="BG514" s="92"/>
      <c r="BH514" s="110"/>
      <c r="BI514" s="110"/>
      <c r="BJ514" s="111"/>
      <c r="BK514" s="108"/>
      <c r="BL514" s="108"/>
      <c r="BM514" s="92"/>
    </row>
    <row r="515" ht="18.75" customHeight="1">
      <c r="A515" s="84"/>
      <c r="B515" s="129"/>
      <c r="C515" s="129"/>
      <c r="D515" s="129"/>
      <c r="E515" s="129"/>
      <c r="F515" s="129"/>
      <c r="G515" s="129"/>
      <c r="H515" s="129"/>
      <c r="I515" s="129"/>
      <c r="J515" s="129"/>
      <c r="K515" s="129"/>
      <c r="L515" s="129"/>
      <c r="M515" s="129"/>
      <c r="N515" s="129"/>
      <c r="O515" s="129"/>
      <c r="P515" s="129"/>
      <c r="Q515" s="129"/>
      <c r="R515" s="129"/>
      <c r="S515" s="129"/>
      <c r="T515" s="42"/>
      <c r="U515" s="92"/>
      <c r="BG515" s="92"/>
      <c r="BH515" s="110"/>
      <c r="BI515" s="110"/>
      <c r="BJ515" s="111"/>
      <c r="BK515" s="108"/>
      <c r="BL515" s="108"/>
      <c r="BM515" s="92"/>
    </row>
    <row r="516" ht="18.75" customHeight="1">
      <c r="A516" s="84"/>
      <c r="B516" s="129"/>
      <c r="C516" s="129"/>
      <c r="D516" s="129"/>
      <c r="E516" s="129"/>
      <c r="F516" s="129"/>
      <c r="G516" s="129"/>
      <c r="H516" s="129"/>
      <c r="I516" s="129"/>
      <c r="J516" s="129"/>
      <c r="K516" s="129"/>
      <c r="L516" s="129"/>
      <c r="M516" s="129"/>
      <c r="N516" s="129"/>
      <c r="O516" s="129"/>
      <c r="P516" s="129"/>
      <c r="Q516" s="129"/>
      <c r="R516" s="129"/>
      <c r="S516" s="129"/>
      <c r="T516" s="42"/>
      <c r="U516" s="92"/>
      <c r="BG516" s="92"/>
      <c r="BH516" s="110"/>
      <c r="BI516" s="110"/>
      <c r="BJ516" s="111"/>
      <c r="BK516" s="108"/>
      <c r="BL516" s="108"/>
      <c r="BM516" s="92"/>
    </row>
    <row r="517" ht="18.75" customHeight="1">
      <c r="A517" s="84"/>
      <c r="B517" s="129"/>
      <c r="C517" s="129"/>
      <c r="D517" s="129"/>
      <c r="E517" s="129"/>
      <c r="F517" s="129"/>
      <c r="G517" s="129"/>
      <c r="H517" s="129"/>
      <c r="I517" s="129"/>
      <c r="J517" s="129"/>
      <c r="K517" s="129"/>
      <c r="L517" s="129"/>
      <c r="M517" s="129"/>
      <c r="N517" s="129"/>
      <c r="O517" s="129"/>
      <c r="P517" s="129"/>
      <c r="Q517" s="129"/>
      <c r="R517" s="129"/>
      <c r="S517" s="129"/>
      <c r="T517" s="42"/>
      <c r="U517" s="92"/>
      <c r="BG517" s="92"/>
      <c r="BH517" s="110"/>
      <c r="BI517" s="110"/>
      <c r="BJ517" s="111"/>
      <c r="BK517" s="108"/>
      <c r="BL517" s="108"/>
      <c r="BM517" s="92"/>
    </row>
    <row r="518" ht="18.75" customHeight="1">
      <c r="A518" s="84"/>
      <c r="B518" s="129"/>
      <c r="C518" s="129"/>
      <c r="D518" s="129"/>
      <c r="E518" s="129"/>
      <c r="F518" s="129"/>
      <c r="G518" s="129"/>
      <c r="H518" s="129"/>
      <c r="I518" s="129"/>
      <c r="J518" s="129"/>
      <c r="K518" s="129"/>
      <c r="L518" s="129"/>
      <c r="M518" s="129"/>
      <c r="N518" s="129"/>
      <c r="O518" s="129"/>
      <c r="P518" s="129"/>
      <c r="Q518" s="129"/>
      <c r="R518" s="129"/>
      <c r="S518" s="129"/>
      <c r="T518" s="42"/>
      <c r="U518" s="92"/>
      <c r="BG518" s="92"/>
      <c r="BH518" s="110"/>
      <c r="BI518" s="110"/>
      <c r="BJ518" s="111"/>
      <c r="BK518" s="108"/>
      <c r="BL518" s="108"/>
      <c r="BM518" s="92"/>
    </row>
    <row r="519" ht="18.75" customHeight="1">
      <c r="A519" s="84"/>
      <c r="B519" s="129"/>
      <c r="C519" s="129"/>
      <c r="D519" s="129"/>
      <c r="E519" s="129"/>
      <c r="F519" s="129"/>
      <c r="G519" s="129"/>
      <c r="H519" s="129"/>
      <c r="I519" s="129"/>
      <c r="J519" s="129"/>
      <c r="K519" s="129"/>
      <c r="L519" s="129"/>
      <c r="M519" s="129"/>
      <c r="N519" s="129"/>
      <c r="O519" s="129"/>
      <c r="P519" s="129"/>
      <c r="Q519" s="129"/>
      <c r="R519" s="129"/>
      <c r="S519" s="129"/>
      <c r="T519" s="42"/>
      <c r="U519" s="92"/>
      <c r="BG519" s="92"/>
      <c r="BH519" s="110"/>
      <c r="BI519" s="110"/>
      <c r="BJ519" s="111"/>
      <c r="BK519" s="108"/>
      <c r="BL519" s="108"/>
      <c r="BM519" s="92"/>
    </row>
    <row r="520" ht="18.75" customHeight="1">
      <c r="A520" s="84"/>
      <c r="B520" s="129"/>
      <c r="C520" s="129"/>
      <c r="D520" s="129"/>
      <c r="E520" s="129"/>
      <c r="F520" s="129"/>
      <c r="G520" s="129"/>
      <c r="H520" s="129"/>
      <c r="I520" s="129"/>
      <c r="J520" s="129"/>
      <c r="K520" s="129"/>
      <c r="L520" s="129"/>
      <c r="M520" s="129"/>
      <c r="N520" s="129"/>
      <c r="O520" s="129"/>
      <c r="P520" s="129"/>
      <c r="Q520" s="129"/>
      <c r="R520" s="129"/>
      <c r="S520" s="129"/>
      <c r="T520" s="42"/>
      <c r="U520" s="92"/>
      <c r="BG520" s="92"/>
      <c r="BH520" s="110"/>
      <c r="BI520" s="110"/>
      <c r="BJ520" s="111"/>
      <c r="BK520" s="108"/>
      <c r="BL520" s="108"/>
      <c r="BM520" s="92"/>
    </row>
    <row r="521" ht="18.75" customHeight="1">
      <c r="A521" s="84"/>
      <c r="B521" s="129"/>
      <c r="C521" s="129"/>
      <c r="D521" s="129"/>
      <c r="E521" s="129"/>
      <c r="F521" s="129"/>
      <c r="G521" s="129"/>
      <c r="H521" s="129"/>
      <c r="I521" s="129"/>
      <c r="J521" s="129"/>
      <c r="K521" s="129"/>
      <c r="L521" s="129"/>
      <c r="M521" s="129"/>
      <c r="N521" s="129"/>
      <c r="O521" s="129"/>
      <c r="P521" s="129"/>
      <c r="Q521" s="129"/>
      <c r="R521" s="129"/>
      <c r="S521" s="129"/>
      <c r="T521" s="42"/>
      <c r="U521" s="92"/>
      <c r="BG521" s="92"/>
      <c r="BH521" s="110"/>
      <c r="BI521" s="110"/>
      <c r="BJ521" s="111"/>
      <c r="BK521" s="108"/>
      <c r="BL521" s="108"/>
      <c r="BM521" s="92"/>
    </row>
    <row r="522" ht="18.75" customHeight="1">
      <c r="A522" s="84"/>
      <c r="B522" s="129"/>
      <c r="C522" s="129"/>
      <c r="D522" s="129"/>
      <c r="E522" s="129"/>
      <c r="F522" s="129"/>
      <c r="G522" s="129"/>
      <c r="H522" s="129"/>
      <c r="I522" s="129"/>
      <c r="J522" s="129"/>
      <c r="K522" s="129"/>
      <c r="L522" s="129"/>
      <c r="M522" s="129"/>
      <c r="N522" s="129"/>
      <c r="O522" s="129"/>
      <c r="P522" s="129"/>
      <c r="Q522" s="129"/>
      <c r="R522" s="129"/>
      <c r="S522" s="129"/>
      <c r="T522" s="42"/>
      <c r="U522" s="92"/>
      <c r="BG522" s="92"/>
      <c r="BH522" s="110"/>
      <c r="BI522" s="110"/>
      <c r="BJ522" s="111"/>
      <c r="BK522" s="108"/>
      <c r="BL522" s="108"/>
      <c r="BM522" s="92"/>
    </row>
    <row r="523" ht="18.75" customHeight="1">
      <c r="A523" s="84"/>
      <c r="B523" s="129"/>
      <c r="C523" s="129"/>
      <c r="D523" s="129"/>
      <c r="E523" s="129"/>
      <c r="F523" s="129"/>
      <c r="G523" s="129"/>
      <c r="H523" s="129"/>
      <c r="I523" s="129"/>
      <c r="J523" s="129"/>
      <c r="K523" s="129"/>
      <c r="L523" s="129"/>
      <c r="M523" s="129"/>
      <c r="N523" s="129"/>
      <c r="O523" s="129"/>
      <c r="P523" s="129"/>
      <c r="Q523" s="129"/>
      <c r="R523" s="129"/>
      <c r="S523" s="129"/>
      <c r="T523" s="42"/>
      <c r="U523" s="92"/>
      <c r="BG523" s="92"/>
      <c r="BH523" s="110"/>
      <c r="BI523" s="110"/>
      <c r="BJ523" s="111"/>
      <c r="BK523" s="108"/>
      <c r="BL523" s="108"/>
      <c r="BM523" s="92"/>
    </row>
    <row r="524" ht="18.75" customHeight="1">
      <c r="A524" s="84"/>
      <c r="B524" s="129"/>
      <c r="C524" s="129"/>
      <c r="D524" s="129"/>
      <c r="E524" s="129"/>
      <c r="F524" s="129"/>
      <c r="G524" s="129"/>
      <c r="H524" s="129"/>
      <c r="I524" s="129"/>
      <c r="J524" s="129"/>
      <c r="K524" s="129"/>
      <c r="L524" s="129"/>
      <c r="M524" s="129"/>
      <c r="N524" s="129"/>
      <c r="O524" s="129"/>
      <c r="P524" s="129"/>
      <c r="Q524" s="129"/>
      <c r="R524" s="129"/>
      <c r="S524" s="129"/>
      <c r="T524" s="42"/>
      <c r="U524" s="92"/>
      <c r="BG524" s="92"/>
      <c r="BH524" s="110"/>
      <c r="BI524" s="110"/>
      <c r="BJ524" s="111"/>
      <c r="BK524" s="108"/>
      <c r="BL524" s="108"/>
      <c r="BM524" s="92"/>
    </row>
    <row r="525" ht="18.75" customHeight="1">
      <c r="A525" s="84"/>
      <c r="B525" s="129"/>
      <c r="C525" s="129"/>
      <c r="D525" s="129"/>
      <c r="E525" s="129"/>
      <c r="F525" s="129"/>
      <c r="G525" s="129"/>
      <c r="H525" s="129"/>
      <c r="I525" s="129"/>
      <c r="J525" s="129"/>
      <c r="K525" s="129"/>
      <c r="L525" s="129"/>
      <c r="M525" s="129"/>
      <c r="N525" s="129"/>
      <c r="O525" s="129"/>
      <c r="P525" s="129"/>
      <c r="Q525" s="129"/>
      <c r="R525" s="129"/>
      <c r="S525" s="129"/>
      <c r="T525" s="42"/>
      <c r="U525" s="92"/>
      <c r="BG525" s="92"/>
      <c r="BH525" s="110"/>
      <c r="BI525" s="110"/>
      <c r="BJ525" s="111"/>
      <c r="BK525" s="108"/>
      <c r="BL525" s="108"/>
      <c r="BM525" s="92"/>
    </row>
    <row r="526" ht="18.75" customHeight="1">
      <c r="A526" s="84"/>
      <c r="B526" s="129"/>
      <c r="C526" s="129"/>
      <c r="D526" s="129"/>
      <c r="E526" s="129"/>
      <c r="F526" s="129"/>
      <c r="G526" s="129"/>
      <c r="H526" s="129"/>
      <c r="I526" s="129"/>
      <c r="J526" s="129"/>
      <c r="K526" s="129"/>
      <c r="L526" s="129"/>
      <c r="M526" s="129"/>
      <c r="N526" s="129"/>
      <c r="O526" s="129"/>
      <c r="P526" s="129"/>
      <c r="Q526" s="129"/>
      <c r="R526" s="129"/>
      <c r="S526" s="129"/>
      <c r="T526" s="42"/>
      <c r="U526" s="92"/>
      <c r="BG526" s="92"/>
      <c r="BH526" s="110"/>
      <c r="BI526" s="110"/>
      <c r="BJ526" s="111"/>
      <c r="BK526" s="108"/>
      <c r="BL526" s="108"/>
      <c r="BM526" s="92"/>
    </row>
    <row r="527" ht="18.75" customHeight="1">
      <c r="A527" s="84"/>
      <c r="B527" s="129"/>
      <c r="C527" s="129"/>
      <c r="D527" s="129"/>
      <c r="E527" s="129"/>
      <c r="F527" s="129"/>
      <c r="G527" s="129"/>
      <c r="H527" s="129"/>
      <c r="I527" s="129"/>
      <c r="J527" s="129"/>
      <c r="K527" s="129"/>
      <c r="L527" s="129"/>
      <c r="M527" s="129"/>
      <c r="N527" s="129"/>
      <c r="O527" s="129"/>
      <c r="P527" s="129"/>
      <c r="Q527" s="129"/>
      <c r="R527" s="129"/>
      <c r="S527" s="129"/>
      <c r="T527" s="42"/>
      <c r="U527" s="92"/>
      <c r="BG527" s="92"/>
      <c r="BH527" s="110"/>
      <c r="BI527" s="110"/>
      <c r="BJ527" s="111"/>
      <c r="BK527" s="108"/>
      <c r="BL527" s="108"/>
      <c r="BM527" s="92"/>
    </row>
    <row r="528" ht="18.75" customHeight="1">
      <c r="A528" s="84"/>
      <c r="B528" s="129"/>
      <c r="C528" s="129"/>
      <c r="D528" s="129"/>
      <c r="E528" s="129"/>
      <c r="F528" s="129"/>
      <c r="G528" s="129"/>
      <c r="H528" s="129"/>
      <c r="I528" s="129"/>
      <c r="J528" s="129"/>
      <c r="K528" s="129"/>
      <c r="L528" s="129"/>
      <c r="M528" s="129"/>
      <c r="N528" s="129"/>
      <c r="O528" s="129"/>
      <c r="P528" s="129"/>
      <c r="Q528" s="129"/>
      <c r="R528" s="129"/>
      <c r="S528" s="129"/>
      <c r="T528" s="42"/>
      <c r="U528" s="92"/>
      <c r="BG528" s="92"/>
      <c r="BH528" s="110"/>
      <c r="BI528" s="110"/>
      <c r="BJ528" s="111"/>
      <c r="BK528" s="108"/>
      <c r="BL528" s="108"/>
      <c r="BM528" s="92"/>
    </row>
    <row r="529" ht="18.75" customHeight="1">
      <c r="A529" s="84"/>
      <c r="B529" s="129"/>
      <c r="C529" s="129"/>
      <c r="D529" s="129"/>
      <c r="E529" s="129"/>
      <c r="F529" s="129"/>
      <c r="G529" s="129"/>
      <c r="H529" s="129"/>
      <c r="I529" s="129"/>
      <c r="J529" s="129"/>
      <c r="K529" s="129"/>
      <c r="L529" s="129"/>
      <c r="M529" s="129"/>
      <c r="N529" s="129"/>
      <c r="O529" s="129"/>
      <c r="P529" s="129"/>
      <c r="Q529" s="129"/>
      <c r="R529" s="129"/>
      <c r="S529" s="129"/>
      <c r="T529" s="42"/>
      <c r="U529" s="92"/>
      <c r="BG529" s="92"/>
      <c r="BH529" s="110"/>
      <c r="BI529" s="110"/>
      <c r="BJ529" s="111"/>
      <c r="BK529" s="108"/>
      <c r="BL529" s="108"/>
      <c r="BM529" s="92"/>
    </row>
    <row r="530" ht="18.75" customHeight="1">
      <c r="A530" s="84"/>
      <c r="B530" s="129"/>
      <c r="C530" s="129"/>
      <c r="D530" s="129"/>
      <c r="E530" s="129"/>
      <c r="F530" s="129"/>
      <c r="G530" s="129"/>
      <c r="H530" s="129"/>
      <c r="I530" s="129"/>
      <c r="J530" s="129"/>
      <c r="K530" s="129"/>
      <c r="L530" s="129"/>
      <c r="M530" s="129"/>
      <c r="N530" s="129"/>
      <c r="O530" s="129"/>
      <c r="P530" s="129"/>
      <c r="Q530" s="129"/>
      <c r="R530" s="129"/>
      <c r="S530" s="129"/>
      <c r="T530" s="42"/>
      <c r="U530" s="92"/>
      <c r="BG530" s="92"/>
      <c r="BH530" s="110"/>
      <c r="BI530" s="110"/>
      <c r="BJ530" s="111"/>
      <c r="BK530" s="108"/>
      <c r="BL530" s="108"/>
      <c r="BM530" s="92"/>
    </row>
    <row r="531" ht="18.75" customHeight="1">
      <c r="A531" s="84"/>
      <c r="B531" s="129"/>
      <c r="C531" s="129"/>
      <c r="D531" s="129"/>
      <c r="E531" s="129"/>
      <c r="F531" s="129"/>
      <c r="G531" s="129"/>
      <c r="H531" s="129"/>
      <c r="I531" s="129"/>
      <c r="J531" s="129"/>
      <c r="K531" s="129"/>
      <c r="L531" s="129"/>
      <c r="M531" s="129"/>
      <c r="N531" s="129"/>
      <c r="O531" s="129"/>
      <c r="P531" s="129"/>
      <c r="Q531" s="129"/>
      <c r="R531" s="129"/>
      <c r="S531" s="129"/>
      <c r="T531" s="42"/>
      <c r="U531" s="92"/>
      <c r="BG531" s="92"/>
      <c r="BH531" s="110"/>
      <c r="BI531" s="110"/>
      <c r="BJ531" s="111"/>
      <c r="BK531" s="108"/>
      <c r="BL531" s="108"/>
      <c r="BM531" s="92"/>
    </row>
    <row r="532" ht="18.75" customHeight="1">
      <c r="A532" s="84"/>
      <c r="B532" s="129"/>
      <c r="C532" s="129"/>
      <c r="D532" s="129"/>
      <c r="E532" s="129"/>
      <c r="F532" s="129"/>
      <c r="G532" s="129"/>
      <c r="H532" s="129"/>
      <c r="I532" s="129"/>
      <c r="J532" s="129"/>
      <c r="K532" s="129"/>
      <c r="L532" s="129"/>
      <c r="M532" s="129"/>
      <c r="N532" s="129"/>
      <c r="O532" s="129"/>
      <c r="P532" s="129"/>
      <c r="Q532" s="129"/>
      <c r="R532" s="129"/>
      <c r="S532" s="129"/>
      <c r="T532" s="42"/>
      <c r="U532" s="92"/>
      <c r="BG532" s="92"/>
      <c r="BH532" s="110"/>
      <c r="BI532" s="110"/>
      <c r="BJ532" s="111"/>
      <c r="BK532" s="108"/>
      <c r="BL532" s="108"/>
      <c r="BM532" s="92"/>
    </row>
    <row r="533" ht="18.75" customHeight="1">
      <c r="A533" s="84"/>
      <c r="B533" s="129"/>
      <c r="C533" s="129"/>
      <c r="D533" s="129"/>
      <c r="E533" s="129"/>
      <c r="F533" s="129"/>
      <c r="G533" s="129"/>
      <c r="H533" s="129"/>
      <c r="I533" s="129"/>
      <c r="J533" s="129"/>
      <c r="K533" s="129"/>
      <c r="L533" s="129"/>
      <c r="M533" s="129"/>
      <c r="N533" s="129"/>
      <c r="O533" s="129"/>
      <c r="P533" s="129"/>
      <c r="Q533" s="129"/>
      <c r="R533" s="129"/>
      <c r="S533" s="129"/>
      <c r="T533" s="42"/>
      <c r="U533" s="92"/>
      <c r="BG533" s="92"/>
      <c r="BH533" s="110"/>
      <c r="BI533" s="110"/>
      <c r="BJ533" s="111"/>
      <c r="BK533" s="108"/>
      <c r="BL533" s="108"/>
      <c r="BM533" s="92"/>
    </row>
    <row r="534" ht="18.75" customHeight="1">
      <c r="A534" s="84"/>
      <c r="B534" s="129"/>
      <c r="C534" s="129"/>
      <c r="D534" s="129"/>
      <c r="E534" s="129"/>
      <c r="F534" s="129"/>
      <c r="G534" s="129"/>
      <c r="H534" s="129"/>
      <c r="I534" s="129"/>
      <c r="J534" s="129"/>
      <c r="K534" s="129"/>
      <c r="L534" s="129"/>
      <c r="M534" s="129"/>
      <c r="N534" s="129"/>
      <c r="O534" s="129"/>
      <c r="P534" s="129"/>
      <c r="Q534" s="129"/>
      <c r="R534" s="129"/>
      <c r="S534" s="129"/>
      <c r="T534" s="42"/>
      <c r="U534" s="92"/>
      <c r="BG534" s="92"/>
      <c r="BH534" s="110"/>
      <c r="BI534" s="110"/>
      <c r="BJ534" s="111"/>
      <c r="BK534" s="108"/>
      <c r="BL534" s="108"/>
      <c r="BM534" s="92"/>
    </row>
    <row r="535" ht="18.75" customHeight="1">
      <c r="A535" s="84"/>
      <c r="B535" s="129"/>
      <c r="C535" s="129"/>
      <c r="D535" s="129"/>
      <c r="E535" s="129"/>
      <c r="F535" s="129"/>
      <c r="G535" s="129"/>
      <c r="H535" s="129"/>
      <c r="I535" s="129"/>
      <c r="J535" s="129"/>
      <c r="K535" s="129"/>
      <c r="L535" s="129"/>
      <c r="M535" s="129"/>
      <c r="N535" s="129"/>
      <c r="O535" s="129"/>
      <c r="P535" s="129"/>
      <c r="Q535" s="129"/>
      <c r="R535" s="129"/>
      <c r="S535" s="129"/>
      <c r="T535" s="42"/>
      <c r="U535" s="92"/>
      <c r="BG535" s="92"/>
      <c r="BH535" s="110"/>
      <c r="BI535" s="110"/>
      <c r="BJ535" s="111"/>
      <c r="BK535" s="108"/>
      <c r="BL535" s="108"/>
      <c r="BM535" s="92"/>
    </row>
    <row r="536" ht="18.75" customHeight="1">
      <c r="A536" s="84"/>
      <c r="B536" s="129"/>
      <c r="C536" s="129"/>
      <c r="D536" s="129"/>
      <c r="E536" s="129"/>
      <c r="F536" s="129"/>
      <c r="G536" s="129"/>
      <c r="H536" s="129"/>
      <c r="I536" s="129"/>
      <c r="J536" s="129"/>
      <c r="K536" s="129"/>
      <c r="L536" s="129"/>
      <c r="M536" s="129"/>
      <c r="N536" s="129"/>
      <c r="O536" s="129"/>
      <c r="P536" s="129"/>
      <c r="Q536" s="129"/>
      <c r="R536" s="129"/>
      <c r="S536" s="129"/>
      <c r="T536" s="42"/>
      <c r="U536" s="92"/>
      <c r="BG536" s="92"/>
      <c r="BH536" s="110"/>
      <c r="BI536" s="110"/>
      <c r="BJ536" s="111"/>
      <c r="BK536" s="108"/>
      <c r="BL536" s="108"/>
      <c r="BM536" s="92"/>
    </row>
    <row r="537" ht="18.75" customHeight="1">
      <c r="A537" s="84"/>
      <c r="B537" s="129"/>
      <c r="C537" s="129"/>
      <c r="D537" s="129"/>
      <c r="E537" s="129"/>
      <c r="F537" s="129"/>
      <c r="G537" s="129"/>
      <c r="H537" s="129"/>
      <c r="I537" s="129"/>
      <c r="J537" s="129"/>
      <c r="K537" s="129"/>
      <c r="L537" s="129"/>
      <c r="M537" s="129"/>
      <c r="N537" s="129"/>
      <c r="O537" s="129"/>
      <c r="P537" s="129"/>
      <c r="Q537" s="129"/>
      <c r="R537" s="129"/>
      <c r="S537" s="129"/>
      <c r="T537" s="42"/>
      <c r="U537" s="92"/>
      <c r="BG537" s="92"/>
      <c r="BH537" s="110"/>
      <c r="BI537" s="110"/>
      <c r="BJ537" s="111"/>
      <c r="BK537" s="108"/>
      <c r="BL537" s="108"/>
      <c r="BM537" s="92"/>
    </row>
    <row r="538" ht="18.75" customHeight="1">
      <c r="A538" s="84"/>
      <c r="B538" s="129"/>
      <c r="C538" s="129"/>
      <c r="D538" s="129"/>
      <c r="E538" s="129"/>
      <c r="F538" s="129"/>
      <c r="G538" s="129"/>
      <c r="H538" s="129"/>
      <c r="I538" s="129"/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42"/>
      <c r="U538" s="92"/>
      <c r="BG538" s="92"/>
      <c r="BH538" s="110"/>
      <c r="BI538" s="110"/>
      <c r="BJ538" s="111"/>
      <c r="BK538" s="108"/>
      <c r="BL538" s="108"/>
      <c r="BM538" s="92"/>
    </row>
    <row r="539" ht="18.75" customHeight="1">
      <c r="A539" s="84"/>
      <c r="B539" s="129"/>
      <c r="C539" s="129"/>
      <c r="D539" s="129"/>
      <c r="E539" s="129"/>
      <c r="F539" s="129"/>
      <c r="G539" s="129"/>
      <c r="H539" s="129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42"/>
      <c r="U539" s="92"/>
      <c r="BG539" s="92"/>
      <c r="BH539" s="110"/>
      <c r="BI539" s="110"/>
      <c r="BJ539" s="111"/>
      <c r="BK539" s="108"/>
      <c r="BL539" s="108"/>
      <c r="BM539" s="92"/>
    </row>
    <row r="540" ht="18.75" customHeight="1">
      <c r="A540" s="84"/>
      <c r="B540" s="129"/>
      <c r="C540" s="129"/>
      <c r="D540" s="129"/>
      <c r="E540" s="129"/>
      <c r="F540" s="129"/>
      <c r="G540" s="129"/>
      <c r="H540" s="129"/>
      <c r="I540" s="129"/>
      <c r="J540" s="129"/>
      <c r="K540" s="129"/>
      <c r="L540" s="129"/>
      <c r="M540" s="129"/>
      <c r="N540" s="129"/>
      <c r="O540" s="129"/>
      <c r="P540" s="129"/>
      <c r="Q540" s="129"/>
      <c r="R540" s="129"/>
      <c r="S540" s="129"/>
      <c r="T540" s="42"/>
      <c r="U540" s="92"/>
      <c r="BG540" s="92"/>
      <c r="BH540" s="110"/>
      <c r="BI540" s="110"/>
      <c r="BJ540" s="111"/>
      <c r="BK540" s="108"/>
      <c r="BL540" s="108"/>
      <c r="BM540" s="92"/>
    </row>
    <row r="541" ht="18.75" customHeight="1">
      <c r="A541" s="84"/>
      <c r="B541" s="129"/>
      <c r="C541" s="129"/>
      <c r="D541" s="129"/>
      <c r="E541" s="129"/>
      <c r="F541" s="129"/>
      <c r="G541" s="129"/>
      <c r="H541" s="129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42"/>
      <c r="U541" s="92"/>
      <c r="BG541" s="92"/>
      <c r="BH541" s="110"/>
      <c r="BI541" s="110"/>
      <c r="BJ541" s="111"/>
      <c r="BK541" s="108"/>
      <c r="BL541" s="108"/>
      <c r="BM541" s="92"/>
    </row>
    <row r="542" ht="18.75" customHeight="1">
      <c r="A542" s="84"/>
      <c r="B542" s="129"/>
      <c r="C542" s="129"/>
      <c r="D542" s="129"/>
      <c r="E542" s="129"/>
      <c r="F542" s="129"/>
      <c r="G542" s="129"/>
      <c r="H542" s="129"/>
      <c r="I542" s="129"/>
      <c r="J542" s="129"/>
      <c r="K542" s="129"/>
      <c r="L542" s="129"/>
      <c r="M542" s="129"/>
      <c r="N542" s="129"/>
      <c r="O542" s="129"/>
      <c r="P542" s="129"/>
      <c r="Q542" s="129"/>
      <c r="R542" s="129"/>
      <c r="S542" s="129"/>
      <c r="T542" s="42"/>
      <c r="U542" s="92"/>
      <c r="BG542" s="92"/>
      <c r="BH542" s="110"/>
      <c r="BI542" s="110"/>
      <c r="BJ542" s="111"/>
      <c r="BK542" s="108"/>
      <c r="BL542" s="108"/>
      <c r="BM542" s="92"/>
    </row>
    <row r="543" ht="18.75" customHeight="1">
      <c r="A543" s="84"/>
      <c r="B543" s="129"/>
      <c r="C543" s="129"/>
      <c r="D543" s="129"/>
      <c r="E543" s="129"/>
      <c r="F543" s="129"/>
      <c r="G543" s="129"/>
      <c r="H543" s="129"/>
      <c r="I543" s="129"/>
      <c r="J543" s="129"/>
      <c r="K543" s="129"/>
      <c r="L543" s="129"/>
      <c r="M543" s="129"/>
      <c r="N543" s="129"/>
      <c r="O543" s="129"/>
      <c r="P543" s="129"/>
      <c r="Q543" s="129"/>
      <c r="R543" s="129"/>
      <c r="S543" s="129"/>
      <c r="T543" s="42"/>
      <c r="U543" s="92"/>
      <c r="BG543" s="92"/>
      <c r="BH543" s="110"/>
      <c r="BI543" s="110"/>
      <c r="BJ543" s="111"/>
      <c r="BK543" s="108"/>
      <c r="BL543" s="108"/>
      <c r="BM543" s="92"/>
    </row>
    <row r="544" ht="18.75" customHeight="1">
      <c r="A544" s="84"/>
      <c r="B544" s="129"/>
      <c r="C544" s="129"/>
      <c r="D544" s="129"/>
      <c r="E544" s="129"/>
      <c r="F544" s="129"/>
      <c r="G544" s="129"/>
      <c r="H544" s="129"/>
      <c r="I544" s="129"/>
      <c r="J544" s="129"/>
      <c r="K544" s="129"/>
      <c r="L544" s="129"/>
      <c r="M544" s="129"/>
      <c r="N544" s="129"/>
      <c r="O544" s="129"/>
      <c r="P544" s="129"/>
      <c r="Q544" s="129"/>
      <c r="R544" s="129"/>
      <c r="S544" s="129"/>
      <c r="T544" s="42"/>
      <c r="U544" s="92"/>
      <c r="BG544" s="92"/>
      <c r="BH544" s="110"/>
      <c r="BI544" s="110"/>
      <c r="BJ544" s="111"/>
      <c r="BK544" s="108"/>
      <c r="BL544" s="108"/>
      <c r="BM544" s="92"/>
    </row>
    <row r="545" ht="18.75" customHeight="1">
      <c r="A545" s="84"/>
      <c r="B545" s="129"/>
      <c r="C545" s="129"/>
      <c r="D545" s="129"/>
      <c r="E545" s="129"/>
      <c r="F545" s="129"/>
      <c r="G545" s="129"/>
      <c r="H545" s="129"/>
      <c r="I545" s="129"/>
      <c r="J545" s="129"/>
      <c r="K545" s="129"/>
      <c r="L545" s="129"/>
      <c r="M545" s="129"/>
      <c r="N545" s="129"/>
      <c r="O545" s="129"/>
      <c r="P545" s="129"/>
      <c r="Q545" s="129"/>
      <c r="R545" s="129"/>
      <c r="S545" s="129"/>
      <c r="T545" s="42"/>
      <c r="U545" s="92"/>
      <c r="BG545" s="92"/>
      <c r="BH545" s="110"/>
      <c r="BI545" s="110"/>
      <c r="BJ545" s="111"/>
      <c r="BK545" s="108"/>
      <c r="BL545" s="108"/>
      <c r="BM545" s="92"/>
    </row>
    <row r="546" ht="18.75" customHeight="1">
      <c r="A546" s="84"/>
      <c r="B546" s="129"/>
      <c r="C546" s="129"/>
      <c r="D546" s="129"/>
      <c r="E546" s="129"/>
      <c r="F546" s="129"/>
      <c r="G546" s="129"/>
      <c r="H546" s="129"/>
      <c r="I546" s="129"/>
      <c r="J546" s="129"/>
      <c r="K546" s="129"/>
      <c r="L546" s="129"/>
      <c r="M546" s="129"/>
      <c r="N546" s="129"/>
      <c r="O546" s="129"/>
      <c r="P546" s="129"/>
      <c r="Q546" s="129"/>
      <c r="R546" s="129"/>
      <c r="S546" s="129"/>
      <c r="T546" s="42"/>
      <c r="U546" s="92"/>
      <c r="BG546" s="92"/>
      <c r="BH546" s="110"/>
      <c r="BI546" s="110"/>
      <c r="BJ546" s="111"/>
      <c r="BK546" s="108"/>
      <c r="BL546" s="108"/>
      <c r="BM546" s="92"/>
    </row>
    <row r="547" ht="18.75" customHeight="1">
      <c r="A547" s="84"/>
      <c r="B547" s="129"/>
      <c r="C547" s="129"/>
      <c r="D547" s="129"/>
      <c r="E547" s="129"/>
      <c r="F547" s="129"/>
      <c r="G547" s="129"/>
      <c r="H547" s="129"/>
      <c r="I547" s="129"/>
      <c r="J547" s="129"/>
      <c r="K547" s="129"/>
      <c r="L547" s="129"/>
      <c r="M547" s="129"/>
      <c r="N547" s="129"/>
      <c r="O547" s="129"/>
      <c r="P547" s="129"/>
      <c r="Q547" s="129"/>
      <c r="R547" s="129"/>
      <c r="S547" s="129"/>
      <c r="T547" s="42"/>
      <c r="U547" s="92"/>
      <c r="BG547" s="92"/>
      <c r="BH547" s="110"/>
      <c r="BI547" s="110"/>
      <c r="BJ547" s="111"/>
      <c r="BK547" s="108"/>
      <c r="BL547" s="108"/>
      <c r="BM547" s="92"/>
    </row>
    <row r="548" ht="18.75" customHeight="1">
      <c r="A548" s="84"/>
      <c r="B548" s="129"/>
      <c r="C548" s="129"/>
      <c r="D548" s="129"/>
      <c r="E548" s="129"/>
      <c r="F548" s="129"/>
      <c r="G548" s="129"/>
      <c r="H548" s="129"/>
      <c r="I548" s="129"/>
      <c r="J548" s="129"/>
      <c r="K548" s="129"/>
      <c r="L548" s="129"/>
      <c r="M548" s="129"/>
      <c r="N548" s="129"/>
      <c r="O548" s="129"/>
      <c r="P548" s="129"/>
      <c r="Q548" s="129"/>
      <c r="R548" s="129"/>
      <c r="S548" s="129"/>
      <c r="T548" s="42"/>
      <c r="U548" s="92"/>
      <c r="BG548" s="92"/>
      <c r="BH548" s="110"/>
      <c r="BI548" s="110"/>
      <c r="BJ548" s="111"/>
      <c r="BK548" s="108"/>
      <c r="BL548" s="108"/>
      <c r="BM548" s="92"/>
    </row>
    <row r="549" ht="18.75" customHeight="1">
      <c r="A549" s="84"/>
      <c r="B549" s="129"/>
      <c r="C549" s="129"/>
      <c r="D549" s="129"/>
      <c r="E549" s="129"/>
      <c r="F549" s="129"/>
      <c r="G549" s="129"/>
      <c r="H549" s="129"/>
      <c r="I549" s="129"/>
      <c r="J549" s="129"/>
      <c r="K549" s="129"/>
      <c r="L549" s="129"/>
      <c r="M549" s="129"/>
      <c r="N549" s="129"/>
      <c r="O549" s="129"/>
      <c r="P549" s="129"/>
      <c r="Q549" s="129"/>
      <c r="R549" s="129"/>
      <c r="S549" s="129"/>
      <c r="T549" s="42"/>
      <c r="U549" s="92"/>
      <c r="BG549" s="92"/>
      <c r="BH549" s="110"/>
      <c r="BI549" s="110"/>
      <c r="BJ549" s="111"/>
      <c r="BK549" s="108"/>
      <c r="BL549" s="108"/>
      <c r="BM549" s="92"/>
    </row>
    <row r="550" ht="18.75" customHeight="1">
      <c r="A550" s="84"/>
      <c r="B550" s="129"/>
      <c r="C550" s="129"/>
      <c r="D550" s="129"/>
      <c r="E550" s="129"/>
      <c r="F550" s="129"/>
      <c r="G550" s="129"/>
      <c r="H550" s="129"/>
      <c r="I550" s="129"/>
      <c r="J550" s="129"/>
      <c r="K550" s="129"/>
      <c r="L550" s="129"/>
      <c r="M550" s="129"/>
      <c r="N550" s="129"/>
      <c r="O550" s="129"/>
      <c r="P550" s="129"/>
      <c r="Q550" s="129"/>
      <c r="R550" s="129"/>
      <c r="S550" s="129"/>
      <c r="T550" s="42"/>
      <c r="U550" s="92"/>
      <c r="BG550" s="92"/>
      <c r="BH550" s="110"/>
      <c r="BI550" s="110"/>
      <c r="BJ550" s="111"/>
      <c r="BK550" s="108"/>
      <c r="BL550" s="108"/>
      <c r="BM550" s="92"/>
    </row>
    <row r="551" ht="18.75" customHeight="1">
      <c r="A551" s="84"/>
      <c r="B551" s="129"/>
      <c r="C551" s="129"/>
      <c r="D551" s="129"/>
      <c r="E551" s="129"/>
      <c r="F551" s="129"/>
      <c r="G551" s="129"/>
      <c r="H551" s="129"/>
      <c r="I551" s="129"/>
      <c r="J551" s="129"/>
      <c r="K551" s="129"/>
      <c r="L551" s="129"/>
      <c r="M551" s="129"/>
      <c r="N551" s="129"/>
      <c r="O551" s="129"/>
      <c r="P551" s="129"/>
      <c r="Q551" s="129"/>
      <c r="R551" s="129"/>
      <c r="S551" s="129"/>
      <c r="T551" s="42"/>
      <c r="U551" s="92"/>
      <c r="BG551" s="92"/>
      <c r="BH551" s="110"/>
      <c r="BI551" s="110"/>
      <c r="BJ551" s="111"/>
      <c r="BK551" s="108"/>
      <c r="BL551" s="108"/>
      <c r="BM551" s="92"/>
    </row>
    <row r="552" ht="18.75" customHeight="1">
      <c r="A552" s="84"/>
      <c r="B552" s="129"/>
      <c r="C552" s="129"/>
      <c r="D552" s="129"/>
      <c r="E552" s="129"/>
      <c r="F552" s="129"/>
      <c r="G552" s="129"/>
      <c r="H552" s="129"/>
      <c r="I552" s="129"/>
      <c r="J552" s="129"/>
      <c r="K552" s="129"/>
      <c r="L552" s="129"/>
      <c r="M552" s="129"/>
      <c r="N552" s="129"/>
      <c r="O552" s="129"/>
      <c r="P552" s="129"/>
      <c r="Q552" s="129"/>
      <c r="R552" s="129"/>
      <c r="S552" s="129"/>
      <c r="T552" s="42"/>
      <c r="U552" s="92"/>
      <c r="BG552" s="92"/>
      <c r="BH552" s="110"/>
      <c r="BI552" s="110"/>
      <c r="BJ552" s="111"/>
      <c r="BK552" s="108"/>
      <c r="BL552" s="108"/>
      <c r="BM552" s="92"/>
    </row>
    <row r="553" ht="18.75" customHeight="1">
      <c r="A553" s="84"/>
      <c r="B553" s="129"/>
      <c r="C553" s="129"/>
      <c r="D553" s="129"/>
      <c r="E553" s="129"/>
      <c r="F553" s="129"/>
      <c r="G553" s="129"/>
      <c r="H553" s="129"/>
      <c r="I553" s="129"/>
      <c r="J553" s="129"/>
      <c r="K553" s="129"/>
      <c r="L553" s="129"/>
      <c r="M553" s="129"/>
      <c r="N553" s="129"/>
      <c r="O553" s="129"/>
      <c r="P553" s="129"/>
      <c r="Q553" s="129"/>
      <c r="R553" s="129"/>
      <c r="S553" s="129"/>
      <c r="T553" s="42"/>
      <c r="U553" s="92"/>
      <c r="BG553" s="92"/>
      <c r="BH553" s="110"/>
      <c r="BI553" s="110"/>
      <c r="BJ553" s="111"/>
      <c r="BK553" s="108"/>
      <c r="BL553" s="108"/>
      <c r="BM553" s="92"/>
    </row>
    <row r="554" ht="18.75" customHeight="1">
      <c r="A554" s="84"/>
      <c r="B554" s="129"/>
      <c r="C554" s="129"/>
      <c r="D554" s="129"/>
      <c r="E554" s="129"/>
      <c r="F554" s="129"/>
      <c r="G554" s="129"/>
      <c r="H554" s="129"/>
      <c r="I554" s="129"/>
      <c r="J554" s="129"/>
      <c r="K554" s="129"/>
      <c r="L554" s="129"/>
      <c r="M554" s="129"/>
      <c r="N554" s="129"/>
      <c r="O554" s="129"/>
      <c r="P554" s="129"/>
      <c r="Q554" s="129"/>
      <c r="R554" s="129"/>
      <c r="S554" s="129"/>
      <c r="T554" s="42"/>
      <c r="U554" s="92"/>
      <c r="BG554" s="92"/>
      <c r="BH554" s="110"/>
      <c r="BI554" s="110"/>
      <c r="BJ554" s="111"/>
      <c r="BK554" s="108"/>
      <c r="BL554" s="108"/>
      <c r="BM554" s="92"/>
    </row>
    <row r="555" ht="18.75" customHeight="1">
      <c r="A555" s="84"/>
      <c r="B555" s="129"/>
      <c r="C555" s="129"/>
      <c r="D555" s="129"/>
      <c r="E555" s="129"/>
      <c r="F555" s="129"/>
      <c r="G555" s="129"/>
      <c r="H555" s="129"/>
      <c r="I555" s="129"/>
      <c r="J555" s="129"/>
      <c r="K555" s="129"/>
      <c r="L555" s="129"/>
      <c r="M555" s="129"/>
      <c r="N555" s="129"/>
      <c r="O555" s="129"/>
      <c r="P555" s="129"/>
      <c r="Q555" s="129"/>
      <c r="R555" s="129"/>
      <c r="S555" s="129"/>
      <c r="T555" s="42"/>
      <c r="U555" s="92"/>
      <c r="BG555" s="92"/>
      <c r="BH555" s="110"/>
      <c r="BI555" s="110"/>
      <c r="BJ555" s="111"/>
      <c r="BK555" s="108"/>
      <c r="BL555" s="108"/>
      <c r="BM555" s="92"/>
    </row>
    <row r="556" ht="18.75" customHeight="1">
      <c r="A556" s="84"/>
      <c r="B556" s="129"/>
      <c r="C556" s="129"/>
      <c r="D556" s="129"/>
      <c r="E556" s="129"/>
      <c r="F556" s="129"/>
      <c r="G556" s="129"/>
      <c r="H556" s="129"/>
      <c r="I556" s="129"/>
      <c r="J556" s="129"/>
      <c r="K556" s="129"/>
      <c r="L556" s="129"/>
      <c r="M556" s="129"/>
      <c r="N556" s="129"/>
      <c r="O556" s="129"/>
      <c r="P556" s="129"/>
      <c r="Q556" s="129"/>
      <c r="R556" s="129"/>
      <c r="S556" s="129"/>
      <c r="T556" s="42"/>
      <c r="U556" s="92"/>
      <c r="BG556" s="92"/>
      <c r="BH556" s="110"/>
      <c r="BI556" s="110"/>
      <c r="BJ556" s="111"/>
      <c r="BK556" s="108"/>
      <c r="BL556" s="108"/>
      <c r="BM556" s="92"/>
    </row>
    <row r="557" ht="18.75" customHeight="1">
      <c r="A557" s="84"/>
      <c r="B557" s="129"/>
      <c r="C557" s="129"/>
      <c r="D557" s="129"/>
      <c r="E557" s="129"/>
      <c r="F557" s="129"/>
      <c r="G557" s="129"/>
      <c r="H557" s="129"/>
      <c r="I557" s="129"/>
      <c r="J557" s="129"/>
      <c r="K557" s="129"/>
      <c r="L557" s="129"/>
      <c r="M557" s="129"/>
      <c r="N557" s="129"/>
      <c r="O557" s="129"/>
      <c r="P557" s="129"/>
      <c r="Q557" s="129"/>
      <c r="R557" s="129"/>
      <c r="S557" s="129"/>
      <c r="T557" s="42"/>
      <c r="U557" s="92"/>
      <c r="BG557" s="92"/>
      <c r="BH557" s="110"/>
      <c r="BI557" s="110"/>
      <c r="BJ557" s="111"/>
      <c r="BK557" s="108"/>
      <c r="BL557" s="108"/>
      <c r="BM557" s="92"/>
    </row>
    <row r="558" ht="18.75" customHeight="1">
      <c r="A558" s="84"/>
      <c r="B558" s="129"/>
      <c r="C558" s="129"/>
      <c r="D558" s="129"/>
      <c r="E558" s="129"/>
      <c r="F558" s="129"/>
      <c r="G558" s="129"/>
      <c r="H558" s="129"/>
      <c r="I558" s="129"/>
      <c r="J558" s="129"/>
      <c r="K558" s="129"/>
      <c r="L558" s="129"/>
      <c r="M558" s="129"/>
      <c r="N558" s="129"/>
      <c r="O558" s="129"/>
      <c r="P558" s="129"/>
      <c r="Q558" s="129"/>
      <c r="R558" s="129"/>
      <c r="S558" s="129"/>
      <c r="T558" s="42"/>
      <c r="U558" s="92"/>
      <c r="BG558" s="92"/>
      <c r="BH558" s="110"/>
      <c r="BI558" s="110"/>
      <c r="BJ558" s="111"/>
      <c r="BK558" s="108"/>
      <c r="BL558" s="108"/>
      <c r="BM558" s="92"/>
    </row>
    <row r="559" ht="18.75" customHeight="1">
      <c r="A559" s="84"/>
      <c r="B559" s="129"/>
      <c r="C559" s="129"/>
      <c r="D559" s="129"/>
      <c r="E559" s="129"/>
      <c r="F559" s="129"/>
      <c r="G559" s="129"/>
      <c r="H559" s="129"/>
      <c r="I559" s="129"/>
      <c r="J559" s="129"/>
      <c r="K559" s="129"/>
      <c r="L559" s="129"/>
      <c r="M559" s="129"/>
      <c r="N559" s="129"/>
      <c r="O559" s="129"/>
      <c r="P559" s="129"/>
      <c r="Q559" s="129"/>
      <c r="R559" s="129"/>
      <c r="S559" s="129"/>
      <c r="T559" s="42"/>
      <c r="U559" s="92"/>
      <c r="BG559" s="92"/>
      <c r="BH559" s="110"/>
      <c r="BI559" s="110"/>
      <c r="BJ559" s="111"/>
      <c r="BK559" s="108"/>
      <c r="BL559" s="108"/>
      <c r="BM559" s="92"/>
    </row>
    <row r="560" ht="18.75" customHeight="1">
      <c r="A560" s="84"/>
      <c r="B560" s="129"/>
      <c r="C560" s="129"/>
      <c r="D560" s="129"/>
      <c r="E560" s="129"/>
      <c r="F560" s="129"/>
      <c r="G560" s="129"/>
      <c r="H560" s="129"/>
      <c r="I560" s="129"/>
      <c r="J560" s="129"/>
      <c r="K560" s="129"/>
      <c r="L560" s="129"/>
      <c r="M560" s="129"/>
      <c r="N560" s="129"/>
      <c r="O560" s="129"/>
      <c r="P560" s="129"/>
      <c r="Q560" s="129"/>
      <c r="R560" s="129"/>
      <c r="S560" s="129"/>
      <c r="T560" s="42"/>
      <c r="U560" s="92"/>
      <c r="BG560" s="92"/>
      <c r="BH560" s="110"/>
      <c r="BI560" s="110"/>
      <c r="BJ560" s="111"/>
      <c r="BK560" s="108"/>
      <c r="BL560" s="108"/>
      <c r="BM560" s="92"/>
    </row>
    <row r="561" ht="18.75" customHeight="1">
      <c r="A561" s="84"/>
      <c r="B561" s="129"/>
      <c r="C561" s="129"/>
      <c r="D561" s="129"/>
      <c r="E561" s="129"/>
      <c r="F561" s="129"/>
      <c r="G561" s="129"/>
      <c r="H561" s="129"/>
      <c r="I561" s="129"/>
      <c r="J561" s="129"/>
      <c r="K561" s="129"/>
      <c r="L561" s="129"/>
      <c r="M561" s="129"/>
      <c r="N561" s="129"/>
      <c r="O561" s="129"/>
      <c r="P561" s="129"/>
      <c r="Q561" s="129"/>
      <c r="R561" s="129"/>
      <c r="S561" s="129"/>
      <c r="T561" s="42"/>
      <c r="U561" s="92"/>
      <c r="BG561" s="92"/>
      <c r="BH561" s="110"/>
      <c r="BI561" s="110"/>
      <c r="BJ561" s="111"/>
      <c r="BK561" s="108"/>
      <c r="BL561" s="108"/>
      <c r="BM561" s="92"/>
    </row>
    <row r="562" ht="18.75" customHeight="1">
      <c r="A562" s="84"/>
      <c r="B562" s="129"/>
      <c r="C562" s="129"/>
      <c r="D562" s="129"/>
      <c r="E562" s="129"/>
      <c r="F562" s="129"/>
      <c r="G562" s="129"/>
      <c r="H562" s="129"/>
      <c r="I562" s="129"/>
      <c r="J562" s="129"/>
      <c r="K562" s="129"/>
      <c r="L562" s="129"/>
      <c r="M562" s="129"/>
      <c r="N562" s="129"/>
      <c r="O562" s="129"/>
      <c r="P562" s="129"/>
      <c r="Q562" s="129"/>
      <c r="R562" s="129"/>
      <c r="S562" s="129"/>
      <c r="T562" s="42"/>
      <c r="U562" s="92"/>
      <c r="BG562" s="92"/>
      <c r="BH562" s="110"/>
      <c r="BI562" s="110"/>
      <c r="BJ562" s="111"/>
      <c r="BK562" s="108"/>
      <c r="BL562" s="108"/>
      <c r="BM562" s="92"/>
    </row>
    <row r="563" ht="18.75" customHeight="1">
      <c r="A563" s="84"/>
      <c r="B563" s="129"/>
      <c r="C563" s="129"/>
      <c r="D563" s="129"/>
      <c r="E563" s="129"/>
      <c r="F563" s="129"/>
      <c r="G563" s="129"/>
      <c r="H563" s="129"/>
      <c r="I563" s="129"/>
      <c r="J563" s="129"/>
      <c r="K563" s="129"/>
      <c r="L563" s="129"/>
      <c r="M563" s="129"/>
      <c r="N563" s="129"/>
      <c r="O563" s="129"/>
      <c r="P563" s="129"/>
      <c r="Q563" s="129"/>
      <c r="R563" s="129"/>
      <c r="S563" s="129"/>
      <c r="T563" s="42"/>
      <c r="U563" s="92"/>
      <c r="BG563" s="92"/>
      <c r="BH563" s="110"/>
      <c r="BI563" s="110"/>
      <c r="BJ563" s="111"/>
      <c r="BK563" s="108"/>
      <c r="BL563" s="108"/>
      <c r="BM563" s="92"/>
    </row>
    <row r="564" ht="18.75" customHeight="1">
      <c r="A564" s="84"/>
      <c r="B564" s="129"/>
      <c r="C564" s="129"/>
      <c r="D564" s="129"/>
      <c r="E564" s="129"/>
      <c r="F564" s="129"/>
      <c r="G564" s="129"/>
      <c r="H564" s="129"/>
      <c r="I564" s="129"/>
      <c r="J564" s="129"/>
      <c r="K564" s="129"/>
      <c r="L564" s="129"/>
      <c r="M564" s="129"/>
      <c r="N564" s="129"/>
      <c r="O564" s="129"/>
      <c r="P564" s="129"/>
      <c r="Q564" s="129"/>
      <c r="R564" s="129"/>
      <c r="S564" s="129"/>
      <c r="T564" s="42"/>
      <c r="U564" s="92"/>
      <c r="BG564" s="92"/>
      <c r="BH564" s="110"/>
      <c r="BI564" s="110"/>
      <c r="BJ564" s="111"/>
      <c r="BK564" s="108"/>
      <c r="BL564" s="108"/>
      <c r="BM564" s="92"/>
    </row>
    <row r="565" ht="18.75" customHeight="1">
      <c r="A565" s="84"/>
      <c r="B565" s="129"/>
      <c r="C565" s="129"/>
      <c r="D565" s="129"/>
      <c r="E565" s="129"/>
      <c r="F565" s="129"/>
      <c r="G565" s="129"/>
      <c r="H565" s="129"/>
      <c r="I565" s="129"/>
      <c r="J565" s="129"/>
      <c r="K565" s="129"/>
      <c r="L565" s="129"/>
      <c r="M565" s="129"/>
      <c r="N565" s="129"/>
      <c r="O565" s="129"/>
      <c r="P565" s="129"/>
      <c r="Q565" s="129"/>
      <c r="R565" s="129"/>
      <c r="S565" s="129"/>
      <c r="T565" s="42"/>
      <c r="U565" s="92"/>
      <c r="BG565" s="92"/>
      <c r="BH565" s="110"/>
      <c r="BI565" s="110"/>
      <c r="BJ565" s="111"/>
      <c r="BK565" s="108"/>
      <c r="BL565" s="108"/>
      <c r="BM565" s="92"/>
    </row>
    <row r="566" ht="18.75" customHeight="1">
      <c r="A566" s="84"/>
      <c r="B566" s="129"/>
      <c r="C566" s="129"/>
      <c r="D566" s="129"/>
      <c r="E566" s="129"/>
      <c r="F566" s="129"/>
      <c r="G566" s="129"/>
      <c r="H566" s="129"/>
      <c r="I566" s="129"/>
      <c r="J566" s="129"/>
      <c r="K566" s="129"/>
      <c r="L566" s="129"/>
      <c r="M566" s="129"/>
      <c r="N566" s="129"/>
      <c r="O566" s="129"/>
      <c r="P566" s="129"/>
      <c r="Q566" s="129"/>
      <c r="R566" s="129"/>
      <c r="S566" s="129"/>
      <c r="T566" s="42"/>
      <c r="U566" s="92"/>
      <c r="BG566" s="92"/>
      <c r="BH566" s="110"/>
      <c r="BI566" s="110"/>
      <c r="BJ566" s="111"/>
      <c r="BK566" s="108"/>
      <c r="BL566" s="108"/>
      <c r="BM566" s="92"/>
    </row>
    <row r="567" ht="18.75" customHeight="1">
      <c r="A567" s="84"/>
      <c r="B567" s="129"/>
      <c r="C567" s="129"/>
      <c r="D567" s="129"/>
      <c r="E567" s="129"/>
      <c r="F567" s="129"/>
      <c r="G567" s="129"/>
      <c r="H567" s="129"/>
      <c r="I567" s="129"/>
      <c r="J567" s="129"/>
      <c r="K567" s="129"/>
      <c r="L567" s="129"/>
      <c r="M567" s="129"/>
      <c r="N567" s="129"/>
      <c r="O567" s="129"/>
      <c r="P567" s="129"/>
      <c r="Q567" s="129"/>
      <c r="R567" s="129"/>
      <c r="S567" s="129"/>
      <c r="T567" s="42"/>
      <c r="U567" s="92"/>
      <c r="BG567" s="92"/>
      <c r="BH567" s="110"/>
      <c r="BI567" s="110"/>
      <c r="BJ567" s="111"/>
      <c r="BK567" s="108"/>
      <c r="BL567" s="108"/>
      <c r="BM567" s="92"/>
    </row>
    <row r="568" ht="18.75" customHeight="1">
      <c r="A568" s="84"/>
      <c r="B568" s="129"/>
      <c r="C568" s="129"/>
      <c r="D568" s="129"/>
      <c r="E568" s="129"/>
      <c r="F568" s="129"/>
      <c r="G568" s="129"/>
      <c r="H568" s="129"/>
      <c r="I568" s="129"/>
      <c r="J568" s="129"/>
      <c r="K568" s="129"/>
      <c r="L568" s="129"/>
      <c r="M568" s="129"/>
      <c r="N568" s="129"/>
      <c r="O568" s="129"/>
      <c r="P568" s="129"/>
      <c r="Q568" s="129"/>
      <c r="R568" s="129"/>
      <c r="S568" s="129"/>
      <c r="T568" s="42"/>
      <c r="U568" s="92"/>
      <c r="BG568" s="92"/>
      <c r="BH568" s="110"/>
      <c r="BI568" s="110"/>
      <c r="BJ568" s="111"/>
      <c r="BK568" s="108"/>
      <c r="BL568" s="108"/>
      <c r="BM568" s="92"/>
    </row>
    <row r="569" ht="18.75" customHeight="1">
      <c r="A569" s="84"/>
      <c r="B569" s="129"/>
      <c r="C569" s="129"/>
      <c r="D569" s="129"/>
      <c r="E569" s="129"/>
      <c r="F569" s="129"/>
      <c r="G569" s="129"/>
      <c r="H569" s="129"/>
      <c r="I569" s="129"/>
      <c r="J569" s="129"/>
      <c r="K569" s="129"/>
      <c r="L569" s="129"/>
      <c r="M569" s="129"/>
      <c r="N569" s="129"/>
      <c r="O569" s="129"/>
      <c r="P569" s="129"/>
      <c r="Q569" s="129"/>
      <c r="R569" s="129"/>
      <c r="S569" s="129"/>
      <c r="T569" s="42"/>
      <c r="U569" s="92"/>
      <c r="BG569" s="92"/>
      <c r="BH569" s="110"/>
      <c r="BI569" s="110"/>
      <c r="BJ569" s="111"/>
      <c r="BK569" s="108"/>
      <c r="BL569" s="108"/>
      <c r="BM569" s="92"/>
    </row>
    <row r="570" ht="18.75" customHeight="1">
      <c r="A570" s="84"/>
      <c r="B570" s="129"/>
      <c r="C570" s="129"/>
      <c r="D570" s="129"/>
      <c r="E570" s="129"/>
      <c r="F570" s="129"/>
      <c r="G570" s="129"/>
      <c r="H570" s="129"/>
      <c r="I570" s="129"/>
      <c r="J570" s="129"/>
      <c r="K570" s="129"/>
      <c r="L570" s="129"/>
      <c r="M570" s="129"/>
      <c r="N570" s="129"/>
      <c r="O570" s="129"/>
      <c r="P570" s="129"/>
      <c r="Q570" s="129"/>
      <c r="R570" s="129"/>
      <c r="S570" s="129"/>
      <c r="T570" s="42"/>
      <c r="U570" s="92"/>
      <c r="BG570" s="92"/>
      <c r="BH570" s="110"/>
      <c r="BI570" s="110"/>
      <c r="BJ570" s="111"/>
      <c r="BK570" s="108"/>
      <c r="BL570" s="108"/>
      <c r="BM570" s="92"/>
    </row>
    <row r="571" ht="18.75" customHeight="1">
      <c r="A571" s="84"/>
      <c r="B571" s="129"/>
      <c r="C571" s="129"/>
      <c r="D571" s="129"/>
      <c r="E571" s="129"/>
      <c r="F571" s="129"/>
      <c r="G571" s="129"/>
      <c r="H571" s="129"/>
      <c r="I571" s="129"/>
      <c r="J571" s="129"/>
      <c r="K571" s="129"/>
      <c r="L571" s="129"/>
      <c r="M571" s="129"/>
      <c r="N571" s="129"/>
      <c r="O571" s="129"/>
      <c r="P571" s="129"/>
      <c r="Q571" s="129"/>
      <c r="R571" s="129"/>
      <c r="S571" s="129"/>
      <c r="T571" s="42"/>
      <c r="U571" s="92"/>
      <c r="BG571" s="92"/>
      <c r="BH571" s="110"/>
      <c r="BI571" s="110"/>
      <c r="BJ571" s="111"/>
      <c r="BK571" s="108"/>
      <c r="BL571" s="108"/>
      <c r="BM571" s="92"/>
    </row>
    <row r="572" ht="18.75" customHeight="1">
      <c r="A572" s="84"/>
      <c r="B572" s="129"/>
      <c r="C572" s="129"/>
      <c r="D572" s="129"/>
      <c r="E572" s="129"/>
      <c r="F572" s="129"/>
      <c r="G572" s="129"/>
      <c r="H572" s="129"/>
      <c r="I572" s="129"/>
      <c r="J572" s="129"/>
      <c r="K572" s="129"/>
      <c r="L572" s="129"/>
      <c r="M572" s="129"/>
      <c r="N572" s="129"/>
      <c r="O572" s="129"/>
      <c r="P572" s="129"/>
      <c r="Q572" s="129"/>
      <c r="R572" s="129"/>
      <c r="S572" s="129"/>
      <c r="T572" s="42"/>
      <c r="U572" s="92"/>
      <c r="BG572" s="92"/>
      <c r="BH572" s="110"/>
      <c r="BI572" s="110"/>
      <c r="BJ572" s="111"/>
      <c r="BK572" s="108"/>
      <c r="BL572" s="108"/>
      <c r="BM572" s="92"/>
    </row>
    <row r="573" ht="18.75" customHeight="1">
      <c r="A573" s="84"/>
      <c r="B573" s="129"/>
      <c r="C573" s="129"/>
      <c r="D573" s="129"/>
      <c r="E573" s="129"/>
      <c r="F573" s="129"/>
      <c r="G573" s="129"/>
      <c r="H573" s="129"/>
      <c r="I573" s="129"/>
      <c r="J573" s="129"/>
      <c r="K573" s="129"/>
      <c r="L573" s="129"/>
      <c r="M573" s="129"/>
      <c r="N573" s="129"/>
      <c r="O573" s="129"/>
      <c r="P573" s="129"/>
      <c r="Q573" s="129"/>
      <c r="R573" s="129"/>
      <c r="S573" s="129"/>
      <c r="T573" s="42"/>
      <c r="U573" s="92"/>
      <c r="BG573" s="92"/>
      <c r="BH573" s="110"/>
      <c r="BI573" s="110"/>
      <c r="BJ573" s="111"/>
      <c r="BK573" s="108"/>
      <c r="BL573" s="108"/>
      <c r="BM573" s="92"/>
    </row>
    <row r="574" ht="18.75" customHeight="1">
      <c r="A574" s="84"/>
      <c r="B574" s="129"/>
      <c r="C574" s="129"/>
      <c r="D574" s="129"/>
      <c r="E574" s="129"/>
      <c r="F574" s="129"/>
      <c r="G574" s="129"/>
      <c r="H574" s="129"/>
      <c r="I574" s="129"/>
      <c r="J574" s="129"/>
      <c r="K574" s="129"/>
      <c r="L574" s="129"/>
      <c r="M574" s="129"/>
      <c r="N574" s="129"/>
      <c r="O574" s="129"/>
      <c r="P574" s="129"/>
      <c r="Q574" s="129"/>
      <c r="R574" s="129"/>
      <c r="S574" s="129"/>
      <c r="T574" s="42"/>
      <c r="U574" s="92"/>
      <c r="BG574" s="92"/>
      <c r="BH574" s="110"/>
      <c r="BI574" s="110"/>
      <c r="BJ574" s="111"/>
      <c r="BK574" s="108"/>
      <c r="BL574" s="108"/>
      <c r="BM574" s="92"/>
    </row>
    <row r="575" ht="18.75" customHeight="1">
      <c r="A575" s="84"/>
      <c r="B575" s="129"/>
      <c r="C575" s="129"/>
      <c r="D575" s="129"/>
      <c r="E575" s="129"/>
      <c r="F575" s="129"/>
      <c r="G575" s="129"/>
      <c r="H575" s="129"/>
      <c r="I575" s="129"/>
      <c r="J575" s="129"/>
      <c r="K575" s="129"/>
      <c r="L575" s="129"/>
      <c r="M575" s="129"/>
      <c r="N575" s="129"/>
      <c r="O575" s="129"/>
      <c r="P575" s="129"/>
      <c r="Q575" s="129"/>
      <c r="R575" s="129"/>
      <c r="S575" s="129"/>
      <c r="T575" s="42"/>
      <c r="U575" s="92"/>
      <c r="BG575" s="92"/>
      <c r="BH575" s="110"/>
      <c r="BI575" s="110"/>
      <c r="BJ575" s="111"/>
      <c r="BK575" s="108"/>
      <c r="BL575" s="108"/>
      <c r="BM575" s="92"/>
    </row>
    <row r="576" ht="18.75" customHeight="1">
      <c r="A576" s="84"/>
      <c r="B576" s="129"/>
      <c r="C576" s="129"/>
      <c r="D576" s="129"/>
      <c r="E576" s="129"/>
      <c r="F576" s="129"/>
      <c r="G576" s="129"/>
      <c r="H576" s="129"/>
      <c r="I576" s="129"/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42"/>
      <c r="U576" s="92"/>
      <c r="BG576" s="92"/>
      <c r="BH576" s="110"/>
      <c r="BI576" s="110"/>
      <c r="BJ576" s="111"/>
      <c r="BK576" s="108"/>
      <c r="BL576" s="108"/>
      <c r="BM576" s="92"/>
    </row>
    <row r="577" ht="18.75" customHeight="1">
      <c r="A577" s="84"/>
      <c r="B577" s="129"/>
      <c r="C577" s="129"/>
      <c r="D577" s="129"/>
      <c r="E577" s="129"/>
      <c r="F577" s="129"/>
      <c r="G577" s="129"/>
      <c r="H577" s="129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42"/>
      <c r="U577" s="92"/>
      <c r="BG577" s="92"/>
      <c r="BH577" s="110"/>
      <c r="BI577" s="110"/>
      <c r="BJ577" s="111"/>
      <c r="BK577" s="108"/>
      <c r="BL577" s="108"/>
      <c r="BM577" s="92"/>
    </row>
    <row r="578" ht="18.75" customHeight="1">
      <c r="A578" s="84"/>
      <c r="B578" s="129"/>
      <c r="C578" s="129"/>
      <c r="D578" s="129"/>
      <c r="E578" s="129"/>
      <c r="F578" s="129"/>
      <c r="G578" s="129"/>
      <c r="H578" s="129"/>
      <c r="I578" s="129"/>
      <c r="J578" s="129"/>
      <c r="K578" s="129"/>
      <c r="L578" s="129"/>
      <c r="M578" s="129"/>
      <c r="N578" s="129"/>
      <c r="O578" s="129"/>
      <c r="P578" s="129"/>
      <c r="Q578" s="129"/>
      <c r="R578" s="129"/>
      <c r="S578" s="129"/>
      <c r="T578" s="42"/>
      <c r="U578" s="92"/>
      <c r="BG578" s="92"/>
      <c r="BH578" s="110"/>
      <c r="BI578" s="110"/>
      <c r="BJ578" s="111"/>
      <c r="BK578" s="108"/>
      <c r="BL578" s="108"/>
      <c r="BM578" s="92"/>
    </row>
    <row r="579" ht="18.75" customHeight="1">
      <c r="A579" s="84"/>
      <c r="B579" s="129"/>
      <c r="C579" s="129"/>
      <c r="D579" s="129"/>
      <c r="E579" s="129"/>
      <c r="F579" s="129"/>
      <c r="G579" s="129"/>
      <c r="H579" s="129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42"/>
      <c r="U579" s="92"/>
      <c r="BG579" s="92"/>
      <c r="BH579" s="110"/>
      <c r="BI579" s="110"/>
      <c r="BJ579" s="111"/>
      <c r="BK579" s="108"/>
      <c r="BL579" s="108"/>
      <c r="BM579" s="92"/>
    </row>
    <row r="580" ht="18.75" customHeight="1">
      <c r="A580" s="84"/>
      <c r="B580" s="129"/>
      <c r="C580" s="129"/>
      <c r="D580" s="129"/>
      <c r="E580" s="129"/>
      <c r="F580" s="129"/>
      <c r="G580" s="129"/>
      <c r="H580" s="129"/>
      <c r="I580" s="129"/>
      <c r="J580" s="129"/>
      <c r="K580" s="129"/>
      <c r="L580" s="129"/>
      <c r="M580" s="129"/>
      <c r="N580" s="129"/>
      <c r="O580" s="129"/>
      <c r="P580" s="129"/>
      <c r="Q580" s="129"/>
      <c r="R580" s="129"/>
      <c r="S580" s="129"/>
      <c r="T580" s="42"/>
      <c r="U580" s="92"/>
      <c r="BG580" s="92"/>
      <c r="BH580" s="110"/>
      <c r="BI580" s="110"/>
      <c r="BJ580" s="111"/>
      <c r="BK580" s="108"/>
      <c r="BL580" s="108"/>
      <c r="BM580" s="92"/>
    </row>
    <row r="581" ht="18.75" customHeight="1">
      <c r="A581" s="84"/>
      <c r="B581" s="129"/>
      <c r="C581" s="129"/>
      <c r="D581" s="129"/>
      <c r="E581" s="129"/>
      <c r="F581" s="129"/>
      <c r="G581" s="129"/>
      <c r="H581" s="129"/>
      <c r="I581" s="129"/>
      <c r="J581" s="129"/>
      <c r="K581" s="129"/>
      <c r="L581" s="129"/>
      <c r="M581" s="129"/>
      <c r="N581" s="129"/>
      <c r="O581" s="129"/>
      <c r="P581" s="129"/>
      <c r="Q581" s="129"/>
      <c r="R581" s="129"/>
      <c r="S581" s="129"/>
      <c r="T581" s="42"/>
      <c r="U581" s="92"/>
      <c r="BG581" s="92"/>
      <c r="BH581" s="110"/>
      <c r="BI581" s="110"/>
      <c r="BJ581" s="111"/>
      <c r="BK581" s="108"/>
      <c r="BL581" s="108"/>
      <c r="BM581" s="92"/>
    </row>
    <row r="582" ht="18.75" customHeight="1">
      <c r="A582" s="84"/>
      <c r="B582" s="129"/>
      <c r="C582" s="129"/>
      <c r="D582" s="129"/>
      <c r="E582" s="129"/>
      <c r="F582" s="129"/>
      <c r="G582" s="129"/>
      <c r="H582" s="129"/>
      <c r="I582" s="129"/>
      <c r="J582" s="129"/>
      <c r="K582" s="129"/>
      <c r="L582" s="129"/>
      <c r="M582" s="129"/>
      <c r="N582" s="129"/>
      <c r="O582" s="129"/>
      <c r="P582" s="129"/>
      <c r="Q582" s="129"/>
      <c r="R582" s="129"/>
      <c r="S582" s="129"/>
      <c r="T582" s="42"/>
      <c r="U582" s="92"/>
      <c r="BG582" s="92"/>
      <c r="BH582" s="110"/>
      <c r="BI582" s="110"/>
      <c r="BJ582" s="111"/>
      <c r="BK582" s="108"/>
      <c r="BL582" s="108"/>
      <c r="BM582" s="92"/>
    </row>
    <row r="583" ht="18.75" customHeight="1">
      <c r="A583" s="84"/>
      <c r="B583" s="129"/>
      <c r="C583" s="129"/>
      <c r="D583" s="129"/>
      <c r="E583" s="129"/>
      <c r="F583" s="129"/>
      <c r="G583" s="129"/>
      <c r="H583" s="129"/>
      <c r="I583" s="129"/>
      <c r="J583" s="129"/>
      <c r="K583" s="129"/>
      <c r="L583" s="129"/>
      <c r="M583" s="129"/>
      <c r="N583" s="129"/>
      <c r="O583" s="129"/>
      <c r="P583" s="129"/>
      <c r="Q583" s="129"/>
      <c r="R583" s="129"/>
      <c r="S583" s="129"/>
      <c r="T583" s="42"/>
      <c r="U583" s="92"/>
      <c r="BG583" s="92"/>
      <c r="BH583" s="110"/>
      <c r="BI583" s="110"/>
      <c r="BJ583" s="111"/>
      <c r="BK583" s="108"/>
      <c r="BL583" s="108"/>
      <c r="BM583" s="92"/>
    </row>
    <row r="584" ht="18.75" customHeight="1">
      <c r="A584" s="84"/>
      <c r="B584" s="129"/>
      <c r="C584" s="129"/>
      <c r="D584" s="129"/>
      <c r="E584" s="129"/>
      <c r="F584" s="129"/>
      <c r="G584" s="129"/>
      <c r="H584" s="129"/>
      <c r="I584" s="129"/>
      <c r="J584" s="129"/>
      <c r="K584" s="129"/>
      <c r="L584" s="129"/>
      <c r="M584" s="129"/>
      <c r="N584" s="129"/>
      <c r="O584" s="129"/>
      <c r="P584" s="129"/>
      <c r="Q584" s="129"/>
      <c r="R584" s="129"/>
      <c r="S584" s="129"/>
      <c r="T584" s="42"/>
      <c r="U584" s="92"/>
      <c r="BG584" s="92"/>
      <c r="BH584" s="110"/>
      <c r="BI584" s="110"/>
      <c r="BJ584" s="111"/>
      <c r="BK584" s="108"/>
      <c r="BL584" s="108"/>
      <c r="BM584" s="92"/>
    </row>
    <row r="585" ht="18.75" customHeight="1">
      <c r="A585" s="84"/>
      <c r="B585" s="129"/>
      <c r="C585" s="129"/>
      <c r="D585" s="129"/>
      <c r="E585" s="129"/>
      <c r="F585" s="129"/>
      <c r="G585" s="129"/>
      <c r="H585" s="129"/>
      <c r="I585" s="129"/>
      <c r="J585" s="129"/>
      <c r="K585" s="129"/>
      <c r="L585" s="129"/>
      <c r="M585" s="129"/>
      <c r="N585" s="129"/>
      <c r="O585" s="129"/>
      <c r="P585" s="129"/>
      <c r="Q585" s="129"/>
      <c r="R585" s="129"/>
      <c r="S585" s="129"/>
      <c r="T585" s="42"/>
      <c r="U585" s="92"/>
      <c r="BG585" s="92"/>
      <c r="BH585" s="110"/>
      <c r="BI585" s="110"/>
      <c r="BJ585" s="111"/>
      <c r="BK585" s="108"/>
      <c r="BL585" s="108"/>
      <c r="BM585" s="92"/>
    </row>
    <row r="586" ht="18.75" customHeight="1">
      <c r="A586" s="84"/>
      <c r="B586" s="129"/>
      <c r="C586" s="129"/>
      <c r="D586" s="129"/>
      <c r="E586" s="129"/>
      <c r="F586" s="129"/>
      <c r="G586" s="129"/>
      <c r="H586" s="129"/>
      <c r="I586" s="129"/>
      <c r="J586" s="129"/>
      <c r="K586" s="129"/>
      <c r="L586" s="129"/>
      <c r="M586" s="129"/>
      <c r="N586" s="129"/>
      <c r="O586" s="129"/>
      <c r="P586" s="129"/>
      <c r="Q586" s="129"/>
      <c r="R586" s="129"/>
      <c r="S586" s="129"/>
      <c r="T586" s="42"/>
      <c r="U586" s="92"/>
      <c r="BG586" s="92"/>
      <c r="BH586" s="110"/>
      <c r="BI586" s="110"/>
      <c r="BJ586" s="111"/>
      <c r="BK586" s="108"/>
      <c r="BL586" s="108"/>
      <c r="BM586" s="92"/>
    </row>
    <row r="587" ht="18.75" customHeight="1">
      <c r="A587" s="84"/>
      <c r="B587" s="129"/>
      <c r="C587" s="129"/>
      <c r="D587" s="129"/>
      <c r="E587" s="129"/>
      <c r="F587" s="129"/>
      <c r="G587" s="129"/>
      <c r="H587" s="129"/>
      <c r="I587" s="129"/>
      <c r="J587" s="129"/>
      <c r="K587" s="129"/>
      <c r="L587" s="129"/>
      <c r="M587" s="129"/>
      <c r="N587" s="129"/>
      <c r="O587" s="129"/>
      <c r="P587" s="129"/>
      <c r="Q587" s="129"/>
      <c r="R587" s="129"/>
      <c r="S587" s="129"/>
      <c r="T587" s="42"/>
      <c r="U587" s="92"/>
      <c r="BG587" s="92"/>
      <c r="BH587" s="110"/>
      <c r="BI587" s="110"/>
      <c r="BJ587" s="111"/>
      <c r="BK587" s="108"/>
      <c r="BL587" s="108"/>
      <c r="BM587" s="92"/>
    </row>
    <row r="588" ht="18.75" customHeight="1">
      <c r="A588" s="84"/>
      <c r="B588" s="129"/>
      <c r="C588" s="129"/>
      <c r="D588" s="129"/>
      <c r="E588" s="129"/>
      <c r="F588" s="129"/>
      <c r="G588" s="129"/>
      <c r="H588" s="129"/>
      <c r="I588" s="129"/>
      <c r="J588" s="129"/>
      <c r="K588" s="129"/>
      <c r="L588" s="129"/>
      <c r="M588" s="129"/>
      <c r="N588" s="129"/>
      <c r="O588" s="129"/>
      <c r="P588" s="129"/>
      <c r="Q588" s="129"/>
      <c r="R588" s="129"/>
      <c r="S588" s="129"/>
      <c r="T588" s="42"/>
      <c r="U588" s="92"/>
      <c r="BG588" s="92"/>
      <c r="BH588" s="110"/>
      <c r="BI588" s="110"/>
      <c r="BJ588" s="111"/>
      <c r="BK588" s="108"/>
      <c r="BL588" s="108"/>
      <c r="BM588" s="92"/>
    </row>
    <row r="589" ht="18.75" customHeight="1">
      <c r="A589" s="84"/>
      <c r="B589" s="129"/>
      <c r="C589" s="129"/>
      <c r="D589" s="129"/>
      <c r="E589" s="129"/>
      <c r="F589" s="129"/>
      <c r="G589" s="129"/>
      <c r="H589" s="129"/>
      <c r="I589" s="129"/>
      <c r="J589" s="129"/>
      <c r="K589" s="129"/>
      <c r="L589" s="129"/>
      <c r="M589" s="129"/>
      <c r="N589" s="129"/>
      <c r="O589" s="129"/>
      <c r="P589" s="129"/>
      <c r="Q589" s="129"/>
      <c r="R589" s="129"/>
      <c r="S589" s="129"/>
      <c r="T589" s="42"/>
      <c r="U589" s="92"/>
      <c r="BG589" s="92"/>
      <c r="BH589" s="110"/>
      <c r="BI589" s="110"/>
      <c r="BJ589" s="111"/>
      <c r="BK589" s="108"/>
      <c r="BL589" s="108"/>
      <c r="BM589" s="92"/>
    </row>
    <row r="590" ht="18.75" customHeight="1">
      <c r="A590" s="84"/>
      <c r="B590" s="129"/>
      <c r="C590" s="129"/>
      <c r="D590" s="129"/>
      <c r="E590" s="129"/>
      <c r="F590" s="129"/>
      <c r="G590" s="129"/>
      <c r="H590" s="129"/>
      <c r="I590" s="129"/>
      <c r="J590" s="129"/>
      <c r="K590" s="129"/>
      <c r="L590" s="129"/>
      <c r="M590" s="129"/>
      <c r="N590" s="129"/>
      <c r="O590" s="129"/>
      <c r="P590" s="129"/>
      <c r="Q590" s="129"/>
      <c r="R590" s="129"/>
      <c r="S590" s="129"/>
      <c r="T590" s="42"/>
      <c r="U590" s="92"/>
      <c r="BG590" s="92"/>
      <c r="BH590" s="110"/>
      <c r="BI590" s="110"/>
      <c r="BJ590" s="111"/>
      <c r="BK590" s="108"/>
      <c r="BL590" s="108"/>
      <c r="BM590" s="92"/>
    </row>
    <row r="591" ht="18.75" customHeight="1">
      <c r="A591" s="84"/>
      <c r="B591" s="129"/>
      <c r="C591" s="129"/>
      <c r="D591" s="129"/>
      <c r="E591" s="129"/>
      <c r="F591" s="129"/>
      <c r="G591" s="129"/>
      <c r="H591" s="129"/>
      <c r="I591" s="129"/>
      <c r="J591" s="129"/>
      <c r="K591" s="129"/>
      <c r="L591" s="129"/>
      <c r="M591" s="129"/>
      <c r="N591" s="129"/>
      <c r="O591" s="129"/>
      <c r="P591" s="129"/>
      <c r="Q591" s="129"/>
      <c r="R591" s="129"/>
      <c r="S591" s="129"/>
      <c r="T591" s="42"/>
      <c r="U591" s="92"/>
      <c r="BG591" s="92"/>
      <c r="BH591" s="110"/>
      <c r="BI591" s="110"/>
      <c r="BJ591" s="111"/>
      <c r="BK591" s="108"/>
      <c r="BL591" s="108"/>
      <c r="BM591" s="92"/>
    </row>
    <row r="592" ht="18.75" customHeight="1">
      <c r="A592" s="84"/>
      <c r="B592" s="129"/>
      <c r="C592" s="129"/>
      <c r="D592" s="129"/>
      <c r="E592" s="129"/>
      <c r="F592" s="129"/>
      <c r="G592" s="129"/>
      <c r="H592" s="129"/>
      <c r="I592" s="129"/>
      <c r="J592" s="129"/>
      <c r="K592" s="129"/>
      <c r="L592" s="129"/>
      <c r="M592" s="129"/>
      <c r="N592" s="129"/>
      <c r="O592" s="129"/>
      <c r="P592" s="129"/>
      <c r="Q592" s="129"/>
      <c r="R592" s="129"/>
      <c r="S592" s="129"/>
      <c r="T592" s="42"/>
      <c r="U592" s="92"/>
      <c r="BG592" s="92"/>
      <c r="BH592" s="110"/>
      <c r="BI592" s="110"/>
      <c r="BJ592" s="111"/>
      <c r="BK592" s="108"/>
      <c r="BL592" s="108"/>
      <c r="BM592" s="92"/>
    </row>
    <row r="593" ht="18.75" customHeight="1">
      <c r="A593" s="84"/>
      <c r="B593" s="129"/>
      <c r="C593" s="129"/>
      <c r="D593" s="129"/>
      <c r="E593" s="129"/>
      <c r="F593" s="129"/>
      <c r="G593" s="129"/>
      <c r="H593" s="129"/>
      <c r="I593" s="129"/>
      <c r="J593" s="129"/>
      <c r="K593" s="129"/>
      <c r="L593" s="129"/>
      <c r="M593" s="129"/>
      <c r="N593" s="129"/>
      <c r="O593" s="129"/>
      <c r="P593" s="129"/>
      <c r="Q593" s="129"/>
      <c r="R593" s="129"/>
      <c r="S593" s="129"/>
      <c r="T593" s="42"/>
      <c r="U593" s="92"/>
      <c r="BG593" s="92"/>
      <c r="BH593" s="110"/>
      <c r="BI593" s="110"/>
      <c r="BJ593" s="111"/>
      <c r="BK593" s="108"/>
      <c r="BL593" s="108"/>
      <c r="BM593" s="92"/>
    </row>
  </sheetData>
  <mergeCells count="647">
    <mergeCell ref="AW15:AX15"/>
    <mergeCell ref="BA15:BB15"/>
    <mergeCell ref="BE15:BF15"/>
    <mergeCell ref="AW16:AX16"/>
    <mergeCell ref="BA16:BB16"/>
    <mergeCell ref="BE16:BF16"/>
    <mergeCell ref="AU18:AW18"/>
    <mergeCell ref="AY18:BA18"/>
    <mergeCell ref="BC18:BE18"/>
    <mergeCell ref="AW19:AX19"/>
    <mergeCell ref="BA19:BB19"/>
    <mergeCell ref="BE19:BF19"/>
    <mergeCell ref="BA20:BB20"/>
    <mergeCell ref="BE20:BF20"/>
    <mergeCell ref="BA23:BB23"/>
    <mergeCell ref="BA24:BB24"/>
    <mergeCell ref="AW20:AX20"/>
    <mergeCell ref="AU22:AW22"/>
    <mergeCell ref="AY22:BA22"/>
    <mergeCell ref="BC22:BE22"/>
    <mergeCell ref="AW23:AX23"/>
    <mergeCell ref="BE23:BF23"/>
    <mergeCell ref="BE24:BF24"/>
    <mergeCell ref="BH14:BI15"/>
    <mergeCell ref="BH16:BI17"/>
    <mergeCell ref="BH18:BI19"/>
    <mergeCell ref="BH20:BI21"/>
    <mergeCell ref="BH22:BI23"/>
    <mergeCell ref="BH24:BI25"/>
    <mergeCell ref="BH26:BI27"/>
    <mergeCell ref="BH28:BI29"/>
    <mergeCell ref="BH30:BI31"/>
    <mergeCell ref="BH32:BI33"/>
    <mergeCell ref="BH34:BI35"/>
    <mergeCell ref="BH36:BI37"/>
    <mergeCell ref="BH38:BI39"/>
    <mergeCell ref="BH40:BI41"/>
    <mergeCell ref="BH42:BI43"/>
    <mergeCell ref="BH44:BI45"/>
    <mergeCell ref="BH46:BI47"/>
    <mergeCell ref="BH48:BI49"/>
    <mergeCell ref="BH50:BI51"/>
    <mergeCell ref="BH52:BI53"/>
    <mergeCell ref="BH54:BI55"/>
    <mergeCell ref="BH56:BI57"/>
    <mergeCell ref="BH58:BI59"/>
    <mergeCell ref="BH60:BI61"/>
    <mergeCell ref="BH62:BI63"/>
    <mergeCell ref="BH64:BI65"/>
    <mergeCell ref="BH66:BI67"/>
    <mergeCell ref="BH68:BI69"/>
    <mergeCell ref="BH70:BI71"/>
    <mergeCell ref="BH72:BI73"/>
    <mergeCell ref="BH74:BI75"/>
    <mergeCell ref="BH76:BI77"/>
    <mergeCell ref="BH78:BI79"/>
    <mergeCell ref="BH80:BI81"/>
    <mergeCell ref="BH82:BI83"/>
    <mergeCell ref="BH98:BI99"/>
    <mergeCell ref="BH100:BI101"/>
    <mergeCell ref="BH102:BI103"/>
    <mergeCell ref="BH84:BI85"/>
    <mergeCell ref="BH86:BI87"/>
    <mergeCell ref="BH88:BI89"/>
    <mergeCell ref="BH90:BI91"/>
    <mergeCell ref="BH92:BI93"/>
    <mergeCell ref="BH94:BI95"/>
    <mergeCell ref="BH96:BI97"/>
    <mergeCell ref="BK31:BL32"/>
    <mergeCell ref="BK33:BL34"/>
    <mergeCell ref="BK35:BL36"/>
    <mergeCell ref="BK37:BL38"/>
    <mergeCell ref="BK39:BL40"/>
    <mergeCell ref="BK41:BL42"/>
    <mergeCell ref="BK43:BL44"/>
    <mergeCell ref="BK45:BL46"/>
    <mergeCell ref="BK47:BL48"/>
    <mergeCell ref="BK49:BL50"/>
    <mergeCell ref="BK51:BL52"/>
    <mergeCell ref="BK53:BL54"/>
    <mergeCell ref="BK55:BL56"/>
    <mergeCell ref="BK57:BL58"/>
    <mergeCell ref="BK59:BL60"/>
    <mergeCell ref="BK61:BL62"/>
    <mergeCell ref="BK63:BL64"/>
    <mergeCell ref="BK65:BL66"/>
    <mergeCell ref="BK67:BL68"/>
    <mergeCell ref="BK69:BL70"/>
    <mergeCell ref="BK71:BL72"/>
    <mergeCell ref="BK73:BL74"/>
    <mergeCell ref="BK75:BL76"/>
    <mergeCell ref="BK77:BL78"/>
    <mergeCell ref="BK79:BL80"/>
    <mergeCell ref="BK81:BL82"/>
    <mergeCell ref="BK83:BL84"/>
    <mergeCell ref="BK85:BL86"/>
    <mergeCell ref="BK101:BL102"/>
    <mergeCell ref="BK103:BL104"/>
    <mergeCell ref="BK105:BL106"/>
    <mergeCell ref="BK87:BL88"/>
    <mergeCell ref="BK89:BL90"/>
    <mergeCell ref="BK91:BL92"/>
    <mergeCell ref="BK93:BL94"/>
    <mergeCell ref="BK95:BL96"/>
    <mergeCell ref="BK97:BL98"/>
    <mergeCell ref="BK99:BL100"/>
    <mergeCell ref="BA4:BB4"/>
    <mergeCell ref="BE4:BF4"/>
    <mergeCell ref="BH4:BI5"/>
    <mergeCell ref="AY6:BA6"/>
    <mergeCell ref="BC6:BE6"/>
    <mergeCell ref="BH6:BI7"/>
    <mergeCell ref="BE7:BF7"/>
    <mergeCell ref="AW7:AX7"/>
    <mergeCell ref="BA7:BB7"/>
    <mergeCell ref="AU10:AW10"/>
    <mergeCell ref="AY10:BA10"/>
    <mergeCell ref="BC10:BE10"/>
    <mergeCell ref="BA11:BB11"/>
    <mergeCell ref="BE11:BF11"/>
    <mergeCell ref="AW11:AX11"/>
    <mergeCell ref="AW12:AX12"/>
    <mergeCell ref="BA12:BB12"/>
    <mergeCell ref="BE12:BF12"/>
    <mergeCell ref="AU14:AW14"/>
    <mergeCell ref="AY14:BA14"/>
    <mergeCell ref="BC14:BE14"/>
    <mergeCell ref="BH8:BI9"/>
    <mergeCell ref="BK9:BL10"/>
    <mergeCell ref="BH10:BI11"/>
    <mergeCell ref="BK11:BL12"/>
    <mergeCell ref="BH12:BI13"/>
    <mergeCell ref="BK13:BL14"/>
    <mergeCell ref="BK15:BL16"/>
    <mergeCell ref="BA27:BB27"/>
    <mergeCell ref="BA28:BB28"/>
    <mergeCell ref="AW24:AX24"/>
    <mergeCell ref="AU26:AW26"/>
    <mergeCell ref="AY26:BA26"/>
    <mergeCell ref="BC26:BE26"/>
    <mergeCell ref="AW27:AX27"/>
    <mergeCell ref="BE27:BF27"/>
    <mergeCell ref="AW28:AX28"/>
    <mergeCell ref="BE28:BF28"/>
    <mergeCell ref="BK17:BL18"/>
    <mergeCell ref="BK19:BL20"/>
    <mergeCell ref="BK21:BL22"/>
    <mergeCell ref="BK23:BL24"/>
    <mergeCell ref="BK25:BL26"/>
    <mergeCell ref="BK27:BL28"/>
    <mergeCell ref="BK29:BL30"/>
    <mergeCell ref="AS3:AT3"/>
    <mergeCell ref="AW3:AX3"/>
    <mergeCell ref="BA3:BB3"/>
    <mergeCell ref="BE3:BF3"/>
    <mergeCell ref="AI2:AK2"/>
    <mergeCell ref="AM2:AO2"/>
    <mergeCell ref="AQ2:AS2"/>
    <mergeCell ref="AU2:AW2"/>
    <mergeCell ref="AY2:BA2"/>
    <mergeCell ref="BC2:BE2"/>
    <mergeCell ref="BH2:BI3"/>
    <mergeCell ref="AK7:AL7"/>
    <mergeCell ref="AO7:AP7"/>
    <mergeCell ref="N6:O7"/>
    <mergeCell ref="P6:Q7"/>
    <mergeCell ref="R6:S7"/>
    <mergeCell ref="AI6:AK6"/>
    <mergeCell ref="AM6:AO6"/>
    <mergeCell ref="AQ6:AS6"/>
    <mergeCell ref="AU6:AW6"/>
    <mergeCell ref="AS7:AT7"/>
    <mergeCell ref="AQ1:AT1"/>
    <mergeCell ref="AU1:AX1"/>
    <mergeCell ref="AY1:BB1"/>
    <mergeCell ref="BC1:BF1"/>
    <mergeCell ref="P1:Q1"/>
    <mergeCell ref="R1:S1"/>
    <mergeCell ref="W1:Z1"/>
    <mergeCell ref="AA1:AD1"/>
    <mergeCell ref="AE1:AH1"/>
    <mergeCell ref="AI1:AL1"/>
    <mergeCell ref="AM1:AP1"/>
    <mergeCell ref="B1:C1"/>
    <mergeCell ref="D1:E1"/>
    <mergeCell ref="F1:G1"/>
    <mergeCell ref="H1:I1"/>
    <mergeCell ref="J1:K1"/>
    <mergeCell ref="L1:M1"/>
    <mergeCell ref="N1:O1"/>
    <mergeCell ref="N2:O3"/>
    <mergeCell ref="N4:O5"/>
    <mergeCell ref="AK3:AL3"/>
    <mergeCell ref="AO3:AP3"/>
    <mergeCell ref="BK3:BL4"/>
    <mergeCell ref="AK4:AL4"/>
    <mergeCell ref="AO4:AP4"/>
    <mergeCell ref="AS4:AT4"/>
    <mergeCell ref="AW4:AX4"/>
    <mergeCell ref="BK5:BL6"/>
    <mergeCell ref="BK7:BL8"/>
    <mergeCell ref="AK8:AL8"/>
    <mergeCell ref="AO8:AP8"/>
    <mergeCell ref="AS8:AT8"/>
    <mergeCell ref="AW8:AX8"/>
    <mergeCell ref="BA8:BB8"/>
    <mergeCell ref="BE8:BF8"/>
    <mergeCell ref="A6:A7"/>
    <mergeCell ref="B6:C7"/>
    <mergeCell ref="D6:E7"/>
    <mergeCell ref="F6:G7"/>
    <mergeCell ref="H6:I7"/>
    <mergeCell ref="J6:K7"/>
    <mergeCell ref="L6:M7"/>
    <mergeCell ref="Y3:Z3"/>
    <mergeCell ref="AC3:AD3"/>
    <mergeCell ref="P4:Q5"/>
    <mergeCell ref="R4:S5"/>
    <mergeCell ref="V6:V9"/>
    <mergeCell ref="P8:Q9"/>
    <mergeCell ref="R8:S9"/>
    <mergeCell ref="P2:Q3"/>
    <mergeCell ref="R2:S3"/>
    <mergeCell ref="V2:V5"/>
    <mergeCell ref="W2:Y2"/>
    <mergeCell ref="AA2:AC2"/>
    <mergeCell ref="AE2:AG2"/>
    <mergeCell ref="AG3:AH3"/>
    <mergeCell ref="AG4:AH4"/>
    <mergeCell ref="Y4:Z4"/>
    <mergeCell ref="AC4:AD4"/>
    <mergeCell ref="W6:Y6"/>
    <mergeCell ref="AA6:AC6"/>
    <mergeCell ref="AE6:AG6"/>
    <mergeCell ref="AC7:AD7"/>
    <mergeCell ref="AG7:AH7"/>
    <mergeCell ref="AI10:AK10"/>
    <mergeCell ref="AM10:AO10"/>
    <mergeCell ref="AQ10:AS10"/>
    <mergeCell ref="Y7:Z7"/>
    <mergeCell ref="Y8:Z8"/>
    <mergeCell ref="AC8:AD8"/>
    <mergeCell ref="AG8:AH8"/>
    <mergeCell ref="W10:Y10"/>
    <mergeCell ref="AA10:AC10"/>
    <mergeCell ref="AE10:AG10"/>
    <mergeCell ref="AG11:AH11"/>
    <mergeCell ref="AG12:AH12"/>
    <mergeCell ref="F14:G15"/>
    <mergeCell ref="H14:I15"/>
    <mergeCell ref="A12:A13"/>
    <mergeCell ref="B12:C13"/>
    <mergeCell ref="D12:E13"/>
    <mergeCell ref="F12:G13"/>
    <mergeCell ref="H12:I13"/>
    <mergeCell ref="J12:K13"/>
    <mergeCell ref="A14:A15"/>
    <mergeCell ref="J14:K15"/>
    <mergeCell ref="AO19:AP19"/>
    <mergeCell ref="AO20:AP20"/>
    <mergeCell ref="AC19:AD19"/>
    <mergeCell ref="AG19:AH19"/>
    <mergeCell ref="AK19:AL19"/>
    <mergeCell ref="AS19:AT19"/>
    <mergeCell ref="AG20:AH20"/>
    <mergeCell ref="AK20:AL20"/>
    <mergeCell ref="AS20:AT20"/>
    <mergeCell ref="AC20:AD20"/>
    <mergeCell ref="AA22:AC22"/>
    <mergeCell ref="AE22:AG22"/>
    <mergeCell ref="AI22:AK22"/>
    <mergeCell ref="AM22:AO22"/>
    <mergeCell ref="AQ22:AS22"/>
    <mergeCell ref="AC23:AD23"/>
    <mergeCell ref="AG23:AH23"/>
    <mergeCell ref="AK23:AL23"/>
    <mergeCell ref="AC24:AD24"/>
    <mergeCell ref="AG24:AH24"/>
    <mergeCell ref="AK24:AL24"/>
    <mergeCell ref="AO24:AP24"/>
    <mergeCell ref="AS24:AT24"/>
    <mergeCell ref="AG27:AH27"/>
    <mergeCell ref="AG28:AH28"/>
    <mergeCell ref="AK28:AL28"/>
    <mergeCell ref="AO28:AP28"/>
    <mergeCell ref="AS28:AT28"/>
    <mergeCell ref="AE26:AG26"/>
    <mergeCell ref="AI26:AK26"/>
    <mergeCell ref="AM26:AO26"/>
    <mergeCell ref="AQ26:AS26"/>
    <mergeCell ref="AK27:AL27"/>
    <mergeCell ref="AO27:AP27"/>
    <mergeCell ref="AS27:AT27"/>
    <mergeCell ref="AO11:AP11"/>
    <mergeCell ref="AO12:AP12"/>
    <mergeCell ref="Y11:Z11"/>
    <mergeCell ref="AC11:AD11"/>
    <mergeCell ref="AK11:AL11"/>
    <mergeCell ref="AS11:AT11"/>
    <mergeCell ref="Y12:Z12"/>
    <mergeCell ref="AK12:AL12"/>
    <mergeCell ref="AS12:AT12"/>
    <mergeCell ref="AO15:AP15"/>
    <mergeCell ref="AS15:AT15"/>
    <mergeCell ref="AO16:AP16"/>
    <mergeCell ref="AS16:AT16"/>
    <mergeCell ref="AC12:AD12"/>
    <mergeCell ref="AA14:AC14"/>
    <mergeCell ref="AE14:AG14"/>
    <mergeCell ref="AI14:AK14"/>
    <mergeCell ref="AM14:AO14"/>
    <mergeCell ref="AQ14:AS14"/>
    <mergeCell ref="AC15:AD15"/>
    <mergeCell ref="AI18:AK18"/>
    <mergeCell ref="AM18:AO18"/>
    <mergeCell ref="AQ18:AS18"/>
    <mergeCell ref="AG15:AH15"/>
    <mergeCell ref="AK15:AL15"/>
    <mergeCell ref="AC16:AD16"/>
    <mergeCell ref="AG16:AH16"/>
    <mergeCell ref="AK16:AL16"/>
    <mergeCell ref="AA18:AC18"/>
    <mergeCell ref="AE18:AG18"/>
    <mergeCell ref="AO23:AP23"/>
    <mergeCell ref="AS23:AT23"/>
    <mergeCell ref="B43:C44"/>
    <mergeCell ref="D43:E44"/>
    <mergeCell ref="F43:G44"/>
    <mergeCell ref="H43:I44"/>
    <mergeCell ref="J43:K44"/>
    <mergeCell ref="L43:M44"/>
    <mergeCell ref="N43:O44"/>
    <mergeCell ref="P43:Q44"/>
    <mergeCell ref="R43:S44"/>
    <mergeCell ref="B45:C46"/>
    <mergeCell ref="D45:E46"/>
    <mergeCell ref="F45:G46"/>
    <mergeCell ref="H45:I46"/>
    <mergeCell ref="J45:K46"/>
    <mergeCell ref="L45:M46"/>
    <mergeCell ref="N45:O46"/>
    <mergeCell ref="P45:Q46"/>
    <mergeCell ref="R45:S46"/>
    <mergeCell ref="B47:C48"/>
    <mergeCell ref="D47:E48"/>
    <mergeCell ref="N47:O48"/>
    <mergeCell ref="P47:Q48"/>
    <mergeCell ref="R47:S48"/>
    <mergeCell ref="P61:Q62"/>
    <mergeCell ref="R61:S62"/>
    <mergeCell ref="B61:C62"/>
    <mergeCell ref="D61:E62"/>
    <mergeCell ref="F61:G62"/>
    <mergeCell ref="H61:I62"/>
    <mergeCell ref="J61:K62"/>
    <mergeCell ref="L61:M62"/>
    <mergeCell ref="N61:O62"/>
    <mergeCell ref="P63:Q64"/>
    <mergeCell ref="R63:S64"/>
    <mergeCell ref="B63:C64"/>
    <mergeCell ref="D63:E64"/>
    <mergeCell ref="F63:G64"/>
    <mergeCell ref="H63:I64"/>
    <mergeCell ref="J63:K64"/>
    <mergeCell ref="L63:M64"/>
    <mergeCell ref="N63:O64"/>
    <mergeCell ref="P65:Q66"/>
    <mergeCell ref="R65:S66"/>
    <mergeCell ref="B65:C66"/>
    <mergeCell ref="D65:E66"/>
    <mergeCell ref="F65:G66"/>
    <mergeCell ref="H65:I66"/>
    <mergeCell ref="J65:K66"/>
    <mergeCell ref="L65:M66"/>
    <mergeCell ref="N65:O66"/>
    <mergeCell ref="P67:Q68"/>
    <mergeCell ref="R67:S68"/>
    <mergeCell ref="B67:C68"/>
    <mergeCell ref="D67:E68"/>
    <mergeCell ref="F67:G68"/>
    <mergeCell ref="H67:I68"/>
    <mergeCell ref="J67:K68"/>
    <mergeCell ref="L67:M68"/>
    <mergeCell ref="N67:O68"/>
    <mergeCell ref="F47:G48"/>
    <mergeCell ref="H47:I48"/>
    <mergeCell ref="F57:G58"/>
    <mergeCell ref="H57:I58"/>
    <mergeCell ref="J57:K58"/>
    <mergeCell ref="L57:M58"/>
    <mergeCell ref="N57:O58"/>
    <mergeCell ref="J47:K48"/>
    <mergeCell ref="L47:M48"/>
    <mergeCell ref="J49:K50"/>
    <mergeCell ref="L49:M50"/>
    <mergeCell ref="N49:O50"/>
    <mergeCell ref="P49:Q50"/>
    <mergeCell ref="R49:S50"/>
    <mergeCell ref="A39:A51"/>
    <mergeCell ref="B39:C40"/>
    <mergeCell ref="D39:E40"/>
    <mergeCell ref="F39:G40"/>
    <mergeCell ref="H39:I40"/>
    <mergeCell ref="J39:K40"/>
    <mergeCell ref="L39:M40"/>
    <mergeCell ref="P51:Q52"/>
    <mergeCell ref="R51:S52"/>
    <mergeCell ref="P57:Q58"/>
    <mergeCell ref="R57:S58"/>
    <mergeCell ref="F49:G50"/>
    <mergeCell ref="H49:I50"/>
    <mergeCell ref="F51:G52"/>
    <mergeCell ref="H51:I52"/>
    <mergeCell ref="J51:K52"/>
    <mergeCell ref="L51:M52"/>
    <mergeCell ref="N51:O52"/>
    <mergeCell ref="B49:C50"/>
    <mergeCell ref="D49:E50"/>
    <mergeCell ref="B51:C52"/>
    <mergeCell ref="D51:E52"/>
    <mergeCell ref="A57:A69"/>
    <mergeCell ref="B57:C58"/>
    <mergeCell ref="D57:E58"/>
    <mergeCell ref="B69:C70"/>
    <mergeCell ref="B75:C76"/>
    <mergeCell ref="A75:A87"/>
    <mergeCell ref="B79:C80"/>
    <mergeCell ref="B81:C82"/>
    <mergeCell ref="B83:C84"/>
    <mergeCell ref="B85:C86"/>
    <mergeCell ref="B87:C88"/>
    <mergeCell ref="D69:E70"/>
    <mergeCell ref="F69:G70"/>
    <mergeCell ref="H69:I70"/>
    <mergeCell ref="J69:K70"/>
    <mergeCell ref="L69:M70"/>
    <mergeCell ref="N69:O70"/>
    <mergeCell ref="N77:O78"/>
    <mergeCell ref="J81:K82"/>
    <mergeCell ref="L81:M82"/>
    <mergeCell ref="J83:K84"/>
    <mergeCell ref="L83:M84"/>
    <mergeCell ref="N83:O84"/>
    <mergeCell ref="J85:K86"/>
    <mergeCell ref="L85:M86"/>
    <mergeCell ref="N85:O86"/>
    <mergeCell ref="D79:E80"/>
    <mergeCell ref="F79:G80"/>
    <mergeCell ref="H79:I80"/>
    <mergeCell ref="J79:K80"/>
    <mergeCell ref="L79:M80"/>
    <mergeCell ref="N79:O80"/>
    <mergeCell ref="D81:E82"/>
    <mergeCell ref="N81:O82"/>
    <mergeCell ref="D85:E86"/>
    <mergeCell ref="D87:E88"/>
    <mergeCell ref="F87:G88"/>
    <mergeCell ref="H87:I88"/>
    <mergeCell ref="J87:K88"/>
    <mergeCell ref="L87:M88"/>
    <mergeCell ref="N87:O88"/>
    <mergeCell ref="F81:G82"/>
    <mergeCell ref="H81:I82"/>
    <mergeCell ref="D83:E84"/>
    <mergeCell ref="F83:G84"/>
    <mergeCell ref="H83:I84"/>
    <mergeCell ref="F85:G86"/>
    <mergeCell ref="H85:I86"/>
    <mergeCell ref="P69:Q70"/>
    <mergeCell ref="R69:S70"/>
    <mergeCell ref="D75:E76"/>
    <mergeCell ref="F75:G76"/>
    <mergeCell ref="H75:I76"/>
    <mergeCell ref="J75:K76"/>
    <mergeCell ref="L75:M76"/>
    <mergeCell ref="N75:O76"/>
    <mergeCell ref="P75:Q76"/>
    <mergeCell ref="R75:S76"/>
    <mergeCell ref="B77:C78"/>
    <mergeCell ref="D77:E78"/>
    <mergeCell ref="F77:G78"/>
    <mergeCell ref="H77:I78"/>
    <mergeCell ref="P81:Q82"/>
    <mergeCell ref="P83:Q84"/>
    <mergeCell ref="R83:S84"/>
    <mergeCell ref="P85:Q86"/>
    <mergeCell ref="R85:S86"/>
    <mergeCell ref="P87:Q88"/>
    <mergeCell ref="R87:S88"/>
    <mergeCell ref="J77:K78"/>
    <mergeCell ref="L77:M78"/>
    <mergeCell ref="P77:Q78"/>
    <mergeCell ref="R77:S78"/>
    <mergeCell ref="P79:Q80"/>
    <mergeCell ref="R79:S80"/>
    <mergeCell ref="R81:S82"/>
    <mergeCell ref="A2:A3"/>
    <mergeCell ref="B2:C3"/>
    <mergeCell ref="D2:E3"/>
    <mergeCell ref="F2:G3"/>
    <mergeCell ref="H2:I3"/>
    <mergeCell ref="J2:K3"/>
    <mergeCell ref="L2:M3"/>
    <mergeCell ref="A4:A5"/>
    <mergeCell ref="B4:C5"/>
    <mergeCell ref="D4:E5"/>
    <mergeCell ref="F4:G5"/>
    <mergeCell ref="H4:I5"/>
    <mergeCell ref="J4:K5"/>
    <mergeCell ref="L4:M5"/>
    <mergeCell ref="B8:C9"/>
    <mergeCell ref="D8:E9"/>
    <mergeCell ref="F8:G9"/>
    <mergeCell ref="H8:I9"/>
    <mergeCell ref="J8:K9"/>
    <mergeCell ref="L8:M9"/>
    <mergeCell ref="N8:O9"/>
    <mergeCell ref="A8:A9"/>
    <mergeCell ref="A10:A11"/>
    <mergeCell ref="B10:C11"/>
    <mergeCell ref="D10:E11"/>
    <mergeCell ref="F10:G11"/>
    <mergeCell ref="H10:I11"/>
    <mergeCell ref="J10:K11"/>
    <mergeCell ref="P12:Q13"/>
    <mergeCell ref="R12:S13"/>
    <mergeCell ref="V14:V17"/>
    <mergeCell ref="L10:M11"/>
    <mergeCell ref="N10:O11"/>
    <mergeCell ref="P10:Q11"/>
    <mergeCell ref="R10:S11"/>
    <mergeCell ref="V10:V13"/>
    <mergeCell ref="L12:M13"/>
    <mergeCell ref="N12:O13"/>
    <mergeCell ref="Y15:Z15"/>
    <mergeCell ref="Y16:Z16"/>
    <mergeCell ref="R25:S26"/>
    <mergeCell ref="AA26:AC26"/>
    <mergeCell ref="AC27:AD27"/>
    <mergeCell ref="AC28:AD28"/>
    <mergeCell ref="D25:E26"/>
    <mergeCell ref="F25:G26"/>
    <mergeCell ref="H25:I26"/>
    <mergeCell ref="J25:K26"/>
    <mergeCell ref="L25:M26"/>
    <mergeCell ref="N25:O26"/>
    <mergeCell ref="P25:Q26"/>
    <mergeCell ref="W26:Y26"/>
    <mergeCell ref="Y27:Z27"/>
    <mergeCell ref="Y28:Z28"/>
    <mergeCell ref="V18:V21"/>
    <mergeCell ref="W18:Y18"/>
    <mergeCell ref="Y19:Z19"/>
    <mergeCell ref="Y20:Z20"/>
    <mergeCell ref="W22:Y22"/>
    <mergeCell ref="Y23:Z23"/>
    <mergeCell ref="Y24:Z24"/>
    <mergeCell ref="B27:C28"/>
    <mergeCell ref="D27:E28"/>
    <mergeCell ref="H27:I28"/>
    <mergeCell ref="J27:K28"/>
    <mergeCell ref="L27:M28"/>
    <mergeCell ref="N27:O28"/>
    <mergeCell ref="P27:Q28"/>
    <mergeCell ref="R27:S28"/>
    <mergeCell ref="F27:G28"/>
    <mergeCell ref="B29:C30"/>
    <mergeCell ref="D29:E30"/>
    <mergeCell ref="F29:G30"/>
    <mergeCell ref="H29:I30"/>
    <mergeCell ref="J29:K30"/>
    <mergeCell ref="L29:M30"/>
    <mergeCell ref="R29:S30"/>
    <mergeCell ref="D14:E15"/>
    <mergeCell ref="L14:M15"/>
    <mergeCell ref="N14:O15"/>
    <mergeCell ref="P14:Q15"/>
    <mergeCell ref="R14:S15"/>
    <mergeCell ref="W14:Y14"/>
    <mergeCell ref="B16:S17"/>
    <mergeCell ref="B20:R20"/>
    <mergeCell ref="H21:I22"/>
    <mergeCell ref="J21:K22"/>
    <mergeCell ref="L21:M22"/>
    <mergeCell ref="N21:O22"/>
    <mergeCell ref="P21:Q22"/>
    <mergeCell ref="R21:S22"/>
    <mergeCell ref="B23:C24"/>
    <mergeCell ref="D23:E24"/>
    <mergeCell ref="H23:I24"/>
    <mergeCell ref="J23:K24"/>
    <mergeCell ref="L23:M24"/>
    <mergeCell ref="N23:O24"/>
    <mergeCell ref="P23:Q24"/>
    <mergeCell ref="R23:S24"/>
    <mergeCell ref="B21:C22"/>
    <mergeCell ref="B25:C26"/>
    <mergeCell ref="V22:V25"/>
    <mergeCell ref="V26:V29"/>
    <mergeCell ref="N29:O30"/>
    <mergeCell ref="P29:Q30"/>
    <mergeCell ref="B31:C32"/>
    <mergeCell ref="D31:E32"/>
    <mergeCell ref="H31:I32"/>
    <mergeCell ref="J31:K32"/>
    <mergeCell ref="L31:M32"/>
    <mergeCell ref="N31:O32"/>
    <mergeCell ref="P31:Q32"/>
    <mergeCell ref="R31:S32"/>
    <mergeCell ref="N33:O34"/>
    <mergeCell ref="P33:Q34"/>
    <mergeCell ref="R33:S34"/>
    <mergeCell ref="F31:G32"/>
    <mergeCell ref="B33:C34"/>
    <mergeCell ref="D33:E34"/>
    <mergeCell ref="F33:G34"/>
    <mergeCell ref="H33:I34"/>
    <mergeCell ref="J33:K34"/>
    <mergeCell ref="L33:M34"/>
    <mergeCell ref="B14:C15"/>
    <mergeCell ref="A16:A17"/>
    <mergeCell ref="A18:A19"/>
    <mergeCell ref="A21:A33"/>
    <mergeCell ref="D21:E22"/>
    <mergeCell ref="F21:G22"/>
    <mergeCell ref="F23:G24"/>
    <mergeCell ref="N39:O40"/>
    <mergeCell ref="P39:Q40"/>
    <mergeCell ref="R39:S40"/>
    <mergeCell ref="B41:C42"/>
    <mergeCell ref="D41:E42"/>
    <mergeCell ref="F41:G42"/>
    <mergeCell ref="H41:I42"/>
    <mergeCell ref="J41:K42"/>
    <mergeCell ref="L41:M42"/>
    <mergeCell ref="N41:O42"/>
    <mergeCell ref="P41:Q42"/>
    <mergeCell ref="R41:S42"/>
    <mergeCell ref="P59:Q60"/>
    <mergeCell ref="R59:S60"/>
    <mergeCell ref="B59:C60"/>
    <mergeCell ref="D59:E60"/>
    <mergeCell ref="F59:G60"/>
    <mergeCell ref="H59:I60"/>
    <mergeCell ref="J59:K60"/>
    <mergeCell ref="L59:M60"/>
    <mergeCell ref="N59:O60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3" max="3" width="25.13"/>
    <col customWidth="1" min="8" max="8" width="24.25"/>
    <col customWidth="1" min="10" max="10" width="25.13"/>
  </cols>
  <sheetData>
    <row r="1">
      <c r="A1" s="85" t="s">
        <v>398</v>
      </c>
      <c r="G1" s="34"/>
      <c r="K1" s="34"/>
      <c r="L1" s="34"/>
    </row>
    <row r="2">
      <c r="A2" s="39" t="s">
        <v>400</v>
      </c>
      <c r="B2" s="39" t="s">
        <v>401</v>
      </c>
      <c r="C2" s="5" t="s">
        <v>402</v>
      </c>
      <c r="D2" s="5" t="s">
        <v>403</v>
      </c>
      <c r="E2" s="39" t="s">
        <v>404</v>
      </c>
      <c r="F2" s="39" t="s">
        <v>405</v>
      </c>
      <c r="G2" s="39" t="s">
        <v>406</v>
      </c>
      <c r="H2" s="5" t="s">
        <v>407</v>
      </c>
      <c r="J2" s="5" t="s">
        <v>408</v>
      </c>
      <c r="K2" s="39" t="s">
        <v>409</v>
      </c>
      <c r="L2" s="89" t="str">
        <f t="array" ref="L2:L65"> IF(ROW(A2:A65) &lt; 3, "#xy", B2:B65 &amp; "," &amp; A2:A65)</f>
        <v>#xy</v>
      </c>
    </row>
    <row r="3">
      <c r="A3" s="10">
        <v>1.0</v>
      </c>
      <c r="B3" s="10">
        <v>1.0</v>
      </c>
      <c r="C3" s="7" t="s">
        <v>412</v>
      </c>
      <c r="D3" s="7" t="e">
        <v>#REF!</v>
      </c>
      <c r="E3" s="7" t="b">
        <v>1</v>
      </c>
      <c r="F3" s="7" t="b">
        <v>0</v>
      </c>
      <c r="G3" s="10">
        <v>14.0</v>
      </c>
      <c r="H3" s="7" t="s">
        <v>413</v>
      </c>
      <c r="J3" s="22" t="str">
        <f t="array" ref="J3"> IF(ISBLANK(C3),,VLOOKUP(C3, {SourceIDs, DataIDs}, 2, FALSE))</f>
        <v>#N/A</v>
      </c>
      <c r="K3" s="34" t="str">
        <f t="array" ref="K3"> IF(ISBLANK(C3),,VLOOKUP(C3, {SourceIDs, DataIcons}, 2, FALSE))</f>
        <v>#N/A</v>
      </c>
      <c r="L3" s="34" t="s">
        <v>332</v>
      </c>
    </row>
    <row r="4">
      <c r="A4" s="10">
        <v>1.0</v>
      </c>
      <c r="B4" s="10">
        <v>2.0</v>
      </c>
      <c r="C4" s="7" t="s">
        <v>416</v>
      </c>
      <c r="D4" s="7" t="e">
        <v>#REF!</v>
      </c>
      <c r="E4" s="7" t="b">
        <v>1</v>
      </c>
      <c r="F4" s="7" t="b">
        <v>1</v>
      </c>
      <c r="G4" s="10">
        <v>13.0</v>
      </c>
      <c r="H4" s="7" t="s">
        <v>413</v>
      </c>
      <c r="J4" s="22" t="str">
        <f t="array" ref="J4"> IF(ISBLANK(C4),,VLOOKUP(C4, {SourceIDs, DataIDs}, 2, FALSE))</f>
        <v>#N/A</v>
      </c>
      <c r="K4" s="34" t="str">
        <f t="array" ref="K4"> IF(ISBLANK(C4),,VLOOKUP(C4, {SourceIDs, DataIcons}, 2, FALSE))</f>
        <v>#N/A</v>
      </c>
      <c r="L4" s="34" t="s">
        <v>384</v>
      </c>
    </row>
    <row r="5">
      <c r="A5" s="10">
        <v>1.0</v>
      </c>
      <c r="B5" s="10">
        <v>3.0</v>
      </c>
      <c r="C5" s="7" t="s">
        <v>419</v>
      </c>
      <c r="D5" s="7" t="e">
        <v>#REF!</v>
      </c>
      <c r="E5" s="7" t="b">
        <v>1</v>
      </c>
      <c r="F5" s="7" t="b">
        <v>1</v>
      </c>
      <c r="G5" s="10">
        <v>0.0</v>
      </c>
      <c r="H5" s="7" t="s">
        <v>420</v>
      </c>
      <c r="J5" s="22" t="str">
        <f t="array" ref="J5"> IF(ISBLANK(C5),,VLOOKUP(C5, {SourceIDs, DataIDs}, 2, FALSE))</f>
        <v>#N/A</v>
      </c>
      <c r="K5" s="34" t="str">
        <f t="array" ref="K5"> IF(ISBLANK(C5),,VLOOKUP(C5, {SourceIDs, DataIcons}, 2, FALSE))</f>
        <v>#N/A</v>
      </c>
      <c r="L5" s="34" t="s">
        <v>394</v>
      </c>
    </row>
    <row r="6">
      <c r="A6" s="10">
        <v>1.0</v>
      </c>
      <c r="B6" s="10">
        <v>4.0</v>
      </c>
      <c r="C6" s="7" t="s">
        <v>66</v>
      </c>
      <c r="D6" s="7" t="e">
        <v>#REF!</v>
      </c>
      <c r="E6" s="7" t="b">
        <v>0</v>
      </c>
      <c r="F6" s="7" t="b">
        <v>0</v>
      </c>
      <c r="G6" s="10">
        <v>8.0</v>
      </c>
      <c r="H6" s="7" t="s">
        <v>413</v>
      </c>
      <c r="J6" s="22" t="str">
        <f t="array" ref="J6"> IF(ISBLANK(C6),,VLOOKUP(C6, {SourceIDs, DataIDs}, 2, FALSE))</f>
        <v>#N/A</v>
      </c>
      <c r="K6" s="34" t="str">
        <f t="array" ref="K6"> IF(ISBLANK(C6),,VLOOKUP(C6, {SourceIDs, DataIcons}, 2, FALSE))</f>
        <v>#N/A</v>
      </c>
      <c r="L6" s="34" t="s">
        <v>415</v>
      </c>
    </row>
    <row r="7">
      <c r="A7" s="10">
        <v>1.0</v>
      </c>
      <c r="B7" s="10">
        <v>5.0</v>
      </c>
      <c r="C7" s="7" t="s">
        <v>419</v>
      </c>
      <c r="D7" s="7" t="e">
        <v>#REF!</v>
      </c>
      <c r="E7" s="7" t="b">
        <v>1</v>
      </c>
      <c r="F7" s="7" t="b">
        <v>1</v>
      </c>
      <c r="G7" s="10">
        <v>0.0</v>
      </c>
      <c r="H7" s="7" t="s">
        <v>420</v>
      </c>
      <c r="J7" s="22" t="str">
        <f t="array" ref="J7"> IF(ISBLANK(C7),,VLOOKUP(C7, {SourceIDs, DataIDs}, 2, FALSE))</f>
        <v>#N/A</v>
      </c>
      <c r="K7" s="34" t="str">
        <f t="array" ref="K7"> IF(ISBLANK(C7),,VLOOKUP(C7, {SourceIDs, DataIcons}, 2, FALSE))</f>
        <v>#N/A</v>
      </c>
      <c r="L7" s="34" t="s">
        <v>510</v>
      </c>
    </row>
    <row r="8">
      <c r="A8" s="10">
        <v>1.0</v>
      </c>
      <c r="B8" s="10">
        <v>6.0</v>
      </c>
      <c r="C8" s="7" t="s">
        <v>416</v>
      </c>
      <c r="D8" s="7" t="e">
        <v>#REF!</v>
      </c>
      <c r="E8" s="7" t="b">
        <v>1</v>
      </c>
      <c r="F8" s="7" t="b">
        <v>1</v>
      </c>
      <c r="G8" s="10">
        <v>13.0</v>
      </c>
      <c r="H8" s="7" t="s">
        <v>413</v>
      </c>
      <c r="J8" s="22" t="str">
        <f t="array" ref="J8"> IF(ISBLANK(C8),,VLOOKUP(C8, {SourceIDs, DataIDs}, 2, FALSE))</f>
        <v>#N/A</v>
      </c>
      <c r="K8" s="34" t="str">
        <f t="array" ref="K8"> IF(ISBLANK(C8),,VLOOKUP(C8, {SourceIDs, DataIcons}, 2, FALSE))</f>
        <v>#N/A</v>
      </c>
      <c r="L8" s="34" t="s">
        <v>513</v>
      </c>
    </row>
    <row r="9">
      <c r="A9" s="10">
        <v>1.0</v>
      </c>
      <c r="B9" s="10">
        <v>7.0</v>
      </c>
      <c r="C9" s="7" t="s">
        <v>515</v>
      </c>
      <c r="D9" s="7" t="e">
        <v>#REF!</v>
      </c>
      <c r="E9" s="7" t="b">
        <v>1</v>
      </c>
      <c r="F9" s="7" t="b">
        <v>0</v>
      </c>
      <c r="G9" s="10">
        <v>14.0</v>
      </c>
      <c r="H9" s="7" t="s">
        <v>413</v>
      </c>
      <c r="J9" s="22" t="str">
        <f t="array" ref="J9"> IF(ISBLANK(C9),,VLOOKUP(C9, {SourceIDs, DataIDs}, 2, FALSE))</f>
        <v>#N/A</v>
      </c>
      <c r="K9" s="34" t="str">
        <f t="array" ref="K9"> IF(ISBLANK(C9),,VLOOKUP(C9, {SourceIDs, DataIcons}, 2, FALSE))</f>
        <v>#N/A</v>
      </c>
      <c r="L9" s="34" t="s">
        <v>517</v>
      </c>
    </row>
    <row r="10">
      <c r="A10" s="10">
        <v>2.0</v>
      </c>
      <c r="B10" s="10">
        <v>1.0</v>
      </c>
      <c r="C10" s="7" t="s">
        <v>518</v>
      </c>
      <c r="D10" s="7" t="e">
        <v>#REF!</v>
      </c>
      <c r="E10" s="7" t="b">
        <v>1</v>
      </c>
      <c r="F10" s="7" t="b">
        <v>1</v>
      </c>
      <c r="G10" s="10">
        <v>13.0</v>
      </c>
      <c r="H10" s="7" t="s">
        <v>413</v>
      </c>
      <c r="J10" s="22" t="str">
        <f t="array" ref="J10"> IF(ISBLANK(C10),,VLOOKUP(C10, {SourceIDs, DataIDs}, 2, FALSE))</f>
        <v>#N/A</v>
      </c>
      <c r="K10" s="34" t="str">
        <f t="array" ref="K10"> IF(ISBLANK(C10),,VLOOKUP(C10, {SourceIDs, DataIcons}, 2, FALSE))</f>
        <v>#N/A</v>
      </c>
      <c r="L10" s="34" t="s">
        <v>352</v>
      </c>
    </row>
    <row r="11">
      <c r="A11" s="10">
        <v>2.0</v>
      </c>
      <c r="B11" s="10">
        <v>2.0</v>
      </c>
      <c r="C11" s="7" t="s">
        <v>522</v>
      </c>
      <c r="D11" s="7" t="e">
        <v>#REF!</v>
      </c>
      <c r="E11" s="7" t="b">
        <v>1</v>
      </c>
      <c r="F11" s="7" t="b">
        <v>0</v>
      </c>
      <c r="G11" s="10">
        <v>12.0</v>
      </c>
      <c r="H11" s="7" t="s">
        <v>413</v>
      </c>
      <c r="J11" s="22" t="str">
        <f t="array" ref="J11"> IF(ISBLANK(C11),,VLOOKUP(C11, {SourceIDs, DataIDs}, 2, FALSE))</f>
        <v>#N/A</v>
      </c>
      <c r="K11" s="34" t="str">
        <f t="array" ref="K11"> IF(ISBLANK(C11),,VLOOKUP(C11, {SourceIDs, DataIcons}, 2, FALSE))</f>
        <v>#N/A</v>
      </c>
      <c r="L11" s="34" t="s">
        <v>386</v>
      </c>
    </row>
    <row r="12">
      <c r="A12" s="10">
        <v>2.0</v>
      </c>
      <c r="B12" s="10">
        <v>3.0</v>
      </c>
      <c r="C12" s="7" t="s">
        <v>524</v>
      </c>
      <c r="D12" s="7" t="e">
        <v>#REF!</v>
      </c>
      <c r="E12" s="7" t="b">
        <v>1</v>
      </c>
      <c r="F12" s="7" t="b">
        <v>1</v>
      </c>
      <c r="G12" s="10">
        <v>0.0</v>
      </c>
      <c r="H12" s="7" t="s">
        <v>525</v>
      </c>
      <c r="J12" s="22" t="str">
        <f t="array" ref="J12"> IF(ISBLANK(C12),,VLOOKUP(C12, {SourceIDs, DataIDs}, 2, FALSE))</f>
        <v>#N/A</v>
      </c>
      <c r="K12" s="34" t="str">
        <f t="array" ref="K12"> IF(ISBLANK(C12),,VLOOKUP(C12, {SourceIDs, DataIcons}, 2, FALSE))</f>
        <v>#N/A</v>
      </c>
      <c r="L12" s="34" t="s">
        <v>395</v>
      </c>
    </row>
    <row r="13">
      <c r="A13" s="10">
        <v>2.0</v>
      </c>
      <c r="B13" s="10">
        <v>4.0</v>
      </c>
      <c r="C13" s="7" t="s">
        <v>528</v>
      </c>
      <c r="D13" s="7" t="e">
        <v>#REF!</v>
      </c>
      <c r="E13" s="7" t="b">
        <v>0</v>
      </c>
      <c r="F13" s="7" t="b">
        <v>0</v>
      </c>
      <c r="G13" s="10">
        <v>8.0</v>
      </c>
      <c r="H13" s="7" t="s">
        <v>413</v>
      </c>
      <c r="J13" s="22" t="str">
        <f t="array" ref="J13"> IF(ISBLANK(C13),,VLOOKUP(C13, {SourceIDs, DataIDs}, 2, FALSE))</f>
        <v>#N/A</v>
      </c>
      <c r="K13" s="34" t="str">
        <f t="array" ref="K13"> IF(ISBLANK(C13),,VLOOKUP(C13, {SourceIDs, DataIcons}, 2, FALSE))</f>
        <v>#N/A</v>
      </c>
      <c r="L13" s="34" t="s">
        <v>417</v>
      </c>
    </row>
    <row r="14">
      <c r="A14" s="10">
        <v>2.0</v>
      </c>
      <c r="B14" s="10">
        <v>5.0</v>
      </c>
      <c r="C14" s="7" t="s">
        <v>531</v>
      </c>
      <c r="D14" s="7" t="e">
        <v>#REF!</v>
      </c>
      <c r="E14" s="7" t="b">
        <v>1</v>
      </c>
      <c r="F14" s="7" t="b">
        <v>1</v>
      </c>
      <c r="G14" s="10">
        <v>0.0</v>
      </c>
      <c r="H14" s="7" t="s">
        <v>525</v>
      </c>
      <c r="J14" s="22" t="str">
        <f t="array" ref="J14"> IF(ISBLANK(C14),,VLOOKUP(C14, {SourceIDs, DataIDs}, 2, FALSE))</f>
        <v>#N/A</v>
      </c>
      <c r="K14" s="34" t="str">
        <f t="array" ref="K14"> IF(ISBLANK(C14),,VLOOKUP(C14, {SourceIDs, DataIcons}, 2, FALSE))</f>
        <v>#N/A</v>
      </c>
      <c r="L14" s="34" t="s">
        <v>511</v>
      </c>
    </row>
    <row r="15">
      <c r="A15" s="10">
        <v>2.0</v>
      </c>
      <c r="B15" s="10">
        <v>6.0</v>
      </c>
      <c r="C15" s="7" t="s">
        <v>533</v>
      </c>
      <c r="D15" s="7" t="e">
        <v>#REF!</v>
      </c>
      <c r="E15" s="7" t="b">
        <v>1</v>
      </c>
      <c r="F15" s="7" t="b">
        <v>0</v>
      </c>
      <c r="G15" s="10">
        <v>12.0</v>
      </c>
      <c r="H15" s="7" t="s">
        <v>413</v>
      </c>
      <c r="J15" s="22" t="str">
        <f t="array" ref="J15"> IF(ISBLANK(C15),,VLOOKUP(C15, {SourceIDs, DataIDs}, 2, FALSE))</f>
        <v>#N/A</v>
      </c>
      <c r="K15" s="34" t="str">
        <f t="array" ref="K15"> IF(ISBLANK(C15),,VLOOKUP(C15, {SourceIDs, DataIcons}, 2, FALSE))</f>
        <v>#N/A</v>
      </c>
      <c r="L15" s="34" t="s">
        <v>523</v>
      </c>
    </row>
    <row r="16">
      <c r="A16" s="10">
        <v>2.0</v>
      </c>
      <c r="B16" s="10">
        <v>7.0</v>
      </c>
      <c r="C16" s="7" t="s">
        <v>518</v>
      </c>
      <c r="D16" s="7" t="e">
        <v>#REF!</v>
      </c>
      <c r="E16" s="7" t="b">
        <v>1</v>
      </c>
      <c r="F16" s="7" t="b">
        <v>1</v>
      </c>
      <c r="G16" s="10">
        <v>13.0</v>
      </c>
      <c r="H16" s="7" t="s">
        <v>413</v>
      </c>
      <c r="J16" s="22" t="str">
        <f t="array" ref="J16"> IF(ISBLANK(C16),,VLOOKUP(C16, {SourceIDs, DataIDs}, 2, FALSE))</f>
        <v>#N/A</v>
      </c>
      <c r="K16" s="34" t="str">
        <f t="array" ref="K16"> IF(ISBLANK(C16),,VLOOKUP(C16, {SourceIDs, DataIcons}, 2, FALSE))</f>
        <v>#N/A</v>
      </c>
      <c r="L16" s="34" t="s">
        <v>535</v>
      </c>
    </row>
    <row r="17">
      <c r="A17" s="10">
        <v>3.0</v>
      </c>
      <c r="B17" s="10">
        <v>1.0</v>
      </c>
      <c r="C17" s="7" t="s">
        <v>538</v>
      </c>
      <c r="D17" s="7" t="e">
        <v>#REF!</v>
      </c>
      <c r="E17" s="7" t="b">
        <v>1</v>
      </c>
      <c r="F17" s="7" t="b">
        <v>0</v>
      </c>
      <c r="G17" s="10">
        <v>0.0</v>
      </c>
      <c r="H17" s="7" t="s">
        <v>539</v>
      </c>
      <c r="J17" s="22" t="str">
        <f t="array" ref="J17"> IF(ISBLANK(C17),,VLOOKUP(C17, {SourceIDs, DataIDs}, 2, FALSE))</f>
        <v>#N/A</v>
      </c>
      <c r="K17" s="34" t="str">
        <f t="array" ref="K17"> IF(ISBLANK(C17),,VLOOKUP(C17, {SourceIDs, DataIcons}, 2, FALSE))</f>
        <v>#N/A</v>
      </c>
      <c r="L17" s="34" t="s">
        <v>368</v>
      </c>
    </row>
    <row r="18">
      <c r="A18" s="10">
        <v>3.0</v>
      </c>
      <c r="B18" s="10">
        <v>2.0</v>
      </c>
      <c r="C18" s="7" t="s">
        <v>541</v>
      </c>
      <c r="D18" s="7" t="e">
        <v>#REF!</v>
      </c>
      <c r="E18" s="7" t="b">
        <v>1</v>
      </c>
      <c r="F18" s="7" t="b">
        <v>1</v>
      </c>
      <c r="G18" s="10">
        <v>0.0</v>
      </c>
      <c r="H18" s="7" t="s">
        <v>539</v>
      </c>
      <c r="J18" s="22" t="str">
        <f t="array" ref="J18"> IF(ISBLANK(C18),,VLOOKUP(C18, {SourceIDs, DataIDs}, 2, FALSE))</f>
        <v>#N/A</v>
      </c>
      <c r="K18" s="34" t="str">
        <f t="array" ref="K18"> IF(ISBLANK(C18),,VLOOKUP(C18, {SourceIDs, DataIcons}, 2, FALSE))</f>
        <v>#N/A</v>
      </c>
      <c r="L18" s="34" t="s">
        <v>389</v>
      </c>
    </row>
    <row r="19">
      <c r="A19" s="10">
        <v>3.0</v>
      </c>
      <c r="B19" s="10">
        <v>3.0</v>
      </c>
      <c r="C19" s="7" t="s">
        <v>544</v>
      </c>
      <c r="D19" s="7" t="e">
        <v>#REF!</v>
      </c>
      <c r="E19" s="7" t="b">
        <v>1</v>
      </c>
      <c r="F19" s="7" t="b">
        <v>1</v>
      </c>
      <c r="G19" s="10">
        <v>0.0</v>
      </c>
      <c r="H19" s="7" t="s">
        <v>545</v>
      </c>
      <c r="J19" s="22" t="str">
        <f t="array" ref="J19"> IF(ISBLANK(C19),,VLOOKUP(C19, {SourceIDs, DataIDs}, 2, FALSE))</f>
        <v>#N/A</v>
      </c>
      <c r="K19" s="34" t="str">
        <f t="array" ref="K19"> IF(ISBLANK(C19),,VLOOKUP(C19, {SourceIDs, DataIcons}, 2, FALSE))</f>
        <v>#N/A</v>
      </c>
      <c r="L19" s="34" t="s">
        <v>396</v>
      </c>
    </row>
    <row r="20">
      <c r="A20" s="10">
        <v>3.0</v>
      </c>
      <c r="B20" s="10">
        <v>4.0</v>
      </c>
      <c r="C20" s="7" t="s">
        <v>549</v>
      </c>
      <c r="D20" s="7" t="e">
        <v>#REF!</v>
      </c>
      <c r="E20" s="7" t="b">
        <v>1</v>
      </c>
      <c r="F20" s="7" t="b">
        <v>1</v>
      </c>
      <c r="G20" s="10">
        <v>0.0</v>
      </c>
      <c r="H20" s="7" t="s">
        <v>413</v>
      </c>
      <c r="J20" s="22" t="str">
        <f t="array" ref="J20"> IF(ISBLANK(C20),,VLOOKUP(C20, {SourceIDs, DataIDs}, 2, FALSE))</f>
        <v>#N/A</v>
      </c>
      <c r="K20" s="34" t="str">
        <f t="array" ref="K20"> IF(ISBLANK(C20),,VLOOKUP(C20, {SourceIDs, DataIcons}, 2, FALSE))</f>
        <v>#N/A</v>
      </c>
      <c r="L20" s="34" t="s">
        <v>418</v>
      </c>
    </row>
    <row r="21">
      <c r="A21" s="10">
        <v>3.0</v>
      </c>
      <c r="B21" s="10">
        <v>5.0</v>
      </c>
      <c r="C21" s="7" t="s">
        <v>544</v>
      </c>
      <c r="D21" s="7" t="e">
        <v>#REF!</v>
      </c>
      <c r="E21" s="7" t="b">
        <v>1</v>
      </c>
      <c r="F21" s="7" t="b">
        <v>1</v>
      </c>
      <c r="G21" s="10">
        <v>0.0</v>
      </c>
      <c r="H21" s="7" t="s">
        <v>551</v>
      </c>
      <c r="J21" s="22" t="str">
        <f t="array" ref="J21"> IF(ISBLANK(C21),,VLOOKUP(C21, {SourceIDs, DataIDs}, 2, FALSE))</f>
        <v>#N/A</v>
      </c>
      <c r="K21" s="34" t="str">
        <f t="array" ref="K21"> IF(ISBLANK(C21),,VLOOKUP(C21, {SourceIDs, DataIcons}, 2, FALSE))</f>
        <v>#N/A</v>
      </c>
      <c r="L21" s="34" t="s">
        <v>512</v>
      </c>
    </row>
    <row r="22">
      <c r="A22" s="10">
        <v>3.0</v>
      </c>
      <c r="B22" s="10">
        <v>6.0</v>
      </c>
      <c r="C22" s="7" t="s">
        <v>541</v>
      </c>
      <c r="D22" s="7" t="e">
        <v>#REF!</v>
      </c>
      <c r="E22" s="7" t="b">
        <v>1</v>
      </c>
      <c r="F22" s="7" t="b">
        <v>1</v>
      </c>
      <c r="G22" s="10">
        <v>0.0</v>
      </c>
      <c r="H22" s="7" t="s">
        <v>555</v>
      </c>
      <c r="J22" s="22" t="str">
        <f t="array" ref="J22"> IF(ISBLANK(C22),,VLOOKUP(C22, {SourceIDs, DataIDs}, 2, FALSE))</f>
        <v>#N/A</v>
      </c>
      <c r="K22" s="34" t="str">
        <f t="array" ref="K22"> IF(ISBLANK(C22),,VLOOKUP(C22, {SourceIDs, DataIcons}, 2, FALSE))</f>
        <v>#N/A</v>
      </c>
      <c r="L22" s="34" t="s">
        <v>526</v>
      </c>
    </row>
    <row r="23">
      <c r="A23" s="10">
        <v>3.0</v>
      </c>
      <c r="B23" s="10">
        <v>7.0</v>
      </c>
      <c r="C23" s="7" t="s">
        <v>538</v>
      </c>
      <c r="D23" s="7" t="e">
        <v>#REF!</v>
      </c>
      <c r="E23" s="7" t="b">
        <v>1</v>
      </c>
      <c r="F23" s="7" t="b">
        <v>0</v>
      </c>
      <c r="G23" s="10">
        <v>0.0</v>
      </c>
      <c r="H23" s="7" t="s">
        <v>555</v>
      </c>
      <c r="J23" s="22" t="str">
        <f t="array" ref="J23"> IF(ISBLANK(C23),,VLOOKUP(C23, {SourceIDs, DataIDs}, 2, FALSE))</f>
        <v>#N/A</v>
      </c>
      <c r="K23" s="34" t="str">
        <f t="array" ref="K23"> IF(ISBLANK(C23),,VLOOKUP(C23, {SourceIDs, DataIcons}, 2, FALSE))</f>
        <v>#N/A</v>
      </c>
      <c r="L23" s="34" t="s">
        <v>536</v>
      </c>
    </row>
    <row r="24">
      <c r="A24" s="10">
        <v>4.0</v>
      </c>
      <c r="B24" s="10">
        <v>1.0</v>
      </c>
      <c r="C24" s="7" t="s">
        <v>560</v>
      </c>
      <c r="D24" s="7" t="e">
        <v>#REF!</v>
      </c>
      <c r="E24" s="7" t="b">
        <v>1</v>
      </c>
      <c r="F24" s="7" t="b">
        <v>1</v>
      </c>
      <c r="G24" s="10">
        <v>0.0</v>
      </c>
      <c r="H24" s="7" t="s">
        <v>561</v>
      </c>
      <c r="J24" s="22" t="str">
        <f t="array" ref="J24"> IF(ISBLANK(C24),,VLOOKUP(C24, {SourceIDs, DataIDs}, 2, FALSE))</f>
        <v>#N/A</v>
      </c>
      <c r="K24" s="34" t="str">
        <f t="array" ref="K24"> IF(ISBLANK(C24),,VLOOKUP(C24, {SourceIDs, DataIcons}, 2, FALSE))</f>
        <v>#N/A</v>
      </c>
      <c r="L24" s="34" t="s">
        <v>369</v>
      </c>
    </row>
    <row r="25">
      <c r="A25" s="10">
        <v>4.0</v>
      </c>
      <c r="B25" s="10">
        <v>2.0</v>
      </c>
      <c r="C25" s="7" t="s">
        <v>563</v>
      </c>
      <c r="D25" s="7" t="e">
        <v>#REF!</v>
      </c>
      <c r="E25" s="7" t="b">
        <v>1</v>
      </c>
      <c r="F25" s="7" t="b">
        <v>1</v>
      </c>
      <c r="G25" s="10">
        <v>0.0</v>
      </c>
      <c r="H25" s="7" t="s">
        <v>561</v>
      </c>
      <c r="J25" s="22" t="str">
        <f t="array" ref="J25"> IF(ISBLANK(C25),,VLOOKUP(C25, {SourceIDs, DataIDs}, 2, FALSE))</f>
        <v>#N/A</v>
      </c>
      <c r="K25" s="34" t="str">
        <f t="array" ref="K25"> IF(ISBLANK(C25),,VLOOKUP(C25, {SourceIDs, DataIcons}, 2, FALSE))</f>
        <v>#N/A</v>
      </c>
      <c r="L25" s="34" t="s">
        <v>390</v>
      </c>
    </row>
    <row r="26">
      <c r="A26" s="10">
        <v>4.0</v>
      </c>
      <c r="B26" s="10">
        <v>3.0</v>
      </c>
      <c r="C26" s="7" t="s">
        <v>566</v>
      </c>
      <c r="D26" s="7" t="e">
        <v>#REF!</v>
      </c>
      <c r="E26" s="7" t="b">
        <v>1</v>
      </c>
      <c r="F26" s="7" t="b">
        <v>1</v>
      </c>
      <c r="G26" s="10">
        <v>0.0</v>
      </c>
      <c r="H26" s="7" t="s">
        <v>567</v>
      </c>
      <c r="J26" s="22" t="str">
        <f t="array" ref="J26"> IF(ISBLANK(C26),,VLOOKUP(C26, {SourceIDs, DataIDs}, 2, FALSE))</f>
        <v>#N/A</v>
      </c>
      <c r="K26" s="34" t="str">
        <f t="array" ref="K26"> IF(ISBLANK(C26),,VLOOKUP(C26, {SourceIDs, DataIcons}, 2, FALSE))</f>
        <v>#N/A</v>
      </c>
      <c r="L26" s="34" t="s">
        <v>399</v>
      </c>
    </row>
    <row r="27">
      <c r="A27" s="10">
        <v>4.0</v>
      </c>
      <c r="B27" s="10">
        <v>4.0</v>
      </c>
      <c r="C27" s="7" t="s">
        <v>569</v>
      </c>
      <c r="D27" s="7" t="e">
        <v>#REF!</v>
      </c>
      <c r="E27" s="7" t="b">
        <v>1</v>
      </c>
      <c r="F27" s="7" t="b">
        <v>1</v>
      </c>
      <c r="G27" s="10">
        <v>0.0</v>
      </c>
      <c r="H27" s="7" t="s">
        <v>413</v>
      </c>
      <c r="J27" s="22" t="str">
        <f t="array" ref="J27"> IF(ISBLANK(C27),,VLOOKUP(C27, {SourceIDs, DataIDs}, 2, FALSE))</f>
        <v>#N/A</v>
      </c>
      <c r="K27" s="34" t="str">
        <f t="array" ref="K27"> IF(ISBLANK(C27),,VLOOKUP(C27, {SourceIDs, DataIcons}, 2, FALSE))</f>
        <v>#N/A</v>
      </c>
      <c r="L27" s="34" t="s">
        <v>421</v>
      </c>
    </row>
    <row r="28">
      <c r="A28" s="10">
        <v>4.0</v>
      </c>
      <c r="B28" s="10">
        <v>5.0</v>
      </c>
      <c r="C28" s="7" t="s">
        <v>566</v>
      </c>
      <c r="D28" s="7" t="e">
        <v>#REF!</v>
      </c>
      <c r="E28" s="7" t="b">
        <v>1</v>
      </c>
      <c r="F28" s="7" t="b">
        <v>1</v>
      </c>
      <c r="G28" s="10">
        <v>0.0</v>
      </c>
      <c r="H28" s="7" t="s">
        <v>570</v>
      </c>
      <c r="J28" s="22" t="str">
        <f t="array" ref="J28"> IF(ISBLANK(C28),,VLOOKUP(C28, {SourceIDs, DataIDs}, 2, FALSE))</f>
        <v>#N/A</v>
      </c>
      <c r="K28" s="34" t="str">
        <f t="array" ref="K28"> IF(ISBLANK(C28),,VLOOKUP(C28, {SourceIDs, DataIcons}, 2, FALSE))</f>
        <v>#N/A</v>
      </c>
      <c r="L28" s="34" t="s">
        <v>514</v>
      </c>
    </row>
    <row r="29">
      <c r="A29" s="10">
        <v>4.0</v>
      </c>
      <c r="B29" s="10">
        <v>6.0</v>
      </c>
      <c r="C29" s="7" t="s">
        <v>563</v>
      </c>
      <c r="D29" s="7" t="e">
        <v>#REF!</v>
      </c>
      <c r="E29" s="7" t="b">
        <v>1</v>
      </c>
      <c r="F29" s="7" t="b">
        <v>1</v>
      </c>
      <c r="G29" s="10">
        <v>0.0</v>
      </c>
      <c r="H29" s="7" t="s">
        <v>572</v>
      </c>
      <c r="J29" s="22" t="str">
        <f t="array" ref="J29"> IF(ISBLANK(C29),,VLOOKUP(C29, {SourceIDs, DataIDs}, 2, FALSE))</f>
        <v>#N/A</v>
      </c>
      <c r="K29" s="34" t="str">
        <f t="array" ref="K29"> IF(ISBLANK(C29),,VLOOKUP(C29, {SourceIDs, DataIcons}, 2, FALSE))</f>
        <v>#N/A</v>
      </c>
      <c r="L29" s="34" t="s">
        <v>527</v>
      </c>
    </row>
    <row r="30">
      <c r="A30" s="10">
        <v>4.0</v>
      </c>
      <c r="B30" s="10">
        <v>7.0</v>
      </c>
      <c r="C30" s="7" t="s">
        <v>560</v>
      </c>
      <c r="D30" s="7" t="e">
        <v>#REF!</v>
      </c>
      <c r="E30" s="7" t="b">
        <v>1</v>
      </c>
      <c r="F30" s="7" t="b">
        <v>1</v>
      </c>
      <c r="G30" s="10">
        <v>0.0</v>
      </c>
      <c r="H30" s="7" t="s">
        <v>572</v>
      </c>
      <c r="J30" s="22" t="str">
        <f t="array" ref="J30"> IF(ISBLANK(C30),,VLOOKUP(C30, {SourceIDs, DataIDs}, 2, FALSE))</f>
        <v>#N/A</v>
      </c>
      <c r="K30" s="34" t="str">
        <f t="array" ref="K30"> IF(ISBLANK(C30),,VLOOKUP(C30, {SourceIDs, DataIcons}, 2, FALSE))</f>
        <v>#N/A</v>
      </c>
      <c r="L30" s="34" t="s">
        <v>537</v>
      </c>
    </row>
    <row r="31">
      <c r="A31" s="10">
        <v>5.0</v>
      </c>
      <c r="B31" s="10">
        <v>1.0</v>
      </c>
      <c r="C31" s="7" t="s">
        <v>574</v>
      </c>
      <c r="D31" s="7" t="e">
        <v>#REF!</v>
      </c>
      <c r="E31" s="7" t="b">
        <v>1</v>
      </c>
      <c r="F31" s="7" t="b">
        <v>1</v>
      </c>
      <c r="G31" s="10">
        <v>0.0</v>
      </c>
      <c r="H31" s="7" t="s">
        <v>413</v>
      </c>
      <c r="J31" s="22" t="str">
        <f t="array" ref="J31"> IF(ISBLANK(C31),,VLOOKUP(C31, {SourceIDs, DataIDs}, 2, FALSE))</f>
        <v>#N/A</v>
      </c>
      <c r="K31" s="34" t="str">
        <f t="array" ref="K31"> IF(ISBLANK(C31),,VLOOKUP(C31, {SourceIDs, DataIcons}, 2, FALSE))</f>
        <v>#N/A</v>
      </c>
      <c r="L31" s="34" t="s">
        <v>376</v>
      </c>
    </row>
    <row r="32">
      <c r="A32" s="10">
        <v>5.0</v>
      </c>
      <c r="B32" s="10">
        <v>2.0</v>
      </c>
      <c r="C32" s="7" t="s">
        <v>575</v>
      </c>
      <c r="D32" s="7" t="e">
        <v>#REF!</v>
      </c>
      <c r="E32" s="7" t="b">
        <v>1</v>
      </c>
      <c r="F32" s="7" t="b">
        <v>0</v>
      </c>
      <c r="G32" s="10">
        <v>0.0</v>
      </c>
      <c r="H32" s="7" t="s">
        <v>413</v>
      </c>
      <c r="J32" s="22" t="str">
        <f t="array" ref="J32"> IF(ISBLANK(C32),,VLOOKUP(C32, {SourceIDs, DataIDs}, 2, FALSE))</f>
        <v>#N/A</v>
      </c>
      <c r="K32" s="34" t="str">
        <f t="array" ref="K32"> IF(ISBLANK(C32),,VLOOKUP(C32, {SourceIDs, DataIcons}, 2, FALSE))</f>
        <v>#N/A</v>
      </c>
      <c r="L32" s="34" t="s">
        <v>391</v>
      </c>
    </row>
    <row r="33">
      <c r="A33" s="10">
        <v>5.0</v>
      </c>
      <c r="B33" s="10">
        <v>3.0</v>
      </c>
      <c r="C33" s="7" t="s">
        <v>576</v>
      </c>
      <c r="D33" s="7" t="e">
        <v>#REF!</v>
      </c>
      <c r="E33" s="7" t="b">
        <v>1</v>
      </c>
      <c r="F33" s="7" t="b">
        <v>1</v>
      </c>
      <c r="G33" s="10">
        <v>0.0</v>
      </c>
      <c r="H33" s="7" t="s">
        <v>539</v>
      </c>
      <c r="J33" s="22" t="str">
        <f t="array" ref="J33"> IF(ISBLANK(C33),,VLOOKUP(C33, {SourceIDs, DataIDs}, 2, FALSE))</f>
        <v>#N/A</v>
      </c>
      <c r="K33" s="34" t="str">
        <f t="array" ref="K33"> IF(ISBLANK(C33),,VLOOKUP(C33, {SourceIDs, DataIcons}, 2, FALSE))</f>
        <v>#N/A</v>
      </c>
      <c r="L33" s="34" t="s">
        <v>410</v>
      </c>
    </row>
    <row r="34">
      <c r="A34" s="10">
        <v>5.0</v>
      </c>
      <c r="B34" s="10">
        <v>4.0</v>
      </c>
      <c r="C34" s="7" t="s">
        <v>577</v>
      </c>
      <c r="D34" s="7" t="e">
        <v>#REF!</v>
      </c>
      <c r="E34" s="7" t="b">
        <v>1</v>
      </c>
      <c r="F34" s="7" t="b">
        <v>0</v>
      </c>
      <c r="G34" s="10">
        <v>0.0</v>
      </c>
      <c r="H34" s="7" t="s">
        <v>413</v>
      </c>
      <c r="J34" s="22" t="str">
        <f t="array" ref="J34"> IF(ISBLANK(C34),,VLOOKUP(C34, {SourceIDs, DataIDs}, 2, FALSE))</f>
        <v>#N/A</v>
      </c>
      <c r="K34" s="34" t="str">
        <f t="array" ref="K34"> IF(ISBLANK(C34),,VLOOKUP(C34, {SourceIDs, DataIcons}, 2, FALSE))</f>
        <v>#N/A</v>
      </c>
      <c r="L34" s="34" t="s">
        <v>449</v>
      </c>
    </row>
    <row r="35">
      <c r="A35" s="10">
        <v>5.0</v>
      </c>
      <c r="B35" s="10">
        <v>5.0</v>
      </c>
      <c r="C35" s="7" t="s">
        <v>576</v>
      </c>
      <c r="D35" s="7" t="e">
        <v>#REF!</v>
      </c>
      <c r="E35" s="7" t="b">
        <v>1</v>
      </c>
      <c r="F35" s="7" t="b">
        <v>1</v>
      </c>
      <c r="G35" s="10">
        <v>0.0</v>
      </c>
      <c r="H35" s="7" t="s">
        <v>555</v>
      </c>
      <c r="J35" s="22" t="str">
        <f t="array" ref="J35"> IF(ISBLANK(C35),,VLOOKUP(C35, {SourceIDs, DataIDs}, 2, FALSE))</f>
        <v>#N/A</v>
      </c>
      <c r="K35" s="34" t="str">
        <f t="array" ref="K35"> IF(ISBLANK(C35),,VLOOKUP(C35, {SourceIDs, DataIcons}, 2, FALSE))</f>
        <v>#N/A</v>
      </c>
      <c r="L35" s="34" t="s">
        <v>516</v>
      </c>
    </row>
    <row r="36">
      <c r="A36" s="10">
        <v>5.0</v>
      </c>
      <c r="B36" s="10">
        <v>6.0</v>
      </c>
      <c r="C36" s="7" t="s">
        <v>575</v>
      </c>
      <c r="D36" s="7" t="e">
        <v>#REF!</v>
      </c>
      <c r="E36" s="7" t="b">
        <v>1</v>
      </c>
      <c r="F36" s="7" t="b">
        <v>0</v>
      </c>
      <c r="G36" s="10">
        <v>0.0</v>
      </c>
      <c r="H36" s="7" t="s">
        <v>413</v>
      </c>
      <c r="J36" s="22" t="str">
        <f t="array" ref="J36"> IF(ISBLANK(C36),,VLOOKUP(C36, {SourceIDs, DataIDs}, 2, FALSE))</f>
        <v>#N/A</v>
      </c>
      <c r="K36" s="34" t="str">
        <f t="array" ref="K36"> IF(ISBLANK(C36),,VLOOKUP(C36, {SourceIDs, DataIcons}, 2, FALSE))</f>
        <v>#N/A</v>
      </c>
      <c r="L36" s="34" t="s">
        <v>529</v>
      </c>
    </row>
    <row r="37">
      <c r="A37" s="10">
        <v>5.0</v>
      </c>
      <c r="B37" s="10">
        <v>7.0</v>
      </c>
      <c r="C37" s="7" t="s">
        <v>574</v>
      </c>
      <c r="D37" s="7" t="e">
        <v>#REF!</v>
      </c>
      <c r="E37" s="7" t="b">
        <v>1</v>
      </c>
      <c r="F37" s="7" t="b">
        <v>1</v>
      </c>
      <c r="G37" s="10">
        <v>0.0</v>
      </c>
      <c r="H37" s="7" t="s">
        <v>413</v>
      </c>
      <c r="J37" s="22" t="str">
        <f t="array" ref="J37"> IF(ISBLANK(C37),,VLOOKUP(C37, {SourceIDs, DataIDs}, 2, FALSE))</f>
        <v>#N/A</v>
      </c>
      <c r="K37" s="34" t="str">
        <f t="array" ref="K37"> IF(ISBLANK(C37),,VLOOKUP(C37, {SourceIDs, DataIcons}, 2, FALSE))</f>
        <v>#N/A</v>
      </c>
      <c r="L37" s="34" t="s">
        <v>540</v>
      </c>
    </row>
    <row r="38">
      <c r="A38" s="10">
        <v>6.0</v>
      </c>
      <c r="B38" s="10">
        <v>1.0</v>
      </c>
      <c r="C38" s="7" t="s">
        <v>578</v>
      </c>
      <c r="D38" s="7" t="e">
        <v>#REF!</v>
      </c>
      <c r="E38" s="7" t="b">
        <v>1</v>
      </c>
      <c r="F38" s="7" t="b">
        <v>1</v>
      </c>
      <c r="G38" s="10">
        <v>5.0</v>
      </c>
      <c r="H38" s="7" t="s">
        <v>413</v>
      </c>
      <c r="J38" s="22" t="str">
        <f t="array" ref="J38"> IF(ISBLANK(C38),,VLOOKUP(C38, {SourceIDs, DataIDs}, 2, FALSE))</f>
        <v>#N/A</v>
      </c>
      <c r="K38" s="34" t="str">
        <f t="array" ref="K38"> IF(ISBLANK(C38),,VLOOKUP(C38, {SourceIDs, DataIcons}, 2, FALSE))</f>
        <v>#N/A</v>
      </c>
      <c r="L38" s="34" t="s">
        <v>377</v>
      </c>
    </row>
    <row r="39">
      <c r="A39" s="10">
        <v>6.0</v>
      </c>
      <c r="B39" s="10">
        <v>2.0</v>
      </c>
      <c r="C39" s="7" t="s">
        <v>579</v>
      </c>
      <c r="D39" s="7" t="e">
        <v>#REF!</v>
      </c>
      <c r="E39" s="7" t="b">
        <v>1</v>
      </c>
      <c r="F39" s="7" t="b">
        <v>1</v>
      </c>
      <c r="G39" s="10">
        <v>0.0</v>
      </c>
      <c r="H39" s="7" t="s">
        <v>580</v>
      </c>
      <c r="J39" s="22" t="str">
        <f t="array" ref="J39"> IF(ISBLANK(C39),,VLOOKUP(C39, {SourceIDs, DataIDs}, 2, FALSE))</f>
        <v>#N/A</v>
      </c>
      <c r="K39" s="34" t="str">
        <f t="array" ref="K39"> IF(ISBLANK(C39),,VLOOKUP(C39, {SourceIDs, DataIcons}, 2, FALSE))</f>
        <v>#N/A</v>
      </c>
      <c r="L39" s="34" t="s">
        <v>392</v>
      </c>
    </row>
    <row r="40">
      <c r="A40" s="10">
        <v>6.0</v>
      </c>
      <c r="B40" s="10">
        <v>3.0</v>
      </c>
      <c r="C40" s="7" t="s">
        <v>581</v>
      </c>
      <c r="D40" s="7" t="e">
        <v>#REF!</v>
      </c>
      <c r="E40" s="7" t="b">
        <v>1</v>
      </c>
      <c r="F40" s="7" t="b">
        <v>0</v>
      </c>
      <c r="G40" s="10">
        <v>0.0</v>
      </c>
      <c r="H40" s="7" t="s">
        <v>567</v>
      </c>
      <c r="J40" s="22" t="str">
        <f t="array" ref="J40"> IF(ISBLANK(C40),,VLOOKUP(C40, {SourceIDs, DataIDs}, 2, FALSE))</f>
        <v>#N/A</v>
      </c>
      <c r="K40" s="34" t="str">
        <f t="array" ref="K40"> IF(ISBLANK(C40),,VLOOKUP(C40, {SourceIDs, DataIcons}, 2, FALSE))</f>
        <v>#N/A</v>
      </c>
      <c r="L40" s="34" t="s">
        <v>411</v>
      </c>
    </row>
    <row r="41">
      <c r="A41" s="10">
        <v>6.0</v>
      </c>
      <c r="B41" s="10">
        <v>4.0</v>
      </c>
      <c r="C41" s="7" t="s">
        <v>582</v>
      </c>
      <c r="D41" s="7" t="e">
        <v>#REF!</v>
      </c>
      <c r="E41" s="7" t="b">
        <v>1</v>
      </c>
      <c r="F41" s="7" t="b">
        <v>1</v>
      </c>
      <c r="G41" s="10">
        <v>0.0</v>
      </c>
      <c r="H41" s="7" t="s">
        <v>413</v>
      </c>
      <c r="J41" s="22" t="str">
        <f t="array" ref="J41"> IF(ISBLANK(C41),,VLOOKUP(C41, {SourceIDs, DataIDs}, 2, FALSE))</f>
        <v>#N/A</v>
      </c>
      <c r="K41" s="34" t="str">
        <f t="array" ref="K41"> IF(ISBLANK(C41),,VLOOKUP(C41, {SourceIDs, DataIcons}, 2, FALSE))</f>
        <v>#N/A</v>
      </c>
      <c r="L41" s="34" t="s">
        <v>487</v>
      </c>
    </row>
    <row r="42">
      <c r="A42" s="10">
        <v>6.0</v>
      </c>
      <c r="B42" s="10">
        <v>5.0</v>
      </c>
      <c r="C42" s="7" t="s">
        <v>581</v>
      </c>
      <c r="D42" s="7" t="e">
        <v>#REF!</v>
      </c>
      <c r="E42" s="7" t="b">
        <v>1</v>
      </c>
      <c r="F42" s="7" t="b">
        <v>0</v>
      </c>
      <c r="G42" s="10">
        <v>0.0</v>
      </c>
      <c r="H42" s="7" t="s">
        <v>570</v>
      </c>
      <c r="J42" s="22" t="str">
        <f t="array" ref="J42"> IF(ISBLANK(C42),,VLOOKUP(C42, {SourceIDs, DataIDs}, 2, FALSE))</f>
        <v>#N/A</v>
      </c>
      <c r="K42" s="34" t="str">
        <f t="array" ref="K42"> IF(ISBLANK(C42),,VLOOKUP(C42, {SourceIDs, DataIcons}, 2, FALSE))</f>
        <v>#N/A</v>
      </c>
      <c r="L42" s="34" t="s">
        <v>519</v>
      </c>
    </row>
    <row r="43">
      <c r="A43" s="10">
        <v>6.0</v>
      </c>
      <c r="B43" s="10">
        <v>6.0</v>
      </c>
      <c r="C43" s="7" t="s">
        <v>582</v>
      </c>
      <c r="D43" s="7" t="e">
        <v>#REF!</v>
      </c>
      <c r="E43" s="7" t="b">
        <v>1</v>
      </c>
      <c r="F43" s="7" t="b">
        <v>1</v>
      </c>
      <c r="G43" s="10">
        <v>0.0</v>
      </c>
      <c r="H43" s="7" t="s">
        <v>583</v>
      </c>
      <c r="J43" s="22" t="str">
        <f t="array" ref="J43"> IF(ISBLANK(C43),,VLOOKUP(C43, {SourceIDs, DataIDs}, 2, FALSE))</f>
        <v>#N/A</v>
      </c>
      <c r="K43" s="34" t="str">
        <f t="array" ref="K43"> IF(ISBLANK(C43),,VLOOKUP(C43, {SourceIDs, DataIcons}, 2, FALSE))</f>
        <v>#N/A</v>
      </c>
      <c r="L43" s="34" t="s">
        <v>530</v>
      </c>
    </row>
    <row r="44">
      <c r="A44" s="10">
        <v>6.0</v>
      </c>
      <c r="B44" s="10">
        <v>7.0</v>
      </c>
      <c r="C44" s="7" t="s">
        <v>584</v>
      </c>
      <c r="D44" s="7" t="e">
        <v>#REF!</v>
      </c>
      <c r="E44" s="7" t="b">
        <v>1</v>
      </c>
      <c r="F44" s="7" t="b">
        <v>1</v>
      </c>
      <c r="G44" s="10">
        <v>6.0</v>
      </c>
      <c r="H44" s="7" t="s">
        <v>413</v>
      </c>
      <c r="J44" s="22" t="str">
        <f t="array" ref="J44"> IF(ISBLANK(C44),,VLOOKUP(C44, {SourceIDs, DataIDs}, 2, FALSE))</f>
        <v>#N/A</v>
      </c>
      <c r="K44" s="34" t="str">
        <f t="array" ref="K44"> IF(ISBLANK(C44),,VLOOKUP(C44, {SourceIDs, DataIcons}, 2, FALSE))</f>
        <v>#N/A</v>
      </c>
      <c r="L44" s="34" t="s">
        <v>542</v>
      </c>
    </row>
    <row r="45">
      <c r="A45" s="10">
        <v>7.0</v>
      </c>
      <c r="B45" s="10">
        <v>1.0</v>
      </c>
      <c r="C45" s="7" t="s">
        <v>585</v>
      </c>
      <c r="D45" s="7" t="e">
        <v>#REF!</v>
      </c>
      <c r="E45" s="7" t="b">
        <v>1</v>
      </c>
      <c r="F45" s="7" t="b">
        <v>0</v>
      </c>
      <c r="G45" s="10">
        <v>0.0</v>
      </c>
      <c r="H45" s="7" t="s">
        <v>413</v>
      </c>
      <c r="J45" s="22" t="str">
        <f t="array" ref="J45"> IF(ISBLANK(C45),,VLOOKUP(C45, {SourceIDs, DataIDs}, 2, FALSE))</f>
        <v>#N/A</v>
      </c>
      <c r="K45" s="34" t="str">
        <f t="array" ref="K45"> IF(ISBLANK(C45),,VLOOKUP(C45, {SourceIDs, DataIcons}, 2, FALSE))</f>
        <v>#N/A</v>
      </c>
      <c r="L45" s="34" t="s">
        <v>381</v>
      </c>
    </row>
    <row r="46">
      <c r="A46" s="10">
        <v>7.0</v>
      </c>
      <c r="B46" s="10">
        <v>2.0</v>
      </c>
      <c r="C46" s="7" t="s">
        <v>586</v>
      </c>
      <c r="D46" s="7" t="e">
        <v>#REF!</v>
      </c>
      <c r="E46" s="7" t="b">
        <v>1</v>
      </c>
      <c r="F46" s="7" t="b">
        <v>1</v>
      </c>
      <c r="G46" s="10">
        <v>0.0</v>
      </c>
      <c r="H46" s="7" t="s">
        <v>525</v>
      </c>
      <c r="J46" s="22" t="str">
        <f t="array" ref="J46"> IF(ISBLANK(C46),,VLOOKUP(C46, {SourceIDs, DataIDs}, 2, FALSE))</f>
        <v>#N/A</v>
      </c>
      <c r="K46" s="34" t="str">
        <f t="array" ref="K46"> IF(ISBLANK(C46),,VLOOKUP(C46, {SourceIDs, DataIcons}, 2, FALSE))</f>
        <v>#N/A</v>
      </c>
      <c r="L46" s="34" t="s">
        <v>393</v>
      </c>
    </row>
    <row r="47">
      <c r="A47" s="10">
        <v>7.0</v>
      </c>
      <c r="B47" s="10">
        <v>3.0</v>
      </c>
      <c r="C47" s="7" t="s">
        <v>584</v>
      </c>
      <c r="D47" s="7" t="e">
        <v>#REF!</v>
      </c>
      <c r="E47" s="7" t="b">
        <v>1</v>
      </c>
      <c r="F47" s="7" t="b">
        <v>0</v>
      </c>
      <c r="G47" s="10">
        <v>2.0</v>
      </c>
      <c r="H47" s="7" t="s">
        <v>413</v>
      </c>
      <c r="J47" s="22" t="str">
        <f t="array" ref="J47"> IF(ISBLANK(C47),,VLOOKUP(C47, {SourceIDs, DataIDs}, 2, FALSE))</f>
        <v>#N/A</v>
      </c>
      <c r="K47" s="34" t="str">
        <f t="array" ref="K47"> IF(ISBLANK(C47),,VLOOKUP(C47, {SourceIDs, DataIcons}, 2, FALSE))</f>
        <v>#N/A</v>
      </c>
      <c r="L47" s="34" t="s">
        <v>414</v>
      </c>
    </row>
    <row r="48">
      <c r="A48" s="10">
        <v>7.0</v>
      </c>
      <c r="B48" s="10">
        <v>4.0</v>
      </c>
      <c r="C48" s="7" t="s">
        <v>588</v>
      </c>
      <c r="D48" s="7" t="e">
        <v>#REF!</v>
      </c>
      <c r="E48" s="7" t="b">
        <v>1</v>
      </c>
      <c r="F48" s="7" t="b">
        <v>1</v>
      </c>
      <c r="G48" s="10">
        <v>0.0</v>
      </c>
      <c r="H48" s="7" t="s">
        <v>420</v>
      </c>
      <c r="J48" s="22" t="str">
        <f t="array" ref="J48"> IF(ISBLANK(C48),,VLOOKUP(C48, {SourceIDs, DataIDs}, 2, FALSE))</f>
        <v>#N/A</v>
      </c>
      <c r="K48" s="34" t="str">
        <f t="array" ref="K48"> IF(ISBLANK(C48),,VLOOKUP(C48, {SourceIDs, DataIcons}, 2, FALSE))</f>
        <v>#N/A</v>
      </c>
      <c r="L48" s="34" t="s">
        <v>509</v>
      </c>
    </row>
    <row r="49">
      <c r="A49" s="10">
        <v>7.0</v>
      </c>
      <c r="B49" s="10">
        <v>5.0</v>
      </c>
      <c r="C49" s="7" t="s">
        <v>590</v>
      </c>
      <c r="D49" s="7" t="e">
        <v>#REF!</v>
      </c>
      <c r="E49" s="7" t="b">
        <v>1</v>
      </c>
      <c r="F49" s="7" t="b">
        <v>1</v>
      </c>
      <c r="G49" s="10">
        <v>2.0</v>
      </c>
      <c r="H49" s="7" t="s">
        <v>413</v>
      </c>
      <c r="J49" s="22" t="str">
        <f t="array" ref="J49"> IF(ISBLANK(C49),,VLOOKUP(C49, {SourceIDs, DataIDs}, 2, FALSE))</f>
        <v>#N/A</v>
      </c>
      <c r="K49" s="34" t="str">
        <f t="array" ref="K49"> IF(ISBLANK(C49),,VLOOKUP(C49, {SourceIDs, DataIcons}, 2, FALSE))</f>
        <v>#N/A</v>
      </c>
      <c r="L49" s="34" t="s">
        <v>521</v>
      </c>
    </row>
    <row r="50">
      <c r="A50" s="10">
        <v>7.0</v>
      </c>
      <c r="B50" s="10">
        <v>6.0</v>
      </c>
      <c r="C50" s="7" t="s">
        <v>592</v>
      </c>
      <c r="D50" s="7" t="e">
        <v>#REF!</v>
      </c>
      <c r="E50" s="7" t="b">
        <v>1</v>
      </c>
      <c r="F50" s="7" t="b">
        <v>1</v>
      </c>
      <c r="G50" s="10">
        <v>0.0</v>
      </c>
      <c r="H50" s="7" t="s">
        <v>525</v>
      </c>
      <c r="J50" s="22" t="str">
        <f t="array" ref="J50"> IF(ISBLANK(C50),,VLOOKUP(C50, {SourceIDs, DataIDs}, 2, FALSE))</f>
        <v>#N/A</v>
      </c>
      <c r="K50" s="34" t="str">
        <f t="array" ref="K50"> IF(ISBLANK(C50),,VLOOKUP(C50, {SourceIDs, DataIcons}, 2, FALSE))</f>
        <v>#N/A</v>
      </c>
      <c r="L50" s="34" t="s">
        <v>532</v>
      </c>
    </row>
    <row r="51">
      <c r="A51" s="10">
        <v>7.0</v>
      </c>
      <c r="B51" s="10">
        <v>7.0</v>
      </c>
      <c r="C51" s="7" t="s">
        <v>594</v>
      </c>
      <c r="D51" s="7" t="e">
        <v>#REF!</v>
      </c>
      <c r="E51" s="7" t="b">
        <v>1</v>
      </c>
      <c r="F51" s="7" t="b">
        <v>0</v>
      </c>
      <c r="G51" s="10">
        <v>0.0</v>
      </c>
      <c r="H51" s="7" t="s">
        <v>413</v>
      </c>
      <c r="J51" s="22" t="str">
        <f t="array" ref="J51"> IF(ISBLANK(C51),,VLOOKUP(C51, {SourceIDs, DataIDs}, 2, FALSE))</f>
        <v>#N/A</v>
      </c>
      <c r="K51" s="34" t="str">
        <f t="array" ref="K51"> IF(ISBLANK(C51),,VLOOKUP(C51, {SourceIDs, DataIcons}, 2, FALSE))</f>
        <v>#N/A</v>
      </c>
      <c r="L51" s="34" t="s">
        <v>543</v>
      </c>
    </row>
    <row r="52">
      <c r="A52" s="10">
        <v>8.0</v>
      </c>
      <c r="B52" s="10">
        <v>1.0</v>
      </c>
      <c r="C52" s="7" t="s">
        <v>595</v>
      </c>
      <c r="D52" s="7" t="e">
        <v>#REF!</v>
      </c>
      <c r="E52" s="7" t="b">
        <v>0</v>
      </c>
      <c r="F52" s="7" t="b">
        <v>0</v>
      </c>
      <c r="G52" s="10">
        <v>4.0</v>
      </c>
      <c r="H52" s="7" t="s">
        <v>413</v>
      </c>
      <c r="J52" s="22" t="str">
        <f t="array" ref="J52"> IF(ISBLANK(C52),,VLOOKUP(C52, {SourceIDs, DataIDs}, 2, FALSE))</f>
        <v>#N/A</v>
      </c>
      <c r="K52" s="34" t="str">
        <f t="array" ref="K52"> IF(ISBLANK(C52),,VLOOKUP(C52, {SourceIDs, DataIcons}, 2, FALSE))</f>
        <v>#N/A</v>
      </c>
      <c r="L52" s="34" t="s">
        <v>596</v>
      </c>
    </row>
    <row r="53">
      <c r="A53" s="10">
        <v>8.0</v>
      </c>
      <c r="B53" s="10">
        <v>2.0</v>
      </c>
      <c r="C53" s="7" t="s">
        <v>597</v>
      </c>
      <c r="D53" s="7" t="e">
        <v>#REF!</v>
      </c>
      <c r="E53" s="7" t="b">
        <v>1</v>
      </c>
      <c r="F53" s="7" t="b">
        <v>1</v>
      </c>
      <c r="G53" s="10">
        <v>0.0</v>
      </c>
      <c r="H53" s="7" t="s">
        <v>598</v>
      </c>
      <c r="J53" s="22" t="str">
        <f t="array" ref="J53"> IF(ISBLANK(C53),,VLOOKUP(C53, {SourceIDs, DataIDs}, 2, FALSE))</f>
        <v>#N/A</v>
      </c>
      <c r="K53" s="34" t="str">
        <f t="array" ref="K53"> IF(ISBLANK(C53),,VLOOKUP(C53, {SourceIDs, DataIcons}, 2, FALSE))</f>
        <v>#N/A</v>
      </c>
      <c r="L53" s="34" t="s">
        <v>599</v>
      </c>
    </row>
    <row r="54">
      <c r="A54" s="10">
        <v>8.0</v>
      </c>
      <c r="B54" s="10">
        <v>3.0</v>
      </c>
      <c r="C54" s="7" t="s">
        <v>600</v>
      </c>
      <c r="D54" s="7" t="e">
        <v>#REF!</v>
      </c>
      <c r="E54" s="7" t="b">
        <v>1</v>
      </c>
      <c r="F54" s="7" t="b">
        <v>1</v>
      </c>
      <c r="G54" s="10">
        <v>0.0</v>
      </c>
      <c r="H54" s="7" t="s">
        <v>413</v>
      </c>
      <c r="J54" s="22" t="str">
        <f t="array" ref="J54"> IF(ISBLANK(C54),,VLOOKUP(C54, {SourceIDs, DataIDs}, 2, FALSE))</f>
        <v>#N/A</v>
      </c>
      <c r="K54" s="34" t="str">
        <f t="array" ref="K54"> IF(ISBLANK(C54),,VLOOKUP(C54, {SourceIDs, DataIcons}, 2, FALSE))</f>
        <v>#N/A</v>
      </c>
      <c r="L54" s="34" t="s">
        <v>601</v>
      </c>
    </row>
    <row r="55">
      <c r="A55" s="10">
        <v>8.0</v>
      </c>
      <c r="B55" s="10">
        <v>4.0</v>
      </c>
      <c r="C55" s="7" t="s">
        <v>597</v>
      </c>
      <c r="D55" s="7" t="e">
        <v>#REF!</v>
      </c>
      <c r="E55" s="7" t="b">
        <v>1</v>
      </c>
      <c r="F55" s="7" t="b">
        <v>1</v>
      </c>
      <c r="G55" s="10">
        <v>0.0</v>
      </c>
      <c r="H55" s="7" t="s">
        <v>525</v>
      </c>
      <c r="J55" s="22" t="str">
        <f t="array" ref="J55"> IF(ISBLANK(C55),,VLOOKUP(C55, {SourceIDs, DataIDs}, 2, FALSE))</f>
        <v>#N/A</v>
      </c>
      <c r="K55" s="34" t="str">
        <f t="array" ref="K55"> IF(ISBLANK(C55),,VLOOKUP(C55, {SourceIDs, DataIcons}, 2, FALSE))</f>
        <v>#N/A</v>
      </c>
      <c r="L55" s="34" t="s">
        <v>602</v>
      </c>
    </row>
    <row r="56">
      <c r="A56" s="10">
        <v>8.0</v>
      </c>
      <c r="B56" s="10">
        <v>5.0</v>
      </c>
      <c r="C56" s="7" t="s">
        <v>592</v>
      </c>
      <c r="D56" s="7" t="e">
        <v>#REF!</v>
      </c>
      <c r="E56" s="7" t="b">
        <v>1</v>
      </c>
      <c r="F56" s="7" t="b">
        <v>1</v>
      </c>
      <c r="G56" s="10">
        <v>0.0</v>
      </c>
      <c r="H56" s="7" t="s">
        <v>413</v>
      </c>
      <c r="J56" s="22" t="str">
        <f t="array" ref="J56"> IF(ISBLANK(C56),,VLOOKUP(C56, {SourceIDs, DataIDs}, 2, FALSE))</f>
        <v>#N/A</v>
      </c>
      <c r="K56" s="34" t="str">
        <f t="array" ref="K56"> IF(ISBLANK(C56),,VLOOKUP(C56, {SourceIDs, DataIcons}, 2, FALSE))</f>
        <v>#N/A</v>
      </c>
      <c r="L56" s="34" t="s">
        <v>603</v>
      </c>
    </row>
    <row r="57">
      <c r="A57" s="10">
        <v>8.0</v>
      </c>
      <c r="B57" s="10">
        <v>6.0</v>
      </c>
      <c r="E57" s="7" t="b">
        <v>0</v>
      </c>
      <c r="F57" s="7" t="b">
        <v>0</v>
      </c>
      <c r="G57" s="10">
        <v>0.0</v>
      </c>
      <c r="J57" s="22" t="str">
        <f t="array" ref="J57"> IF(ISBLANK(C57),,VLOOKUP(C57, {SourceIDs, DataIDs}, 2, FALSE))</f>
        <v/>
      </c>
      <c r="K57" s="34" t="str">
        <f t="array" ref="K57"> IF(ISBLANK(C57),,VLOOKUP(C57, {SourceIDs, DataIcons}, 2, FALSE))</f>
        <v/>
      </c>
      <c r="L57" s="34" t="s">
        <v>604</v>
      </c>
    </row>
    <row r="58">
      <c r="A58" s="10">
        <v>8.0</v>
      </c>
      <c r="B58" s="10">
        <v>7.0</v>
      </c>
      <c r="E58" s="7" t="b">
        <v>0</v>
      </c>
      <c r="F58" s="7" t="b">
        <v>0</v>
      </c>
      <c r="G58" s="10">
        <v>0.0</v>
      </c>
      <c r="J58" s="22" t="str">
        <f t="array" ref="J58"> IF(ISBLANK(C58),,VLOOKUP(C58, {SourceIDs, DataIDs}, 2, FALSE))</f>
        <v/>
      </c>
      <c r="K58" s="34" t="str">
        <f t="array" ref="K58"> IF(ISBLANK(C58),,VLOOKUP(C58, {SourceIDs, DataIcons}, 2, FALSE))</f>
        <v/>
      </c>
      <c r="L58" s="34" t="s">
        <v>605</v>
      </c>
    </row>
    <row r="59">
      <c r="A59" s="10">
        <v>9.0</v>
      </c>
      <c r="B59" s="10">
        <v>1.0</v>
      </c>
      <c r="C59" s="7" t="s">
        <v>42</v>
      </c>
      <c r="D59" s="7" t="e">
        <v>#REF!</v>
      </c>
      <c r="E59" s="7" t="b">
        <v>0</v>
      </c>
      <c r="F59" s="7" t="b">
        <v>0</v>
      </c>
      <c r="G59" s="10">
        <v>4.0</v>
      </c>
      <c r="H59" s="7" t="s">
        <v>413</v>
      </c>
      <c r="J59" s="22" t="str">
        <f t="array" ref="J59"> IF(ISBLANK(C59),,VLOOKUP(C59, {SourceIDs, DataIDs}, 2, FALSE))</f>
        <v>#N/A</v>
      </c>
      <c r="K59" s="34" t="str">
        <f t="array" ref="K59"> IF(ISBLANK(C59),,VLOOKUP(C59, {SourceIDs, DataIcons}, 2, FALSE))</f>
        <v>#N/A</v>
      </c>
      <c r="L59" s="34" t="s">
        <v>606</v>
      </c>
    </row>
    <row r="60">
      <c r="A60" s="10">
        <v>9.0</v>
      </c>
      <c r="B60" s="10">
        <v>2.0</v>
      </c>
      <c r="C60" s="7" t="s">
        <v>607</v>
      </c>
      <c r="D60" s="7" t="e">
        <v>#REF!</v>
      </c>
      <c r="E60" s="7" t="b">
        <v>1</v>
      </c>
      <c r="F60" s="7" t="b">
        <v>1</v>
      </c>
      <c r="G60" s="10">
        <v>0.0</v>
      </c>
      <c r="H60" s="7" t="s">
        <v>525</v>
      </c>
      <c r="J60" s="22" t="str">
        <f t="array" ref="J60"> IF(ISBLANK(C60),,VLOOKUP(C60, {SourceIDs, DataIDs}, 2, FALSE))</f>
        <v>#N/A</v>
      </c>
      <c r="K60" s="34" t="str">
        <f t="array" ref="K60"> IF(ISBLANK(C60),,VLOOKUP(C60, {SourceIDs, DataIcons}, 2, FALSE))</f>
        <v>#N/A</v>
      </c>
      <c r="L60" s="34" t="s">
        <v>608</v>
      </c>
    </row>
    <row r="61">
      <c r="A61" s="10">
        <v>9.0</v>
      </c>
      <c r="B61" s="10">
        <v>3.0</v>
      </c>
      <c r="C61" s="7" t="s">
        <v>592</v>
      </c>
      <c r="D61" s="7" t="e">
        <v>#REF!</v>
      </c>
      <c r="E61" s="7" t="b">
        <v>1</v>
      </c>
      <c r="F61" s="7" t="b">
        <v>0</v>
      </c>
      <c r="G61" s="10">
        <v>0.0</v>
      </c>
      <c r="H61" s="7" t="s">
        <v>413</v>
      </c>
      <c r="J61" s="22" t="str">
        <f t="array" ref="J61"> IF(ISBLANK(C61),,VLOOKUP(C61, {SourceIDs, DataIDs}, 2, FALSE))</f>
        <v>#N/A</v>
      </c>
      <c r="K61" s="34" t="str">
        <f t="array" ref="K61"> IF(ISBLANK(C61),,VLOOKUP(C61, {SourceIDs, DataIcons}, 2, FALSE))</f>
        <v>#N/A</v>
      </c>
      <c r="L61" s="34" t="s">
        <v>609</v>
      </c>
    </row>
    <row r="62">
      <c r="A62" s="10">
        <v>9.0</v>
      </c>
      <c r="B62" s="10">
        <v>4.0</v>
      </c>
      <c r="C62" s="7" t="s">
        <v>584</v>
      </c>
      <c r="D62" s="7" t="e">
        <v>#REF!</v>
      </c>
      <c r="E62" s="7" t="b">
        <v>1</v>
      </c>
      <c r="F62" s="7" t="b">
        <v>1</v>
      </c>
      <c r="G62" s="10">
        <v>2.0</v>
      </c>
      <c r="H62" s="7" t="s">
        <v>413</v>
      </c>
      <c r="J62" s="22" t="str">
        <f t="array" ref="J62"> IF(ISBLANK(C62),,VLOOKUP(C62, {SourceIDs, DataIDs}, 2, FALSE))</f>
        <v>#N/A</v>
      </c>
      <c r="K62" s="34" t="str">
        <f t="array" ref="K62"> IF(ISBLANK(C62),,VLOOKUP(C62, {SourceIDs, DataIcons}, 2, FALSE))</f>
        <v>#N/A</v>
      </c>
      <c r="L62" s="34" t="s">
        <v>610</v>
      </c>
    </row>
    <row r="63">
      <c r="A63" s="10">
        <v>9.0</v>
      </c>
      <c r="B63" s="10">
        <v>5.0</v>
      </c>
      <c r="C63" s="7" t="s">
        <v>594</v>
      </c>
      <c r="D63" s="7" t="e">
        <v>#REF!</v>
      </c>
      <c r="E63" s="7" t="b">
        <v>1</v>
      </c>
      <c r="F63" s="7" t="b">
        <v>0</v>
      </c>
      <c r="G63" s="10">
        <v>0.0</v>
      </c>
      <c r="H63" s="7" t="s">
        <v>413</v>
      </c>
      <c r="J63" s="22" t="str">
        <f t="array" ref="J63"> IF(ISBLANK(C63),,VLOOKUP(C63, {SourceIDs, DataIDs}, 2, FALSE))</f>
        <v>#N/A</v>
      </c>
      <c r="K63" s="34" t="str">
        <f t="array" ref="K63"> IF(ISBLANK(C63),,VLOOKUP(C63, {SourceIDs, DataIcons}, 2, FALSE))</f>
        <v>#N/A</v>
      </c>
      <c r="L63" s="34" t="s">
        <v>611</v>
      </c>
    </row>
    <row r="64">
      <c r="A64" s="10">
        <v>9.0</v>
      </c>
      <c r="B64" s="10">
        <v>6.0</v>
      </c>
      <c r="E64" s="7" t="b">
        <v>0</v>
      </c>
      <c r="F64" s="7" t="b">
        <v>0</v>
      </c>
      <c r="G64" s="10">
        <v>0.0</v>
      </c>
      <c r="J64" s="22" t="str">
        <f t="array" ref="J64"> IF(ISBLANK(C64),,VLOOKUP(C64, {SourceIDs, DataIDs}, 2, FALSE))</f>
        <v/>
      </c>
      <c r="K64" s="34" t="str">
        <f t="array" ref="K64"> IF(ISBLANK(C64),,VLOOKUP(C64, {SourceIDs, DataIcons}, 2, FALSE))</f>
        <v/>
      </c>
      <c r="L64" s="34" t="s">
        <v>612</v>
      </c>
    </row>
    <row r="65">
      <c r="A65" s="10">
        <v>9.0</v>
      </c>
      <c r="B65" s="10">
        <v>7.0</v>
      </c>
      <c r="C65" s="7" t="s">
        <v>14</v>
      </c>
      <c r="D65" s="7" t="e">
        <v>#REF!</v>
      </c>
      <c r="E65" s="7" t="b">
        <v>0</v>
      </c>
      <c r="F65" s="7" t="b">
        <v>0</v>
      </c>
      <c r="G65" s="10">
        <v>0.0</v>
      </c>
      <c r="J65" s="22" t="str">
        <f t="array" ref="J65"> IF(ISBLANK(C65),,VLOOKUP(C65, {SourceIDs, DataIDs}, 2, FALSE))</f>
        <v>#N/A</v>
      </c>
      <c r="K65" s="34" t="str">
        <f t="array" ref="K65"> IF(ISBLANK(C65),,VLOOKUP(C65, {SourceIDs, DataIcons}, 2, FALSE))</f>
        <v>#N/A</v>
      </c>
      <c r="L65" s="34" t="s">
        <v>613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25"/>
    <col customWidth="1" min="2" max="2" width="27.5"/>
    <col customWidth="1" min="3" max="3" width="26.38"/>
  </cols>
  <sheetData>
    <row r="1">
      <c r="A1" s="91" t="s">
        <v>422</v>
      </c>
      <c r="B1" s="91" t="s">
        <v>63</v>
      </c>
      <c r="C1" s="91" t="s">
        <v>423</v>
      </c>
    </row>
    <row r="2">
      <c r="A2" s="42" t="s">
        <v>424</v>
      </c>
      <c r="B2" s="42" t="s">
        <v>425</v>
      </c>
      <c r="C2" s="42"/>
    </row>
    <row r="3">
      <c r="A3" s="42" t="s">
        <v>426</v>
      </c>
      <c r="B3" s="42" t="s">
        <v>255</v>
      </c>
      <c r="C3" s="42"/>
    </row>
    <row r="4">
      <c r="A4" s="42" t="s">
        <v>427</v>
      </c>
      <c r="B4" s="42" t="s">
        <v>261</v>
      </c>
      <c r="C4" s="42"/>
    </row>
    <row r="5">
      <c r="A5" s="42" t="s">
        <v>428</v>
      </c>
      <c r="B5" s="42" t="s">
        <v>247</v>
      </c>
      <c r="C5" s="42" t="s">
        <v>429</v>
      </c>
    </row>
    <row r="6">
      <c r="A6" s="42" t="s">
        <v>428</v>
      </c>
      <c r="B6" s="42" t="s">
        <v>250</v>
      </c>
      <c r="C6" s="42" t="s">
        <v>430</v>
      </c>
    </row>
    <row r="7">
      <c r="A7" s="42" t="s">
        <v>428</v>
      </c>
      <c r="B7" s="42" t="s">
        <v>431</v>
      </c>
      <c r="C7" s="42" t="s">
        <v>432</v>
      </c>
    </row>
    <row r="8">
      <c r="A8" s="42" t="s">
        <v>428</v>
      </c>
      <c r="B8" s="42" t="s">
        <v>433</v>
      </c>
      <c r="C8" s="42" t="s">
        <v>434</v>
      </c>
    </row>
    <row r="9">
      <c r="A9" s="42" t="s">
        <v>428</v>
      </c>
      <c r="B9" s="42" t="s">
        <v>435</v>
      </c>
      <c r="C9" s="42" t="s">
        <v>436</v>
      </c>
    </row>
    <row r="10">
      <c r="A10" s="42" t="s">
        <v>428</v>
      </c>
      <c r="B10" s="42" t="s">
        <v>437</v>
      </c>
      <c r="C10" s="42" t="s">
        <v>438</v>
      </c>
    </row>
    <row r="11">
      <c r="A11" s="42" t="s">
        <v>428</v>
      </c>
      <c r="B11" s="42" t="s">
        <v>439</v>
      </c>
      <c r="C11" s="41" t="s">
        <v>440</v>
      </c>
    </row>
    <row r="12">
      <c r="A12" s="42" t="s">
        <v>428</v>
      </c>
      <c r="B12" s="42" t="s">
        <v>441</v>
      </c>
      <c r="C12" s="41" t="s">
        <v>442</v>
      </c>
    </row>
    <row r="13">
      <c r="A13" s="42" t="s">
        <v>428</v>
      </c>
      <c r="B13" s="42" t="s">
        <v>443</v>
      </c>
      <c r="C13" s="42" t="s">
        <v>444</v>
      </c>
    </row>
    <row r="14">
      <c r="A14" s="42" t="s">
        <v>428</v>
      </c>
      <c r="B14" s="41" t="s">
        <v>445</v>
      </c>
      <c r="C14" s="41" t="s">
        <v>446</v>
      </c>
    </row>
    <row r="15">
      <c r="A15" s="42" t="s">
        <v>428</v>
      </c>
      <c r="B15" s="41" t="s">
        <v>447</v>
      </c>
      <c r="C15" s="41" t="s">
        <v>448</v>
      </c>
    </row>
    <row r="16">
      <c r="A16" s="42" t="s">
        <v>28</v>
      </c>
      <c r="B16" s="42" t="s">
        <v>33</v>
      </c>
      <c r="C16" s="42"/>
    </row>
    <row r="17">
      <c r="A17" s="42" t="s">
        <v>28</v>
      </c>
      <c r="B17" s="42" t="s">
        <v>35</v>
      </c>
      <c r="C17" s="42"/>
    </row>
    <row r="18">
      <c r="A18" s="42" t="s">
        <v>28</v>
      </c>
      <c r="B18" s="42" t="s">
        <v>36</v>
      </c>
      <c r="C18" s="42"/>
    </row>
    <row r="19">
      <c r="A19" s="42" t="s">
        <v>28</v>
      </c>
      <c r="B19" s="42" t="s">
        <v>38</v>
      </c>
      <c r="C19" s="42"/>
    </row>
    <row r="20">
      <c r="A20" s="42" t="s">
        <v>28</v>
      </c>
      <c r="B20" s="42" t="s">
        <v>39</v>
      </c>
      <c r="C20" s="42"/>
    </row>
    <row r="21">
      <c r="A21" s="42" t="s">
        <v>28</v>
      </c>
      <c r="B21" s="42" t="s">
        <v>40</v>
      </c>
      <c r="C21" s="42"/>
    </row>
    <row r="22">
      <c r="A22" s="42" t="s">
        <v>28</v>
      </c>
      <c r="B22" s="42" t="s">
        <v>41</v>
      </c>
      <c r="C22" s="42"/>
    </row>
    <row r="23">
      <c r="A23" s="42" t="s">
        <v>28</v>
      </c>
      <c r="B23" s="42" t="s">
        <v>43</v>
      </c>
      <c r="C23" s="42"/>
    </row>
    <row r="24">
      <c r="A24" s="42" t="s">
        <v>28</v>
      </c>
      <c r="B24" s="42" t="s">
        <v>44</v>
      </c>
      <c r="C24" s="42"/>
    </row>
    <row r="25">
      <c r="A25" s="42" t="s">
        <v>28</v>
      </c>
      <c r="B25" s="42" t="s">
        <v>45</v>
      </c>
      <c r="C25" s="42"/>
    </row>
    <row r="26">
      <c r="A26" s="42" t="s">
        <v>28</v>
      </c>
      <c r="B26" s="42" t="s">
        <v>46</v>
      </c>
      <c r="C26" s="42"/>
    </row>
    <row r="27">
      <c r="A27" s="42" t="s">
        <v>450</v>
      </c>
      <c r="B27" s="42" t="s">
        <v>451</v>
      </c>
      <c r="C27" s="42" t="s">
        <v>452</v>
      </c>
    </row>
    <row r="28">
      <c r="A28" s="42" t="s">
        <v>450</v>
      </c>
      <c r="B28" s="42" t="s">
        <v>453</v>
      </c>
      <c r="C28" s="42" t="s">
        <v>454</v>
      </c>
    </row>
    <row r="29">
      <c r="A29" s="42" t="s">
        <v>450</v>
      </c>
      <c r="B29" s="42" t="s">
        <v>455</v>
      </c>
      <c r="C29" s="42" t="s">
        <v>456</v>
      </c>
    </row>
    <row r="30">
      <c r="A30" s="42" t="s">
        <v>450</v>
      </c>
      <c r="B30" s="41" t="s">
        <v>457</v>
      </c>
      <c r="C30" s="41" t="s">
        <v>458</v>
      </c>
    </row>
    <row r="31">
      <c r="A31" s="42" t="s">
        <v>450</v>
      </c>
      <c r="B31" s="41" t="s">
        <v>459</v>
      </c>
      <c r="C31" s="41" t="s">
        <v>460</v>
      </c>
    </row>
    <row r="32">
      <c r="A32" s="42" t="s">
        <v>450</v>
      </c>
      <c r="B32" s="41" t="s">
        <v>461</v>
      </c>
      <c r="C32" s="41" t="s">
        <v>462</v>
      </c>
    </row>
    <row r="33">
      <c r="A33" s="42" t="s">
        <v>450</v>
      </c>
      <c r="B33" s="41" t="s">
        <v>463</v>
      </c>
      <c r="C33" s="41" t="s">
        <v>464</v>
      </c>
    </row>
    <row r="34">
      <c r="A34" s="42" t="s">
        <v>450</v>
      </c>
      <c r="B34" s="41" t="s">
        <v>465</v>
      </c>
      <c r="C34" s="41" t="s">
        <v>466</v>
      </c>
    </row>
    <row r="35">
      <c r="A35" s="42" t="s">
        <v>450</v>
      </c>
      <c r="B35" s="41" t="s">
        <v>467</v>
      </c>
      <c r="C35" s="41" t="s">
        <v>468</v>
      </c>
    </row>
    <row r="36">
      <c r="A36" s="42" t="s">
        <v>450</v>
      </c>
      <c r="B36" s="41" t="s">
        <v>469</v>
      </c>
      <c r="C36" s="41" t="s">
        <v>470</v>
      </c>
    </row>
    <row r="37">
      <c r="A37" s="42" t="s">
        <v>471</v>
      </c>
      <c r="B37" s="42" t="s">
        <v>472</v>
      </c>
      <c r="C37" s="42" t="s">
        <v>473</v>
      </c>
    </row>
    <row r="38">
      <c r="A38" s="42" t="s">
        <v>471</v>
      </c>
      <c r="B38" s="42" t="s">
        <v>474</v>
      </c>
      <c r="C38" s="42" t="s">
        <v>475</v>
      </c>
    </row>
    <row r="39">
      <c r="A39" s="42" t="s">
        <v>471</v>
      </c>
      <c r="B39" s="42" t="s">
        <v>476</v>
      </c>
      <c r="C39" s="42" t="s">
        <v>477</v>
      </c>
    </row>
    <row r="40">
      <c r="A40" s="42" t="s">
        <v>471</v>
      </c>
      <c r="B40" s="42" t="s">
        <v>478</v>
      </c>
      <c r="C40" s="42" t="s">
        <v>479</v>
      </c>
    </row>
    <row r="41">
      <c r="A41" s="42" t="s">
        <v>471</v>
      </c>
      <c r="B41" s="42" t="s">
        <v>480</v>
      </c>
      <c r="C41" s="42" t="s">
        <v>481</v>
      </c>
    </row>
    <row r="42">
      <c r="A42" s="42" t="s">
        <v>482</v>
      </c>
      <c r="B42" s="42" t="s">
        <v>483</v>
      </c>
      <c r="C42" s="42"/>
    </row>
    <row r="43">
      <c r="A43" s="42" t="s">
        <v>482</v>
      </c>
      <c r="B43" s="42" t="s">
        <v>484</v>
      </c>
      <c r="C43" s="42"/>
    </row>
    <row r="44">
      <c r="A44" s="42" t="s">
        <v>485</v>
      </c>
      <c r="B44" s="42" t="s">
        <v>258</v>
      </c>
      <c r="C44" s="42"/>
    </row>
    <row r="45">
      <c r="A45" s="42" t="s">
        <v>485</v>
      </c>
      <c r="B45" s="42" t="s">
        <v>259</v>
      </c>
      <c r="C45" s="42"/>
    </row>
    <row r="46">
      <c r="A46" s="42" t="s">
        <v>485</v>
      </c>
      <c r="B46" s="41" t="s">
        <v>486</v>
      </c>
      <c r="C46" s="42"/>
    </row>
    <row r="47">
      <c r="A47" s="42" t="s">
        <v>485</v>
      </c>
      <c r="B47" s="42" t="s">
        <v>488</v>
      </c>
      <c r="C47" s="42"/>
    </row>
    <row r="48">
      <c r="A48" s="41" t="s">
        <v>489</v>
      </c>
      <c r="B48" s="41" t="s">
        <v>490</v>
      </c>
      <c r="C48" s="41" t="s">
        <v>491</v>
      </c>
    </row>
    <row r="49">
      <c r="A49" s="41" t="s">
        <v>492</v>
      </c>
      <c r="B49" s="41" t="s">
        <v>493</v>
      </c>
      <c r="C49" s="41" t="s">
        <v>494</v>
      </c>
    </row>
    <row r="50">
      <c r="A50" s="41" t="s">
        <v>495</v>
      </c>
      <c r="B50" s="41" t="s">
        <v>496</v>
      </c>
      <c r="C50" s="41" t="s">
        <v>497</v>
      </c>
    </row>
    <row r="51">
      <c r="A51" s="93" t="s">
        <v>498</v>
      </c>
      <c r="B51" s="93" t="s">
        <v>499</v>
      </c>
      <c r="C51" s="93"/>
    </row>
    <row r="52">
      <c r="A52" s="93" t="s">
        <v>498</v>
      </c>
      <c r="B52" s="93" t="s">
        <v>500</v>
      </c>
      <c r="C52" s="93"/>
    </row>
    <row r="53">
      <c r="A53" s="93" t="s">
        <v>498</v>
      </c>
      <c r="B53" s="93" t="s">
        <v>501</v>
      </c>
      <c r="C53" s="93"/>
    </row>
    <row r="54">
      <c r="A54" s="93" t="s">
        <v>498</v>
      </c>
      <c r="B54" s="93" t="s">
        <v>502</v>
      </c>
      <c r="C54" s="93"/>
    </row>
    <row r="55">
      <c r="A55" s="95" t="s">
        <v>503</v>
      </c>
      <c r="B55" s="95" t="s">
        <v>504</v>
      </c>
      <c r="C55" s="93"/>
    </row>
    <row r="56">
      <c r="A56" s="95" t="s">
        <v>503</v>
      </c>
      <c r="B56" s="95" t="s">
        <v>505</v>
      </c>
      <c r="C56" s="93"/>
    </row>
    <row r="57">
      <c r="A57" s="95" t="s">
        <v>503</v>
      </c>
      <c r="B57" s="95" t="s">
        <v>506</v>
      </c>
      <c r="C57" s="93"/>
    </row>
    <row r="58">
      <c r="A58" s="95" t="s">
        <v>507</v>
      </c>
      <c r="B58" s="95" t="s">
        <v>508</v>
      </c>
      <c r="C58" s="93"/>
    </row>
  </sheetData>
  <drawing r:id="rId1"/>
</worksheet>
</file>