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xumengxian/Desktop/DOS 5101 SIMULATION/round 2/"/>
    </mc:Choice>
  </mc:AlternateContent>
  <xr:revisionPtr revIDLastSave="0" documentId="13_ncr:1_{FF23B312-25DC-BD42-AA1E-D7280E117FB0}" xr6:coauthVersionLast="47" xr6:coauthVersionMax="47" xr10:uidLastSave="{00000000-0000-0000-0000-000000000000}"/>
  <bookViews>
    <workbookView xWindow="0" yWindow="720" windowWidth="29400" windowHeight="18400" tabRatio="1000" activeTab="4" xr2:uid="{00000000-000D-0000-FFFF-FFFF00000000}"/>
  </bookViews>
  <sheets>
    <sheet name="reference template" sheetId="16" r:id="rId1"/>
    <sheet name="playing template round1（&amp;e5)" sheetId="8" r:id="rId2"/>
    <sheet name="round 2 9 16" sheetId="17" r:id="rId3"/>
    <sheet name="round 33 6 12" sheetId="18" r:id="rId4"/>
    <sheet name="round 4 7 11 12" sheetId="19" r:id="rId5"/>
    <sheet name="actions" sheetId="10" r:id="rId6"/>
    <sheet name="Events list" sheetId="15" r:id="rId7"/>
    <sheet name="Round 1 actions" sheetId="14" r:id="rId8"/>
  </sheets>
  <definedNames>
    <definedName name="_xlnm._FilterDatabase" localSheetId="1" hidden="1">'playing template round1（&amp;e5)'!$A$3:$L$3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9" l="1"/>
  <c r="H6" i="19"/>
  <c r="H28" i="19"/>
  <c r="H33" i="19"/>
  <c r="I33" i="19" s="1"/>
  <c r="I6" i="19"/>
  <c r="C59" i="19"/>
  <c r="J48" i="19"/>
  <c r="J50" i="19" s="1"/>
  <c r="J52" i="19" s="1"/>
  <c r="I48" i="19"/>
  <c r="I50" i="19" s="1"/>
  <c r="I52" i="19" s="1"/>
  <c r="H48" i="19"/>
  <c r="H50" i="19" s="1"/>
  <c r="H52" i="19" s="1"/>
  <c r="G48" i="19"/>
  <c r="G50" i="19" s="1"/>
  <c r="G52" i="19" s="1"/>
  <c r="F48" i="19"/>
  <c r="F50" i="19" s="1"/>
  <c r="F52" i="19" s="1"/>
  <c r="E48" i="19"/>
  <c r="E50" i="19" s="1"/>
  <c r="E52" i="19" s="1"/>
  <c r="C48" i="19"/>
  <c r="C50" i="19" s="1"/>
  <c r="C52" i="19" s="1"/>
  <c r="F41" i="19"/>
  <c r="E41" i="19"/>
  <c r="C41" i="19"/>
  <c r="E35" i="19"/>
  <c r="F35" i="19" s="1"/>
  <c r="E33" i="19"/>
  <c r="F33" i="19" s="1"/>
  <c r="G31" i="19"/>
  <c r="F31" i="19"/>
  <c r="E31" i="19"/>
  <c r="E29" i="19"/>
  <c r="F29" i="19" s="1"/>
  <c r="G29" i="19" s="1"/>
  <c r="H29" i="19" s="1"/>
  <c r="I29" i="19" s="1"/>
  <c r="J29" i="19" s="1"/>
  <c r="E28" i="19"/>
  <c r="F28" i="19" s="1"/>
  <c r="G28" i="19" s="1"/>
  <c r="I28" i="19" s="1"/>
  <c r="J28" i="19" s="1"/>
  <c r="E27" i="19"/>
  <c r="F27" i="19" s="1"/>
  <c r="G27" i="19" s="1"/>
  <c r="H27" i="19" s="1"/>
  <c r="I27" i="19" s="1"/>
  <c r="J27" i="19" s="1"/>
  <c r="G23" i="19"/>
  <c r="F23" i="19"/>
  <c r="E23" i="19"/>
  <c r="E22" i="19"/>
  <c r="F22" i="19" s="1"/>
  <c r="G22" i="19" s="1"/>
  <c r="H22" i="19" s="1"/>
  <c r="I22" i="19" s="1"/>
  <c r="J22" i="19" s="1"/>
  <c r="E21" i="19"/>
  <c r="E17" i="19"/>
  <c r="G15" i="19"/>
  <c r="F15" i="19"/>
  <c r="E15" i="19"/>
  <c r="E14" i="19"/>
  <c r="F14" i="19" s="1"/>
  <c r="H14" i="19" s="1"/>
  <c r="J14" i="19" s="1"/>
  <c r="G13" i="19"/>
  <c r="H13" i="19" s="1"/>
  <c r="I13" i="19" s="1"/>
  <c r="J13" i="19" s="1"/>
  <c r="E13" i="19"/>
  <c r="E11" i="19"/>
  <c r="F11" i="19" s="1"/>
  <c r="G11" i="19" s="1"/>
  <c r="H11" i="19" s="1"/>
  <c r="I11" i="19" s="1"/>
  <c r="J11" i="19" s="1"/>
  <c r="J10" i="19"/>
  <c r="I10" i="19"/>
  <c r="H10" i="19"/>
  <c r="G10" i="19"/>
  <c r="F10" i="19"/>
  <c r="E10" i="19"/>
  <c r="E59" i="19" s="1"/>
  <c r="E9" i="19"/>
  <c r="F9" i="19" s="1"/>
  <c r="G9" i="19" s="1"/>
  <c r="H9" i="19" s="1"/>
  <c r="I9" i="19" s="1"/>
  <c r="J9" i="19" s="1"/>
  <c r="F6" i="19"/>
  <c r="G6" i="19" s="1"/>
  <c r="E6" i="19"/>
  <c r="C5" i="19"/>
  <c r="C42" i="19" s="1"/>
  <c r="C40" i="19" s="1"/>
  <c r="G41" i="19" l="1"/>
  <c r="G59" i="19"/>
  <c r="H59" i="19"/>
  <c r="F59" i="19"/>
  <c r="C55" i="19"/>
  <c r="C57" i="19"/>
  <c r="C61" i="19"/>
  <c r="C44" i="19"/>
  <c r="C62" i="19"/>
  <c r="C46" i="19"/>
  <c r="C53" i="19"/>
  <c r="G33" i="19"/>
  <c r="G35" i="19"/>
  <c r="I59" i="19"/>
  <c r="J59" i="19"/>
  <c r="H15" i="19"/>
  <c r="H31" i="19"/>
  <c r="G14" i="19"/>
  <c r="I14" i="19" s="1"/>
  <c r="F21" i="19"/>
  <c r="H23" i="19"/>
  <c r="E5" i="19"/>
  <c r="F17" i="19"/>
  <c r="I15" i="19" l="1"/>
  <c r="C64" i="19"/>
  <c r="C65" i="19"/>
  <c r="C67" i="19" s="1"/>
  <c r="I23" i="19"/>
  <c r="G21" i="19"/>
  <c r="G17" i="19"/>
  <c r="H35" i="19"/>
  <c r="F5" i="19"/>
  <c r="E42" i="19"/>
  <c r="E40" i="19" s="1"/>
  <c r="I31" i="19"/>
  <c r="H41" i="19"/>
  <c r="J31" i="19" l="1"/>
  <c r="H17" i="19"/>
  <c r="I41" i="19"/>
  <c r="J6" i="19"/>
  <c r="J41" i="19" s="1"/>
  <c r="E61" i="19"/>
  <c r="E62" i="19"/>
  <c r="E57" i="19"/>
  <c r="E53" i="19"/>
  <c r="E44" i="19"/>
  <c r="E46" i="19" s="1"/>
  <c r="E55" i="19"/>
  <c r="H21" i="19"/>
  <c r="J15" i="19"/>
  <c r="J23" i="19"/>
  <c r="I35" i="19"/>
  <c r="G5" i="19"/>
  <c r="F42" i="19"/>
  <c r="F40" i="19" s="1"/>
  <c r="J35" i="19" l="1"/>
  <c r="F61" i="19"/>
  <c r="F46" i="19"/>
  <c r="F57" i="19"/>
  <c r="F62" i="19"/>
  <c r="F55" i="19"/>
  <c r="F53" i="19"/>
  <c r="F44" i="19"/>
  <c r="I21" i="19"/>
  <c r="I17" i="19"/>
  <c r="G42" i="19"/>
  <c r="G40" i="19" s="1"/>
  <c r="E65" i="19"/>
  <c r="E64" i="19"/>
  <c r="E67" i="19" s="1"/>
  <c r="J33" i="19"/>
  <c r="J17" i="19" l="1"/>
  <c r="G61" i="19"/>
  <c r="G46" i="19"/>
  <c r="G57" i="19"/>
  <c r="G62" i="19"/>
  <c r="G55" i="19"/>
  <c r="G53" i="19"/>
  <c r="G44" i="19"/>
  <c r="F64" i="19"/>
  <c r="F67" i="19" s="1"/>
  <c r="F65" i="19"/>
  <c r="H42" i="19"/>
  <c r="H40" i="19" s="1"/>
  <c r="I5" i="19"/>
  <c r="J21" i="19"/>
  <c r="H61" i="19" l="1"/>
  <c r="H62" i="19"/>
  <c r="H57" i="19"/>
  <c r="H53" i="19"/>
  <c r="H55" i="19"/>
  <c r="H44" i="19"/>
  <c r="H46" i="19" s="1"/>
  <c r="I42" i="19"/>
  <c r="I40" i="19" s="1"/>
  <c r="J5" i="19"/>
  <c r="J42" i="19" s="1"/>
  <c r="J40" i="19" s="1"/>
  <c r="J44" i="19" s="1"/>
  <c r="G64" i="19"/>
  <c r="G67" i="19" s="1"/>
  <c r="G65" i="19"/>
  <c r="J61" i="19" l="1"/>
  <c r="J46" i="19"/>
  <c r="J62" i="19"/>
  <c r="J57" i="19"/>
  <c r="J53" i="19"/>
  <c r="J55" i="19"/>
  <c r="H64" i="19"/>
  <c r="H67" i="19" s="1"/>
  <c r="H65" i="19"/>
  <c r="I61" i="19"/>
  <c r="I57" i="19"/>
  <c r="I62" i="19"/>
  <c r="I55" i="19"/>
  <c r="I53" i="19"/>
  <c r="I44" i="19"/>
  <c r="I46" i="19" s="1"/>
  <c r="K46" i="19" s="1"/>
  <c r="K40" i="19"/>
  <c r="I64" i="19" l="1"/>
  <c r="I65" i="19"/>
  <c r="J64" i="19"/>
  <c r="J65" i="19"/>
  <c r="J67" i="19" l="1"/>
  <c r="I67" i="19"/>
  <c r="K67" i="19" l="1"/>
  <c r="G5" i="18" l="1"/>
  <c r="G6" i="18"/>
  <c r="G35" i="18"/>
  <c r="G17" i="18"/>
  <c r="C59" i="18"/>
  <c r="G52" i="18"/>
  <c r="F52" i="18"/>
  <c r="E52" i="18"/>
  <c r="C52" i="18"/>
  <c r="H50" i="18"/>
  <c r="H52" i="18" s="1"/>
  <c r="G50" i="18"/>
  <c r="F50" i="18"/>
  <c r="E50" i="18"/>
  <c r="C50" i="18"/>
  <c r="J48" i="18"/>
  <c r="J50" i="18" s="1"/>
  <c r="J52" i="18" s="1"/>
  <c r="I48" i="18"/>
  <c r="I50" i="18" s="1"/>
  <c r="I52" i="18" s="1"/>
  <c r="H48" i="18"/>
  <c r="G48" i="18"/>
  <c r="F48" i="18"/>
  <c r="E48" i="18"/>
  <c r="C48" i="18"/>
  <c r="C41" i="18"/>
  <c r="F35" i="18"/>
  <c r="E35" i="18"/>
  <c r="E33" i="18"/>
  <c r="F33" i="18" s="1"/>
  <c r="E31" i="18"/>
  <c r="E29" i="18"/>
  <c r="F29" i="18" s="1"/>
  <c r="G29" i="18" s="1"/>
  <c r="H29" i="18" s="1"/>
  <c r="I29" i="18" s="1"/>
  <c r="J29" i="18" s="1"/>
  <c r="F28" i="18"/>
  <c r="G28" i="18" s="1"/>
  <c r="H28" i="18" s="1"/>
  <c r="I28" i="18" s="1"/>
  <c r="J28" i="18" s="1"/>
  <c r="E28" i="18"/>
  <c r="E27" i="18"/>
  <c r="F27" i="18" s="1"/>
  <c r="G27" i="18" s="1"/>
  <c r="H27" i="18" s="1"/>
  <c r="I27" i="18" s="1"/>
  <c r="J27" i="18" s="1"/>
  <c r="E23" i="18"/>
  <c r="F23" i="18" s="1"/>
  <c r="E22" i="18"/>
  <c r="F22" i="18" s="1"/>
  <c r="G22" i="18" s="1"/>
  <c r="H22" i="18" s="1"/>
  <c r="I22" i="18" s="1"/>
  <c r="J22" i="18" s="1"/>
  <c r="F21" i="18"/>
  <c r="E21" i="18"/>
  <c r="E17" i="18"/>
  <c r="E15" i="18"/>
  <c r="F15" i="18" s="1"/>
  <c r="I14" i="18"/>
  <c r="G14" i="18"/>
  <c r="E14" i="18"/>
  <c r="F14" i="18" s="1"/>
  <c r="H14" i="18" s="1"/>
  <c r="J14" i="18" s="1"/>
  <c r="G13" i="18"/>
  <c r="H13" i="18" s="1"/>
  <c r="I13" i="18" s="1"/>
  <c r="J13" i="18" s="1"/>
  <c r="E13" i="18"/>
  <c r="E11" i="18"/>
  <c r="F11" i="18" s="1"/>
  <c r="G11" i="18" s="1"/>
  <c r="H11" i="18" s="1"/>
  <c r="I11" i="18" s="1"/>
  <c r="J11" i="18" s="1"/>
  <c r="J10" i="18"/>
  <c r="I10" i="18"/>
  <c r="H10" i="18"/>
  <c r="G10" i="18"/>
  <c r="F10" i="18"/>
  <c r="E10" i="18"/>
  <c r="E59" i="18" s="1"/>
  <c r="G9" i="18"/>
  <c r="G59" i="18" s="1"/>
  <c r="F9" i="18"/>
  <c r="E9" i="18"/>
  <c r="E6" i="18"/>
  <c r="E41" i="18" s="1"/>
  <c r="C5" i="18"/>
  <c r="C42" i="18" s="1"/>
  <c r="C40" i="18" s="1"/>
  <c r="G15" i="18" l="1"/>
  <c r="F59" i="18"/>
  <c r="H35" i="18"/>
  <c r="G33" i="18"/>
  <c r="G23" i="18"/>
  <c r="C55" i="18"/>
  <c r="C61" i="18"/>
  <c r="C57" i="18"/>
  <c r="C62" i="18"/>
  <c r="C44" i="18"/>
  <c r="C46" i="18" s="1"/>
  <c r="C53" i="18"/>
  <c r="H9" i="18"/>
  <c r="F6" i="18"/>
  <c r="G21" i="18"/>
  <c r="E5" i="18"/>
  <c r="F17" i="18"/>
  <c r="F31" i="18"/>
  <c r="E42" i="18" l="1"/>
  <c r="E40" i="18" s="1"/>
  <c r="F5" i="18"/>
  <c r="H59" i="18"/>
  <c r="I9" i="18"/>
  <c r="G31" i="18"/>
  <c r="H23" i="18"/>
  <c r="H15" i="18"/>
  <c r="H21" i="18"/>
  <c r="C64" i="18"/>
  <c r="C67" i="18" s="1"/>
  <c r="C65" i="18"/>
  <c r="I35" i="18"/>
  <c r="H33" i="18"/>
  <c r="F41" i="18"/>
  <c r="H31" i="18" l="1"/>
  <c r="J9" i="18"/>
  <c r="J59" i="18" s="1"/>
  <c r="I59" i="18"/>
  <c r="I15" i="18"/>
  <c r="J35" i="18"/>
  <c r="F42" i="18"/>
  <c r="F40" i="18"/>
  <c r="I23" i="18"/>
  <c r="E46" i="18"/>
  <c r="E61" i="18"/>
  <c r="E53" i="18"/>
  <c r="E57" i="18"/>
  <c r="E44" i="18"/>
  <c r="E62" i="18"/>
  <c r="E55" i="18"/>
  <c r="I21" i="18"/>
  <c r="G41" i="18"/>
  <c r="H6" i="18"/>
  <c r="I33" i="18"/>
  <c r="H17" i="18"/>
  <c r="I17" i="18" l="1"/>
  <c r="E65" i="18"/>
  <c r="E64" i="18"/>
  <c r="E67" i="18" s="1"/>
  <c r="J21" i="18"/>
  <c r="J23" i="18"/>
  <c r="F61" i="18"/>
  <c r="F53" i="18"/>
  <c r="F55" i="18"/>
  <c r="F62" i="18"/>
  <c r="F44" i="18"/>
  <c r="F46" i="18" s="1"/>
  <c r="F57" i="18"/>
  <c r="J15" i="18"/>
  <c r="J33" i="18"/>
  <c r="H5" i="18"/>
  <c r="G42" i="18"/>
  <c r="G40" i="18" s="1"/>
  <c r="I6" i="18"/>
  <c r="H41" i="18"/>
  <c r="I31" i="18"/>
  <c r="G61" i="18" l="1"/>
  <c r="G55" i="18"/>
  <c r="G53" i="18"/>
  <c r="G62" i="18"/>
  <c r="G44" i="18"/>
  <c r="G46" i="18" s="1"/>
  <c r="G57" i="18"/>
  <c r="J31" i="18"/>
  <c r="I5" i="18"/>
  <c r="H42" i="18"/>
  <c r="H40" i="18" s="1"/>
  <c r="F65" i="18"/>
  <c r="F64" i="18"/>
  <c r="F67" i="18" s="1"/>
  <c r="J6" i="18"/>
  <c r="J41" i="18" s="1"/>
  <c r="I41" i="18"/>
  <c r="J17" i="18"/>
  <c r="H61" i="18" l="1"/>
  <c r="H55" i="18"/>
  <c r="H62" i="18"/>
  <c r="H53" i="18"/>
  <c r="H57" i="18"/>
  <c r="H44" i="18"/>
  <c r="H46" i="18" s="1"/>
  <c r="I42" i="18"/>
  <c r="I40" i="18" s="1"/>
  <c r="J5" i="18"/>
  <c r="J42" i="18" s="1"/>
  <c r="J40" i="18" s="1"/>
  <c r="G64" i="18"/>
  <c r="G65" i="18"/>
  <c r="G67" i="18" l="1"/>
  <c r="I61" i="18"/>
  <c r="I55" i="18"/>
  <c r="I62" i="18"/>
  <c r="I53" i="18"/>
  <c r="I44" i="18"/>
  <c r="I46" i="18" s="1"/>
  <c r="I57" i="18"/>
  <c r="K40" i="18"/>
  <c r="J61" i="18"/>
  <c r="J55" i="18"/>
  <c r="J53" i="18"/>
  <c r="J62" i="18"/>
  <c r="J57" i="18"/>
  <c r="J44" i="18"/>
  <c r="J46" i="18" s="1"/>
  <c r="H64" i="18"/>
  <c r="H65" i="18"/>
  <c r="H67" i="18" l="1"/>
  <c r="K46" i="18"/>
  <c r="J64" i="18"/>
  <c r="J65" i="18"/>
  <c r="I65" i="18"/>
  <c r="I64" i="18"/>
  <c r="I67" i="18" s="1"/>
  <c r="J67" i="18" l="1"/>
  <c r="K67" i="18"/>
  <c r="F11" i="17" l="1"/>
  <c r="F28" i="17"/>
  <c r="G28" i="17" s="1"/>
  <c r="H28" i="17" s="1"/>
  <c r="I28" i="17" s="1"/>
  <c r="J28" i="17" s="1"/>
  <c r="F22" i="17"/>
  <c r="F5" i="17"/>
  <c r="C59" i="17"/>
  <c r="G52" i="17"/>
  <c r="F52" i="17"/>
  <c r="G50" i="17"/>
  <c r="F50" i="17"/>
  <c r="E50" i="17"/>
  <c r="E52" i="17" s="1"/>
  <c r="C50" i="17"/>
  <c r="C52" i="17" s="1"/>
  <c r="J48" i="17"/>
  <c r="J50" i="17" s="1"/>
  <c r="J52" i="17" s="1"/>
  <c r="I48" i="17"/>
  <c r="I50" i="17" s="1"/>
  <c r="I52" i="17" s="1"/>
  <c r="H48" i="17"/>
  <c r="H50" i="17" s="1"/>
  <c r="H52" i="17" s="1"/>
  <c r="G48" i="17"/>
  <c r="F48" i="17"/>
  <c r="E48" i="17"/>
  <c r="C48" i="17"/>
  <c r="C41" i="17"/>
  <c r="F35" i="17"/>
  <c r="E35" i="17"/>
  <c r="E33" i="17"/>
  <c r="F33" i="17" s="1"/>
  <c r="E31" i="17"/>
  <c r="H29" i="17"/>
  <c r="I29" i="17" s="1"/>
  <c r="J29" i="17" s="1"/>
  <c r="G29" i="17"/>
  <c r="F29" i="17"/>
  <c r="E29" i="17"/>
  <c r="E28" i="17"/>
  <c r="E27" i="17"/>
  <c r="F27" i="17" s="1"/>
  <c r="G27" i="17" s="1"/>
  <c r="H27" i="17" s="1"/>
  <c r="I27" i="17" s="1"/>
  <c r="J27" i="17" s="1"/>
  <c r="E23" i="17"/>
  <c r="F23" i="17" s="1"/>
  <c r="H22" i="17"/>
  <c r="I22" i="17" s="1"/>
  <c r="J22" i="17" s="1"/>
  <c r="G22" i="17"/>
  <c r="E22" i="17"/>
  <c r="F21" i="17"/>
  <c r="G21" i="17" s="1"/>
  <c r="E21" i="17"/>
  <c r="E17" i="17"/>
  <c r="F17" i="17" s="1"/>
  <c r="E15" i="17"/>
  <c r="I14" i="17"/>
  <c r="H14" i="17"/>
  <c r="J14" i="17" s="1"/>
  <c r="G14" i="17"/>
  <c r="F14" i="17"/>
  <c r="E14" i="17"/>
  <c r="G13" i="17"/>
  <c r="H13" i="17" s="1"/>
  <c r="I13" i="17" s="1"/>
  <c r="J13" i="17" s="1"/>
  <c r="E13" i="17"/>
  <c r="E11" i="17"/>
  <c r="G11" i="17" s="1"/>
  <c r="H11" i="17" s="1"/>
  <c r="I11" i="17" s="1"/>
  <c r="J11" i="17" s="1"/>
  <c r="J10" i="17"/>
  <c r="I10" i="17"/>
  <c r="H10" i="17"/>
  <c r="G10" i="17"/>
  <c r="F10" i="17"/>
  <c r="F59" i="17" s="1"/>
  <c r="E10" i="17"/>
  <c r="E59" i="17" s="1"/>
  <c r="H9" i="17"/>
  <c r="I9" i="17" s="1"/>
  <c r="G9" i="17"/>
  <c r="G59" i="17" s="1"/>
  <c r="F9" i="17"/>
  <c r="E9" i="17"/>
  <c r="F6" i="17"/>
  <c r="G6" i="17" s="1"/>
  <c r="E6" i="17"/>
  <c r="E41" i="17" s="1"/>
  <c r="C5" i="17"/>
  <c r="C42" i="17" s="1"/>
  <c r="C40" i="17" s="1"/>
  <c r="F31" i="8"/>
  <c r="C55" i="17" l="1"/>
  <c r="C57" i="17"/>
  <c r="C44" i="17"/>
  <c r="C46" i="17"/>
  <c r="C62" i="17"/>
  <c r="C53" i="17"/>
  <c r="C61" i="17"/>
  <c r="H21" i="17"/>
  <c r="H6" i="17"/>
  <c r="G41" i="17"/>
  <c r="G23" i="17"/>
  <c r="I59" i="17"/>
  <c r="J9" i="17"/>
  <c r="J59" i="17" s="1"/>
  <c r="G17" i="17"/>
  <c r="G33" i="17"/>
  <c r="G35" i="17"/>
  <c r="F41" i="17"/>
  <c r="H59" i="17"/>
  <c r="E5" i="17"/>
  <c r="F15" i="17"/>
  <c r="F31" i="17"/>
  <c r="C64" i="17" l="1"/>
  <c r="C65" i="17"/>
  <c r="H17" i="17"/>
  <c r="I21" i="17"/>
  <c r="H23" i="17"/>
  <c r="E42" i="17"/>
  <c r="E40" i="17" s="1"/>
  <c r="I6" i="17"/>
  <c r="H41" i="17"/>
  <c r="G31" i="17"/>
  <c r="H35" i="17"/>
  <c r="H33" i="17"/>
  <c r="C67" i="17"/>
  <c r="G15" i="17"/>
  <c r="I23" i="17" l="1"/>
  <c r="H15" i="17"/>
  <c r="H31" i="17"/>
  <c r="J21" i="17"/>
  <c r="J6" i="17"/>
  <c r="J41" i="17" s="1"/>
  <c r="I41" i="17"/>
  <c r="I17" i="17"/>
  <c r="I33" i="17"/>
  <c r="F42" i="17"/>
  <c r="F40" i="17" s="1"/>
  <c r="G5" i="17"/>
  <c r="E46" i="17"/>
  <c r="E61" i="17"/>
  <c r="E57" i="17"/>
  <c r="E55" i="17"/>
  <c r="E53" i="17"/>
  <c r="E62" i="17"/>
  <c r="E44" i="17"/>
  <c r="I35" i="17"/>
  <c r="F61" i="17" l="1"/>
  <c r="F55" i="17"/>
  <c r="F44" i="17"/>
  <c r="F46" i="17" s="1"/>
  <c r="F53" i="17"/>
  <c r="F57" i="17"/>
  <c r="F62" i="17"/>
  <c r="I31" i="17"/>
  <c r="E65" i="17"/>
  <c r="E64" i="17"/>
  <c r="E67" i="17" s="1"/>
  <c r="I15" i="17"/>
  <c r="J35" i="17"/>
  <c r="J23" i="17"/>
  <c r="J33" i="17"/>
  <c r="J17" i="17"/>
  <c r="H5" i="17"/>
  <c r="G42" i="17"/>
  <c r="G40" i="17" s="1"/>
  <c r="J15" i="17" l="1"/>
  <c r="G61" i="17"/>
  <c r="G53" i="17"/>
  <c r="G44" i="17"/>
  <c r="G46" i="17" s="1"/>
  <c r="G55" i="17"/>
  <c r="G62" i="17"/>
  <c r="G57" i="17"/>
  <c r="I5" i="17"/>
  <c r="H42" i="17"/>
  <c r="H40" i="17" s="1"/>
  <c r="J31" i="17"/>
  <c r="F64" i="17"/>
  <c r="F65" i="17"/>
  <c r="F67" i="17" l="1"/>
  <c r="H61" i="17"/>
  <c r="H55" i="17"/>
  <c r="H53" i="17"/>
  <c r="H44" i="17"/>
  <c r="H46" i="17" s="1"/>
  <c r="H62" i="17"/>
  <c r="H57" i="17"/>
  <c r="J5" i="17"/>
  <c r="J42" i="17" s="1"/>
  <c r="J40" i="17" s="1"/>
  <c r="I42" i="17"/>
  <c r="I40" i="17" s="1"/>
  <c r="G65" i="17"/>
  <c r="G64" i="17"/>
  <c r="G67" i="17" s="1"/>
  <c r="H65" i="17" l="1"/>
  <c r="H64" i="17"/>
  <c r="H67" i="17" s="1"/>
  <c r="J61" i="17"/>
  <c r="J55" i="17"/>
  <c r="J53" i="17"/>
  <c r="J44" i="17"/>
  <c r="J46" i="17" s="1"/>
  <c r="I61" i="17"/>
  <c r="I44" i="17"/>
  <c r="I46" i="17" s="1"/>
  <c r="I53" i="17"/>
  <c r="I55" i="17"/>
  <c r="I62" i="17"/>
  <c r="I57" i="17"/>
  <c r="K40" i="17"/>
  <c r="J62" i="17"/>
  <c r="J57" i="17"/>
  <c r="I65" i="17" l="1"/>
  <c r="I64" i="17"/>
  <c r="I67" i="17" s="1"/>
  <c r="K46" i="17"/>
  <c r="J65" i="17"/>
  <c r="J64" i="17"/>
  <c r="J67" i="17" s="1"/>
  <c r="K67" i="17" s="1"/>
  <c r="E31" i="8" l="1"/>
  <c r="E6" i="8"/>
  <c r="E5" i="8"/>
  <c r="F5" i="8" s="1"/>
  <c r="E28" i="8"/>
  <c r="E22" i="8"/>
  <c r="E35" i="8" l="1"/>
  <c r="C7" i="15"/>
  <c r="C8" i="15"/>
  <c r="C6" i="15"/>
  <c r="C5" i="15"/>
  <c r="C4" i="15"/>
  <c r="C3" i="15"/>
  <c r="C2" i="15"/>
  <c r="E13" i="8" l="1"/>
  <c r="E33" i="8"/>
  <c r="E9" i="8"/>
  <c r="F9" i="8" s="1"/>
  <c r="G9" i="8" s="1"/>
  <c r="F35" i="8"/>
  <c r="F13" i="8"/>
  <c r="F6" i="8"/>
  <c r="E17" i="8"/>
  <c r="F17" i="8" s="1"/>
  <c r="C59" i="16" l="1"/>
  <c r="J48" i="16"/>
  <c r="J50" i="16" s="1"/>
  <c r="J52" i="16" s="1"/>
  <c r="I48" i="16"/>
  <c r="I50" i="16" s="1"/>
  <c r="I52" i="16" s="1"/>
  <c r="H48" i="16"/>
  <c r="H50" i="16" s="1"/>
  <c r="H52" i="16" s="1"/>
  <c r="G48" i="16"/>
  <c r="G50" i="16" s="1"/>
  <c r="G52" i="16" s="1"/>
  <c r="F48" i="16"/>
  <c r="F50" i="16" s="1"/>
  <c r="F52" i="16" s="1"/>
  <c r="E48" i="16"/>
  <c r="E50" i="16" s="1"/>
  <c r="E52" i="16" s="1"/>
  <c r="C48" i="16"/>
  <c r="C50" i="16" s="1"/>
  <c r="C52" i="16" s="1"/>
  <c r="C41" i="16"/>
  <c r="E35" i="16"/>
  <c r="E33" i="16"/>
  <c r="F33" i="16" s="1"/>
  <c r="E31" i="16"/>
  <c r="E29" i="16"/>
  <c r="F29" i="16" s="1"/>
  <c r="G29" i="16" s="1"/>
  <c r="H29" i="16" s="1"/>
  <c r="I29" i="16" s="1"/>
  <c r="J29" i="16" s="1"/>
  <c r="E28" i="16"/>
  <c r="F28" i="16" s="1"/>
  <c r="G28" i="16" s="1"/>
  <c r="H28" i="16" s="1"/>
  <c r="I28" i="16" s="1"/>
  <c r="J28" i="16" s="1"/>
  <c r="E27" i="16"/>
  <c r="F27" i="16" s="1"/>
  <c r="G27" i="16" s="1"/>
  <c r="H27" i="16" s="1"/>
  <c r="I27" i="16" s="1"/>
  <c r="J27" i="16" s="1"/>
  <c r="E23" i="16"/>
  <c r="E22" i="16"/>
  <c r="F22" i="16" s="1"/>
  <c r="G22" i="16" s="1"/>
  <c r="H22" i="16" s="1"/>
  <c r="I22" i="16" s="1"/>
  <c r="J22" i="16" s="1"/>
  <c r="E21" i="16"/>
  <c r="E17" i="16"/>
  <c r="F17" i="16" s="1"/>
  <c r="E15" i="16"/>
  <c r="E14" i="16"/>
  <c r="F14" i="16" s="1"/>
  <c r="H14" i="16" s="1"/>
  <c r="J14" i="16" s="1"/>
  <c r="G13" i="16"/>
  <c r="H13" i="16" s="1"/>
  <c r="I13" i="16" s="1"/>
  <c r="J13" i="16" s="1"/>
  <c r="F13" i="16"/>
  <c r="E11" i="16"/>
  <c r="F11" i="16" s="1"/>
  <c r="G11" i="16" s="1"/>
  <c r="H11" i="16" s="1"/>
  <c r="I11" i="16" s="1"/>
  <c r="J11" i="16" s="1"/>
  <c r="J10" i="16"/>
  <c r="I10" i="16"/>
  <c r="H10" i="16"/>
  <c r="G10" i="16"/>
  <c r="F10" i="16"/>
  <c r="E10" i="16"/>
  <c r="F9" i="16"/>
  <c r="G9" i="16" s="1"/>
  <c r="E6" i="16"/>
  <c r="E41" i="16" s="1"/>
  <c r="C5" i="16"/>
  <c r="C42" i="16" s="1"/>
  <c r="C40" i="16" s="1"/>
  <c r="J10" i="8"/>
  <c r="J48" i="8"/>
  <c r="J50" i="8" s="1"/>
  <c r="J52" i="8" s="1"/>
  <c r="F6" i="16" l="1"/>
  <c r="E59" i="16"/>
  <c r="E5" i="16"/>
  <c r="E42" i="16" s="1"/>
  <c r="E40" i="16" s="1"/>
  <c r="G14" i="16"/>
  <c r="I14" i="16" s="1"/>
  <c r="F59" i="16"/>
  <c r="G17" i="16"/>
  <c r="G33" i="16"/>
  <c r="H9" i="16"/>
  <c r="I9" i="16" s="1"/>
  <c r="J9" i="16" s="1"/>
  <c r="J59" i="16" s="1"/>
  <c r="C62" i="16"/>
  <c r="C55" i="16"/>
  <c r="C44" i="16"/>
  <c r="C46" i="16" s="1"/>
  <c r="C57" i="16"/>
  <c r="C61" i="16"/>
  <c r="C53" i="16"/>
  <c r="F5" i="16"/>
  <c r="F15" i="16"/>
  <c r="F21" i="16"/>
  <c r="F23" i="16"/>
  <c r="F31" i="16"/>
  <c r="F35" i="16"/>
  <c r="G59" i="16" l="1"/>
  <c r="E55" i="16"/>
  <c r="E44" i="16"/>
  <c r="E53" i="16"/>
  <c r="E62" i="16"/>
  <c r="E57" i="16"/>
  <c r="F41" i="16"/>
  <c r="G6" i="16"/>
  <c r="G21" i="16"/>
  <c r="C64" i="16"/>
  <c r="C65" i="16"/>
  <c r="G35" i="16"/>
  <c r="G15" i="16"/>
  <c r="G31" i="16"/>
  <c r="H59" i="16"/>
  <c r="H33" i="16"/>
  <c r="I59" i="16"/>
  <c r="G23" i="16"/>
  <c r="F42" i="16"/>
  <c r="G5" i="16"/>
  <c r="H17" i="16"/>
  <c r="E46" i="16"/>
  <c r="E61" i="16"/>
  <c r="C67" i="16" l="1"/>
  <c r="G41" i="16"/>
  <c r="H6" i="16"/>
  <c r="F40" i="16"/>
  <c r="F55" i="16" s="1"/>
  <c r="F44" i="16"/>
  <c r="F46" i="16" s="1"/>
  <c r="I33" i="16"/>
  <c r="H15" i="16"/>
  <c r="I17" i="16"/>
  <c r="H21" i="16"/>
  <c r="H35" i="16"/>
  <c r="H23" i="16"/>
  <c r="H31" i="16"/>
  <c r="E65" i="16"/>
  <c r="E64" i="16"/>
  <c r="H5" i="16"/>
  <c r="G42" i="16"/>
  <c r="G6" i="8"/>
  <c r="E11" i="8"/>
  <c r="F11" i="8" s="1"/>
  <c r="G11" i="8" s="1"/>
  <c r="H11" i="8" s="1"/>
  <c r="I11" i="8" s="1"/>
  <c r="J11" i="8" s="1"/>
  <c r="E21" i="8"/>
  <c r="G40" i="16" l="1"/>
  <c r="G44" i="16" s="1"/>
  <c r="G46" i="16" s="1"/>
  <c r="F53" i="16"/>
  <c r="F61" i="16"/>
  <c r="F62" i="16"/>
  <c r="F65" i="16" s="1"/>
  <c r="F57" i="16"/>
  <c r="H41" i="16"/>
  <c r="I6" i="16"/>
  <c r="E67" i="16"/>
  <c r="J17" i="16"/>
  <c r="I5" i="16"/>
  <c r="H42" i="16"/>
  <c r="I35" i="16"/>
  <c r="I21" i="16"/>
  <c r="I15" i="16"/>
  <c r="I31" i="16"/>
  <c r="I23" i="16"/>
  <c r="J33" i="16"/>
  <c r="H9" i="8"/>
  <c r="I9" i="8" s="1"/>
  <c r="J9" i="8" s="1"/>
  <c r="I10" i="8"/>
  <c r="H10" i="8"/>
  <c r="G10" i="8"/>
  <c r="F10" i="8"/>
  <c r="E10" i="8"/>
  <c r="H40" i="16" l="1"/>
  <c r="G62" i="16"/>
  <c r="G55" i="16"/>
  <c r="G57" i="16"/>
  <c r="G53" i="16"/>
  <c r="G61" i="16"/>
  <c r="G65" i="16" s="1"/>
  <c r="H62" i="16"/>
  <c r="F64" i="16"/>
  <c r="F67" i="16" s="1"/>
  <c r="J6" i="16"/>
  <c r="J41" i="16" s="1"/>
  <c r="I41" i="16"/>
  <c r="I42" i="16"/>
  <c r="J5" i="16"/>
  <c r="J42" i="16" s="1"/>
  <c r="J23" i="16"/>
  <c r="J31" i="16"/>
  <c r="J21" i="16"/>
  <c r="G64" i="16"/>
  <c r="J15" i="16"/>
  <c r="J35" i="16"/>
  <c r="H61" i="16"/>
  <c r="H53" i="16"/>
  <c r="H44" i="16"/>
  <c r="H46" i="16" s="1"/>
  <c r="I40" i="16" l="1"/>
  <c r="I62" i="16" s="1"/>
  <c r="H57" i="16"/>
  <c r="H55" i="16"/>
  <c r="J40" i="16"/>
  <c r="J53" i="16" s="1"/>
  <c r="G67" i="16"/>
  <c r="I46" i="16"/>
  <c r="I61" i="16"/>
  <c r="I53" i="16"/>
  <c r="I44" i="16"/>
  <c r="I55" i="16"/>
  <c r="H64" i="16"/>
  <c r="H65" i="16"/>
  <c r="I57" i="16"/>
  <c r="G17" i="8"/>
  <c r="F28" i="8"/>
  <c r="H67" i="16" l="1"/>
  <c r="J61" i="16"/>
  <c r="J44" i="16"/>
  <c r="J46" i="16" s="1"/>
  <c r="J62" i="16"/>
  <c r="K40" i="16"/>
  <c r="J55" i="16"/>
  <c r="J57" i="16"/>
  <c r="I65" i="16"/>
  <c r="I64" i="16"/>
  <c r="K46" i="16"/>
  <c r="C5" i="8"/>
  <c r="J65" i="16" l="1"/>
  <c r="G5" i="8"/>
  <c r="I67" i="16"/>
  <c r="J64" i="16"/>
  <c r="J67" i="16" s="1"/>
  <c r="K67" i="16" s="1"/>
  <c r="E48" i="8"/>
  <c r="E50" i="8" s="1"/>
  <c r="E52" i="8" s="1"/>
  <c r="E29" i="8"/>
  <c r="E27" i="8"/>
  <c r="E23" i="8"/>
  <c r="E15" i="8"/>
  <c r="E14" i="8"/>
  <c r="E59" i="8" s="1"/>
  <c r="E41" i="8"/>
  <c r="G28" i="8" l="1"/>
  <c r="H28" i="8" s="1"/>
  <c r="I28" i="8" s="1"/>
  <c r="J28" i="8" s="1"/>
  <c r="G13" i="8"/>
  <c r="H13" i="8" s="1"/>
  <c r="I13" i="8" s="1"/>
  <c r="J13" i="8" s="1"/>
  <c r="F22" i="8" l="1"/>
  <c r="G22" i="8" s="1"/>
  <c r="H22" i="8" s="1"/>
  <c r="I22" i="8" s="1"/>
  <c r="J22" i="8" s="1"/>
  <c r="G31" i="8"/>
  <c r="C59" i="8"/>
  <c r="I48" i="8"/>
  <c r="I50" i="8" s="1"/>
  <c r="I52" i="8" s="1"/>
  <c r="H48" i="8"/>
  <c r="H50" i="8" s="1"/>
  <c r="H52" i="8" s="1"/>
  <c r="G48" i="8"/>
  <c r="G50" i="8" s="1"/>
  <c r="G52" i="8" s="1"/>
  <c r="F48" i="8"/>
  <c r="F50" i="8" s="1"/>
  <c r="F52" i="8" s="1"/>
  <c r="C48" i="8"/>
  <c r="C50" i="8" s="1"/>
  <c r="C52" i="8" s="1"/>
  <c r="C41" i="8"/>
  <c r="F29" i="8"/>
  <c r="G29" i="8" s="1"/>
  <c r="H29" i="8" s="1"/>
  <c r="I29" i="8" s="1"/>
  <c r="J29" i="8" s="1"/>
  <c r="F27" i="8"/>
  <c r="G27" i="8" s="1"/>
  <c r="H27" i="8" s="1"/>
  <c r="I27" i="8" s="1"/>
  <c r="J27" i="8" s="1"/>
  <c r="F41" i="8"/>
  <c r="E42" i="8" l="1"/>
  <c r="E40" i="8" s="1"/>
  <c r="G14" i="8"/>
  <c r="I14" i="8" s="1"/>
  <c r="I59" i="8" s="1"/>
  <c r="F14" i="8"/>
  <c r="F59" i="8" s="1"/>
  <c r="C42" i="8"/>
  <c r="C40" i="8" s="1"/>
  <c r="F15" i="8"/>
  <c r="F23" i="8"/>
  <c r="F33" i="8"/>
  <c r="F21" i="8"/>
  <c r="E61" i="8" l="1"/>
  <c r="E55" i="8"/>
  <c r="E62" i="8"/>
  <c r="E57" i="8"/>
  <c r="E67" i="8" s="1"/>
  <c r="E44" i="8"/>
  <c r="E46" i="8" s="1"/>
  <c r="E53" i="8"/>
  <c r="G59" i="8"/>
  <c r="H14" i="8"/>
  <c r="C44" i="8"/>
  <c r="C46" i="8" s="1"/>
  <c r="C61" i="8"/>
  <c r="C57" i="8"/>
  <c r="C53" i="8"/>
  <c r="C62" i="8"/>
  <c r="C55" i="8"/>
  <c r="G21" i="8"/>
  <c r="G23" i="8"/>
  <c r="H6" i="8"/>
  <c r="G41" i="8"/>
  <c r="G33" i="8"/>
  <c r="H31" i="8"/>
  <c r="G35" i="8"/>
  <c r="G15" i="8"/>
  <c r="H59" i="8" l="1"/>
  <c r="J14" i="8"/>
  <c r="J59" i="8" s="1"/>
  <c r="E65" i="8"/>
  <c r="E64" i="8"/>
  <c r="F42" i="8"/>
  <c r="F40" i="8" s="1"/>
  <c r="H23" i="8"/>
  <c r="H15" i="8"/>
  <c r="H35" i="8"/>
  <c r="I31" i="8"/>
  <c r="J31" i="8" s="1"/>
  <c r="C64" i="8"/>
  <c r="C65" i="8"/>
  <c r="H21" i="8"/>
  <c r="H17" i="8"/>
  <c r="I17" i="8" s="1"/>
  <c r="H33" i="8"/>
  <c r="I6" i="8"/>
  <c r="H41" i="8"/>
  <c r="I41" i="8" l="1"/>
  <c r="J6" i="8"/>
  <c r="J41" i="8" s="1"/>
  <c r="C67" i="8"/>
  <c r="I21" i="8"/>
  <c r="J21" i="8" s="1"/>
  <c r="I15" i="8"/>
  <c r="J15" i="8" s="1"/>
  <c r="F61" i="8"/>
  <c r="F57" i="8"/>
  <c r="F55" i="8"/>
  <c r="F62" i="8"/>
  <c r="F53" i="8"/>
  <c r="F44" i="8"/>
  <c r="F46" i="8" s="1"/>
  <c r="J17" i="8"/>
  <c r="G42" i="8"/>
  <c r="G40" i="8" s="1"/>
  <c r="H5" i="8"/>
  <c r="I33" i="8"/>
  <c r="J33" i="8" s="1"/>
  <c r="I35" i="8"/>
  <c r="J35" i="8" s="1"/>
  <c r="I23" i="8"/>
  <c r="J23" i="8" s="1"/>
  <c r="H42" i="8" l="1"/>
  <c r="H40" i="8" s="1"/>
  <c r="I5" i="8"/>
  <c r="G61" i="8"/>
  <c r="G57" i="8"/>
  <c r="G62" i="8"/>
  <c r="G44" i="8"/>
  <c r="G46" i="8" s="1"/>
  <c r="G55" i="8"/>
  <c r="G53" i="8"/>
  <c r="F65" i="8"/>
  <c r="F64" i="8"/>
  <c r="I42" i="8" l="1"/>
  <c r="I40" i="8" s="1"/>
  <c r="I44" i="8" s="1"/>
  <c r="J5" i="8"/>
  <c r="J42" i="8" s="1"/>
  <c r="J40" i="8" s="1"/>
  <c r="F67" i="8"/>
  <c r="G65" i="8"/>
  <c r="G64" i="8"/>
  <c r="H61" i="8"/>
  <c r="H57" i="8"/>
  <c r="H44" i="8"/>
  <c r="H46" i="8" s="1"/>
  <c r="H62" i="8"/>
  <c r="H55" i="8"/>
  <c r="H53" i="8"/>
  <c r="I46" i="8" l="1"/>
  <c r="I62" i="8"/>
  <c r="I61" i="8"/>
  <c r="I53" i="8"/>
  <c r="I55" i="8"/>
  <c r="I57" i="8"/>
  <c r="J44" i="8"/>
  <c r="J46" i="8" s="1"/>
  <c r="J53" i="8"/>
  <c r="J55" i="8"/>
  <c r="J62" i="8"/>
  <c r="J57" i="8"/>
  <c r="J61" i="8"/>
  <c r="K40" i="8"/>
  <c r="G67" i="8"/>
  <c r="H65" i="8"/>
  <c r="H64" i="8"/>
  <c r="I64" i="8" l="1"/>
  <c r="I65" i="8"/>
  <c r="K46" i="8"/>
  <c r="J64" i="8"/>
  <c r="J65" i="8"/>
  <c r="H67" i="8"/>
  <c r="I67" i="8" l="1"/>
  <c r="J67" i="8"/>
  <c r="K67" i="8" l="1"/>
</calcChain>
</file>

<file path=xl/sharedStrings.xml><?xml version="1.0" encoding="utf-8"?>
<sst xmlns="http://schemas.openxmlformats.org/spreadsheetml/2006/main" count="790" uniqueCount="131">
  <si>
    <t>Year 0</t>
  </si>
  <si>
    <t>Year 4</t>
  </si>
  <si>
    <t>Year 5</t>
  </si>
  <si>
    <t>Revenue</t>
  </si>
  <si>
    <t>COGS</t>
  </si>
  <si>
    <t>Logistics</t>
  </si>
  <si>
    <t>Gross profit</t>
  </si>
  <si>
    <t>R&amp;D</t>
  </si>
  <si>
    <t>SG&amp;A</t>
  </si>
  <si>
    <t>Depreciation</t>
  </si>
  <si>
    <t>Operating profit</t>
  </si>
  <si>
    <t>unit price</t>
  </si>
  <si>
    <t>no. of units</t>
  </si>
  <si>
    <t>Inventory holding cost</t>
  </si>
  <si>
    <t>inventory days</t>
  </si>
  <si>
    <t>inventory holding cost</t>
  </si>
  <si>
    <t>Average inventory value</t>
  </si>
  <si>
    <t>Inventory carrying rate</t>
  </si>
  <si>
    <t>Total purchase</t>
  </si>
  <si>
    <t>no change</t>
  </si>
  <si>
    <t>Inventory obsolescence (1%)</t>
  </si>
  <si>
    <t>FG inventory</t>
  </si>
  <si>
    <t>logistics cost</t>
  </si>
  <si>
    <t>units</t>
  </si>
  <si>
    <t>Inventory obsolescence</t>
  </si>
  <si>
    <t>per year</t>
  </si>
  <si>
    <t>Inventory holding</t>
  </si>
  <si>
    <t>month of sales</t>
  </si>
  <si>
    <t>Finished goods inventory</t>
  </si>
  <si>
    <t>Production</t>
  </si>
  <si>
    <t>Raw materials inventory</t>
  </si>
  <si>
    <t>of sales</t>
  </si>
  <si>
    <t>Logistics cost</t>
  </si>
  <si>
    <t>Depreciation period</t>
  </si>
  <si>
    <t>years</t>
  </si>
  <si>
    <t xml:space="preserve">Year 2 </t>
  </si>
  <si>
    <t>Year 1</t>
  </si>
  <si>
    <t>Year 3</t>
  </si>
  <si>
    <t>Year 2</t>
  </si>
  <si>
    <t>COGS costs</t>
  </si>
  <si>
    <t>Assumptions</t>
  </si>
  <si>
    <t>units per year</t>
  </si>
  <si>
    <t>Unit</t>
  </si>
  <si>
    <t xml:space="preserve">Market </t>
  </si>
  <si>
    <t>Unit price</t>
  </si>
  <si>
    <t>No. of units sold</t>
  </si>
  <si>
    <t>Total</t>
  </si>
  <si>
    <t>no change in %</t>
  </si>
  <si>
    <t xml:space="preserve">Raw materials inventory </t>
  </si>
  <si>
    <t>Actions</t>
  </si>
  <si>
    <t>No.</t>
  </si>
  <si>
    <t>Decrease unit sales price</t>
  </si>
  <si>
    <t>Actions Round 1</t>
  </si>
  <si>
    <t>Change this row for action 1</t>
  </si>
  <si>
    <t xml:space="preserve">Number of units sold </t>
  </si>
  <si>
    <t>This row does not change</t>
  </si>
  <si>
    <t>Decrease 5%</t>
  </si>
  <si>
    <t xml:space="preserve">increase by 3% </t>
  </si>
  <si>
    <t>Remarks</t>
  </si>
  <si>
    <t>Please note delayed effect</t>
  </si>
  <si>
    <t xml:space="preserve">Invest in worker training </t>
  </si>
  <si>
    <t>Raw materials inventory value (BOM)</t>
  </si>
  <si>
    <t>Increase by 10%</t>
  </si>
  <si>
    <t xml:space="preserve">Increase by 4% </t>
  </si>
  <si>
    <t>Increase by 2%</t>
  </si>
  <si>
    <t xml:space="preserve">Reduce by 20% </t>
  </si>
  <si>
    <t xml:space="preserve">Increase by 5%  </t>
  </si>
  <si>
    <t xml:space="preserve">increase unit sales price </t>
  </si>
  <si>
    <t>Increase 10%</t>
  </si>
  <si>
    <t>Decrease by 7%</t>
  </si>
  <si>
    <t xml:space="preserve">Cannot be taken together with action 12 in the same year </t>
  </si>
  <si>
    <t xml:space="preserve">Cannot be taken together with action 13 in the same year </t>
  </si>
  <si>
    <t>Grow business through investing in e-commerce</t>
  </si>
  <si>
    <t>Event</t>
  </si>
  <si>
    <t xml:space="preserve">Probability </t>
  </si>
  <si>
    <t>increase by 8%</t>
  </si>
  <si>
    <t>increase by 12% from Year + 1</t>
  </si>
  <si>
    <t>Change this row for action 2</t>
  </si>
  <si>
    <t>Increase additional equipmen by 1 (this will add $200K per year  to depreciation)</t>
  </si>
  <si>
    <t>Additional equipment depreciation</t>
  </si>
  <si>
    <t xml:space="preserve">Work with its retail customers on risk sharing contracts to carry more of its products </t>
  </si>
  <si>
    <t>Reduce by 8% from Year + 1</t>
  </si>
  <si>
    <t>change this for action 7, 12, 13</t>
  </si>
  <si>
    <t>change this row for action 1,2,4, 5, 8, 9, 12, 13, 15</t>
  </si>
  <si>
    <t>Change this for action 7</t>
  </si>
  <si>
    <t>Change this for action 1, 6, 14</t>
  </si>
  <si>
    <t>Common actions to be taken</t>
  </si>
  <si>
    <t>Share demand information with suppliers</t>
  </si>
  <si>
    <t>Change this for action  9, 11</t>
  </si>
  <si>
    <t>Change this for action 4, 8, 15</t>
  </si>
  <si>
    <t xml:space="preserve">Additional new equipment </t>
  </si>
  <si>
    <t>Build new factory to increase production capacity</t>
  </si>
  <si>
    <t xml:space="preserve">Introduce aditional new equipment in existing factory to increase capacity for export </t>
  </si>
  <si>
    <t xml:space="preserve">Customers become more demanding due to competition from the global manufacturers. Those who took Action 7 have a 10% increase in sales. Those who did not take Action 7 have a 10% decrease in sales. </t>
  </si>
  <si>
    <t>increase by 5% from Year + 1</t>
  </si>
  <si>
    <t>Change this row for action 3, 10, 14</t>
  </si>
  <si>
    <t>Change this for action  4, 5, 8, 9, 15</t>
  </si>
  <si>
    <t>Year 6</t>
  </si>
  <si>
    <t>Where to change the numbers</t>
  </si>
  <si>
    <t xml:space="preserve">Each factory  has depreciation of </t>
  </si>
  <si>
    <t>Number of factories</t>
  </si>
  <si>
    <t>Change this row for action 1 -- Add 1 when you add factory</t>
  </si>
  <si>
    <t>Change this row for action 2 -- Add 1 when you add equipment</t>
  </si>
  <si>
    <t>Increase new factory by 1 (this will increase depreciation by $500K per year)</t>
  </si>
  <si>
    <t>Improve product quality and taste hrough R&amp;D</t>
  </si>
  <si>
    <t>Increase by 1%</t>
  </si>
  <si>
    <t>There is an increase in consumer awareness for sustainable sourcing practices.  Those who took Action 8  have a increase in sales by 20%. Those who did not take action 8 have no impact</t>
  </si>
  <si>
    <t>change this for action 7, 10, 12, 13</t>
  </si>
  <si>
    <t>Change this row for action 3,  8, 14</t>
  </si>
  <si>
    <t>increase by 20% from Year + 1</t>
  </si>
  <si>
    <t xml:space="preserve">Increase by 2% </t>
  </si>
  <si>
    <t xml:space="preserve">Increase by 10% </t>
  </si>
  <si>
    <t xml:space="preserve">Increase by 5% </t>
  </si>
  <si>
    <t>Increase by 10% due to broader range of products</t>
  </si>
  <si>
    <t>Shipping costs skyrocket.  Those who took action 6 have no impact. Those who did not take action 6 have their logistics costs increase by 10%</t>
  </si>
  <si>
    <t xml:space="preserve">A resurgence of new Covd-19 variants causes reduction in retail demand. Those who took Action 10 have a 20% drop in sales. Those that did not take Action 10 have no impact. </t>
  </si>
  <si>
    <t xml:space="preserve">increase by 2% </t>
  </si>
  <si>
    <t>Introduce new supply sources of wheat to have diversification</t>
  </si>
  <si>
    <t>Demand for instant noodles surge in Asian  markets. Those who took Action 2 have a 15% increase in sales. Those that did not take Action 2 have no impact</t>
  </si>
  <si>
    <t>Export restrictions on wheat are imposed in major producing countries due to global shortage. Those who took action 3 are not affected.  Those who did not take action 3 have a 5% increase in COGS due to higher purchasing costs</t>
  </si>
  <si>
    <t>Create more varieties with localized taste to cater to Southeast Asian markets</t>
  </si>
  <si>
    <t>Work with partners to create retail locations offering their noodles and other snacks</t>
  </si>
  <si>
    <t>Buy from suppliers with sustainable practices and organic sources</t>
  </si>
  <si>
    <t>Hold more finished goods to improve product availability for sales</t>
  </si>
  <si>
    <t>Setup distribution centres in new countries to be closer to new markets</t>
  </si>
  <si>
    <t>increase 7%</t>
  </si>
  <si>
    <t>A heatwave causes elecricity outage. Those who took Action 16 have no impact. Those who did not take Action 16 have a 20% drop in sales</t>
  </si>
  <si>
    <t>Stock up on inventory as safety stock</t>
  </si>
  <si>
    <t>Change this for action  9, 10, 11,16</t>
  </si>
  <si>
    <t>Change this for action  4, 5, 9, 10, 15, 16</t>
  </si>
  <si>
    <t>increase by 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</si>
</sst>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76" formatCode="_(* #,##0_);_(* \(#,##0\);_(* &quot;-&quot;??_);_(@_)"/>
    <numFmt numFmtId="177" formatCode="_(* #,##0.0_);_(* \(#,##0.0\);_(* &quot;-&quot;??_);_(@_)"/>
    <numFmt numFmtId="178" formatCode="0.0%"/>
  </numFmts>
  <fonts count="6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name val="宋体"/>
      <family val="2"/>
      <scheme val="minor"/>
    </font>
    <font>
      <u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5">
    <xf numFmtId="0" fontId="0" fillId="0" borderId="0" xfId="0"/>
    <xf numFmtId="44" fontId="0" fillId="0" borderId="0" xfId="2" applyFont="1"/>
    <xf numFmtId="0" fontId="2" fillId="0" borderId="0" xfId="0" applyFont="1"/>
    <xf numFmtId="0" fontId="0" fillId="0" borderId="1" xfId="0" applyBorder="1"/>
    <xf numFmtId="9" fontId="0" fillId="0" borderId="1" xfId="0" applyNumberFormat="1" applyBorder="1"/>
    <xf numFmtId="0" fontId="2" fillId="0" borderId="1" xfId="0" applyFont="1" applyBorder="1"/>
    <xf numFmtId="44" fontId="0" fillId="0" borderId="1" xfId="2" applyFont="1" applyBorder="1"/>
    <xf numFmtId="0" fontId="0" fillId="0" borderId="1" xfId="0" applyBorder="1" applyAlignment="1">
      <alignment horizontal="left" indent="1"/>
    </xf>
    <xf numFmtId="176" fontId="0" fillId="0" borderId="1" xfId="1" applyNumberFormat="1" applyFont="1" applyBorder="1"/>
    <xf numFmtId="44" fontId="2" fillId="0" borderId="1" xfId="2" applyFont="1" applyBorder="1"/>
    <xf numFmtId="43" fontId="0" fillId="0" borderId="1" xfId="1" applyFont="1" applyBorder="1"/>
    <xf numFmtId="9" fontId="0" fillId="0" borderId="1" xfId="1" applyNumberFormat="1" applyFont="1" applyBorder="1"/>
    <xf numFmtId="0" fontId="0" fillId="0" borderId="1" xfId="0" applyBorder="1" applyAlignment="1">
      <alignment horizontal="left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6" fontId="0" fillId="0" borderId="1" xfId="0" applyNumberFormat="1" applyBorder="1"/>
    <xf numFmtId="6" fontId="0" fillId="0" borderId="1" xfId="1" applyNumberFormat="1" applyFont="1" applyBorder="1"/>
    <xf numFmtId="9" fontId="0" fillId="0" borderId="1" xfId="3" applyFont="1" applyBorder="1"/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0" fillId="0" borderId="2" xfId="0" applyBorder="1" applyAlignment="1">
      <alignment wrapText="1"/>
    </xf>
    <xf numFmtId="44" fontId="0" fillId="0" borderId="0" xfId="0" applyNumberFormat="1"/>
    <xf numFmtId="10" fontId="0" fillId="0" borderId="1" xfId="0" applyNumberFormat="1" applyBorder="1"/>
    <xf numFmtId="10" fontId="0" fillId="0" borderId="1" xfId="1" applyNumberFormat="1" applyFont="1" applyBorder="1"/>
    <xf numFmtId="2" fontId="0" fillId="0" borderId="1" xfId="1" applyNumberFormat="1" applyFont="1" applyBorder="1"/>
    <xf numFmtId="176" fontId="0" fillId="0" borderId="1" xfId="1" applyNumberFormat="1" applyFont="1" applyFill="1" applyBorder="1"/>
    <xf numFmtId="44" fontId="0" fillId="0" borderId="1" xfId="2" applyFont="1" applyFill="1" applyBorder="1"/>
    <xf numFmtId="177" fontId="0" fillId="0" borderId="1" xfId="1" applyNumberFormat="1" applyFont="1" applyBorder="1"/>
    <xf numFmtId="10" fontId="4" fillId="0" borderId="1" xfId="0" applyNumberFormat="1" applyFont="1" applyBorder="1"/>
    <xf numFmtId="0" fontId="3" fillId="2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0" fillId="2" borderId="1" xfId="0" applyFill="1" applyBorder="1" applyAlignment="1">
      <alignment wrapText="1"/>
    </xf>
    <xf numFmtId="9" fontId="0" fillId="0" borderId="1" xfId="0" applyNumberFormat="1" applyBorder="1" applyAlignment="1">
      <alignment wrapText="1"/>
    </xf>
    <xf numFmtId="43" fontId="0" fillId="0" borderId="0" xfId="1" applyFont="1" applyBorder="1"/>
    <xf numFmtId="6" fontId="0" fillId="0" borderId="0" xfId="0" applyNumberFormat="1"/>
    <xf numFmtId="6" fontId="0" fillId="0" borderId="0" xfId="1" applyNumberFormat="1" applyFont="1" applyBorder="1"/>
    <xf numFmtId="10" fontId="0" fillId="0" borderId="0" xfId="0" applyNumberFormat="1"/>
    <xf numFmtId="9" fontId="0" fillId="0" borderId="0" xfId="3" applyFont="1" applyBorder="1"/>
    <xf numFmtId="176" fontId="0" fillId="0" borderId="0" xfId="1" applyNumberFormat="1" applyFont="1" applyBorder="1"/>
    <xf numFmtId="2" fontId="0" fillId="0" borderId="0" xfId="1" applyNumberFormat="1" applyFont="1" applyBorder="1"/>
    <xf numFmtId="10" fontId="0" fillId="0" borderId="0" xfId="1" applyNumberFormat="1" applyFont="1" applyBorder="1"/>
    <xf numFmtId="44" fontId="0" fillId="0" borderId="0" xfId="2" applyFont="1" applyBorder="1"/>
    <xf numFmtId="44" fontId="2" fillId="0" borderId="0" xfId="2" applyFont="1" applyBorder="1"/>
    <xf numFmtId="9" fontId="0" fillId="0" borderId="0" xfId="1" applyNumberFormat="1" applyFont="1" applyBorder="1"/>
    <xf numFmtId="178" fontId="1" fillId="0" borderId="1" xfId="3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3" borderId="0" xfId="0" applyFill="1" applyAlignment="1">
      <alignment wrapText="1"/>
    </xf>
    <xf numFmtId="0" fontId="0" fillId="4" borderId="1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/>
    <xf numFmtId="9" fontId="2" fillId="5" borderId="1" xfId="3" applyFont="1" applyFill="1" applyBorder="1"/>
    <xf numFmtId="43" fontId="0" fillId="6" borderId="1" xfId="1" applyFont="1" applyFill="1" applyBorder="1"/>
    <xf numFmtId="0" fontId="0" fillId="7" borderId="0" xfId="0" applyFill="1"/>
    <xf numFmtId="0" fontId="2" fillId="7" borderId="1" xfId="0" applyFont="1" applyFill="1" applyBorder="1"/>
    <xf numFmtId="43" fontId="0" fillId="7" borderId="1" xfId="1" applyFont="1" applyFill="1" applyBorder="1"/>
    <xf numFmtId="0" fontId="0" fillId="7" borderId="1" xfId="0" applyFill="1" applyBorder="1"/>
    <xf numFmtId="6" fontId="0" fillId="7" borderId="1" xfId="0" applyNumberFormat="1" applyFill="1" applyBorder="1"/>
    <xf numFmtId="6" fontId="0" fillId="7" borderId="1" xfId="1" applyNumberFormat="1" applyFont="1" applyFill="1" applyBorder="1"/>
    <xf numFmtId="10" fontId="0" fillId="7" borderId="1" xfId="0" applyNumberFormat="1" applyFill="1" applyBorder="1"/>
    <xf numFmtId="9" fontId="0" fillId="7" borderId="1" xfId="3" applyFont="1" applyFill="1" applyBorder="1"/>
    <xf numFmtId="176" fontId="0" fillId="7" borderId="1" xfId="1" applyNumberFormat="1" applyFont="1" applyFill="1" applyBorder="1"/>
    <xf numFmtId="10" fontId="0" fillId="7" borderId="1" xfId="1" applyNumberFormat="1" applyFont="1" applyFill="1" applyBorder="1"/>
    <xf numFmtId="44" fontId="0" fillId="7" borderId="1" xfId="2" applyFont="1" applyFill="1" applyBorder="1"/>
    <xf numFmtId="9" fontId="0" fillId="7" borderId="1" xfId="1" applyNumberFormat="1" applyFont="1" applyFill="1" applyBorder="1"/>
    <xf numFmtId="44" fontId="0" fillId="7" borderId="0" xfId="0" applyNumberFormat="1" applyFill="1"/>
    <xf numFmtId="44" fontId="0" fillId="7" borderId="0" xfId="2" applyFont="1" applyFill="1"/>
    <xf numFmtId="10" fontId="0" fillId="6" borderId="1" xfId="0" applyNumberFormat="1" applyFill="1" applyBorder="1"/>
    <xf numFmtId="2" fontId="0" fillId="6" borderId="1" xfId="1" applyNumberFormat="1" applyFont="1" applyFill="1" applyBorder="1"/>
    <xf numFmtId="0" fontId="0" fillId="2" borderId="0" xfId="0" applyFill="1"/>
    <xf numFmtId="0" fontId="0" fillId="2" borderId="1" xfId="0" applyFill="1" applyBorder="1"/>
    <xf numFmtId="44" fontId="0" fillId="2" borderId="1" xfId="2" applyFont="1" applyFill="1" applyBorder="1"/>
    <xf numFmtId="44" fontId="2" fillId="2" borderId="0" xfId="2" applyFont="1" applyFill="1" applyBorder="1"/>
    <xf numFmtId="0" fontId="2" fillId="2" borderId="0" xfId="0" applyFont="1" applyFill="1"/>
    <xf numFmtId="0" fontId="2" fillId="2" borderId="1" xfId="0" applyFont="1" applyFill="1" applyBorder="1"/>
    <xf numFmtId="44" fontId="2" fillId="2" borderId="1" xfId="2" applyFont="1" applyFill="1" applyBorder="1"/>
    <xf numFmtId="43" fontId="0" fillId="8" borderId="1" xfId="1" applyFont="1" applyFill="1" applyBorder="1"/>
    <xf numFmtId="2" fontId="0" fillId="8" borderId="1" xfId="1" applyNumberFormat="1" applyFont="1" applyFill="1" applyBorder="1"/>
    <xf numFmtId="10" fontId="0" fillId="9" borderId="1" xfId="0" applyNumberFormat="1" applyFill="1" applyBorder="1"/>
    <xf numFmtId="43" fontId="0" fillId="9" borderId="1" xfId="1" applyFont="1" applyFill="1" applyBorder="1"/>
    <xf numFmtId="43" fontId="0" fillId="10" borderId="1" xfId="1" applyFont="1" applyFill="1" applyBorder="1"/>
    <xf numFmtId="10" fontId="0" fillId="10" borderId="1" xfId="0" applyNumberFormat="1" applyFill="1" applyBorder="1"/>
    <xf numFmtId="2" fontId="0" fillId="10" borderId="1" xfId="1" applyNumberFormat="1" applyFont="1" applyFill="1" applyBorder="1"/>
  </cellXfs>
  <cellStyles count="4">
    <cellStyle name="百分比" xfId="3" builtinId="5"/>
    <cellStyle name="常规" xfId="0" builtinId="0"/>
    <cellStyle name="货币" xfId="2" builtinId="4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3"/>
  <sheetViews>
    <sheetView topLeftCell="B39" workbookViewId="0">
      <selection activeCell="C70" sqref="C70"/>
    </sheetView>
  </sheetViews>
  <sheetFormatPr baseColWidth="10" defaultColWidth="8.83203125" defaultRowHeight="14"/>
  <cols>
    <col min="1" max="1" width="66.1640625" bestFit="1" customWidth="1"/>
    <col min="2" max="2" width="26.1640625" customWidth="1"/>
    <col min="3" max="3" width="16.33203125" bestFit="1" customWidth="1"/>
    <col min="4" max="4" width="16" bestFit="1" customWidth="1"/>
    <col min="5" max="10" width="16.33203125" bestFit="1" customWidth="1"/>
    <col min="11" max="11" width="16.33203125" customWidth="1"/>
    <col min="12" max="12" width="48" bestFit="1" customWidth="1"/>
  </cols>
  <sheetData>
    <row r="1" spans="1:12">
      <c r="A1" s="2" t="s">
        <v>40</v>
      </c>
    </row>
    <row r="3" spans="1:12">
      <c r="A3" s="3"/>
      <c r="B3" s="3"/>
      <c r="C3" s="5" t="s">
        <v>0</v>
      </c>
      <c r="D3" s="5" t="s">
        <v>42</v>
      </c>
      <c r="E3" s="5" t="s">
        <v>36</v>
      </c>
      <c r="F3" s="5" t="s">
        <v>38</v>
      </c>
      <c r="G3" s="5" t="s">
        <v>37</v>
      </c>
      <c r="H3" s="5" t="s">
        <v>1</v>
      </c>
      <c r="I3" s="5" t="s">
        <v>2</v>
      </c>
      <c r="J3" s="5" t="s">
        <v>97</v>
      </c>
      <c r="K3" s="2" t="s">
        <v>46</v>
      </c>
      <c r="L3" s="2" t="s">
        <v>98</v>
      </c>
    </row>
    <row r="4" spans="1:12">
      <c r="A4" s="5" t="s">
        <v>43</v>
      </c>
      <c r="B4" s="3"/>
      <c r="C4" s="5"/>
      <c r="D4" s="5"/>
      <c r="E4" s="5"/>
      <c r="F4" s="5"/>
      <c r="G4" s="5"/>
      <c r="H4" s="5"/>
      <c r="I4" s="5"/>
      <c r="J4" s="5"/>
      <c r="K4" s="2"/>
    </row>
    <row r="5" spans="1:12">
      <c r="A5" s="3" t="s">
        <v>54</v>
      </c>
      <c r="B5" s="3"/>
      <c r="C5" s="25">
        <f>800000</f>
        <v>800000</v>
      </c>
      <c r="D5" s="3" t="s">
        <v>23</v>
      </c>
      <c r="E5" s="10">
        <f>C5</f>
        <v>800000</v>
      </c>
      <c r="F5" s="10">
        <f>E5</f>
        <v>800000</v>
      </c>
      <c r="G5" s="10">
        <f>F5</f>
        <v>800000</v>
      </c>
      <c r="H5" s="10">
        <f t="shared" ref="G5:H6" si="0">G5</f>
        <v>800000</v>
      </c>
      <c r="I5" s="10">
        <f>H5</f>
        <v>800000</v>
      </c>
      <c r="J5" s="10">
        <f>I5</f>
        <v>800000</v>
      </c>
      <c r="K5" s="34"/>
      <c r="L5" t="s">
        <v>83</v>
      </c>
    </row>
    <row r="6" spans="1:12">
      <c r="A6" s="3" t="s">
        <v>44</v>
      </c>
      <c r="B6" s="3"/>
      <c r="C6" s="26">
        <v>100</v>
      </c>
      <c r="D6" s="3"/>
      <c r="E6" s="10">
        <f>C6</f>
        <v>100</v>
      </c>
      <c r="F6" s="10">
        <f>E6</f>
        <v>100</v>
      </c>
      <c r="G6" s="10">
        <f t="shared" si="0"/>
        <v>100</v>
      </c>
      <c r="H6" s="10">
        <f t="shared" si="0"/>
        <v>100</v>
      </c>
      <c r="I6" s="10">
        <f>H6</f>
        <v>100</v>
      </c>
      <c r="J6" s="10">
        <f>I6</f>
        <v>100</v>
      </c>
      <c r="K6" s="34"/>
      <c r="L6" t="s">
        <v>82</v>
      </c>
    </row>
    <row r="7" spans="1:12">
      <c r="A7" s="3"/>
      <c r="B7" s="3"/>
      <c r="C7" s="5"/>
      <c r="D7" s="5"/>
      <c r="E7" s="5"/>
      <c r="F7" s="5"/>
      <c r="G7" s="5"/>
      <c r="H7" s="5"/>
      <c r="I7" s="5"/>
      <c r="J7" s="5"/>
      <c r="K7" s="2"/>
    </row>
    <row r="8" spans="1:12">
      <c r="A8" s="5" t="s">
        <v>29</v>
      </c>
      <c r="B8" s="3"/>
      <c r="C8" s="3"/>
      <c r="D8" s="3"/>
      <c r="E8" s="3"/>
      <c r="F8" s="3"/>
      <c r="G8" s="3"/>
      <c r="H8" s="3"/>
      <c r="I8" s="3"/>
      <c r="J8" s="3"/>
    </row>
    <row r="9" spans="1:12">
      <c r="A9" s="3" t="s">
        <v>100</v>
      </c>
      <c r="B9" s="3"/>
      <c r="C9" s="3">
        <v>1</v>
      </c>
      <c r="D9" s="3"/>
      <c r="E9" s="3">
        <v>1</v>
      </c>
      <c r="F9" s="3">
        <f>E9</f>
        <v>1</v>
      </c>
      <c r="G9" s="3">
        <f>F9</f>
        <v>1</v>
      </c>
      <c r="H9" s="3">
        <f>G9</f>
        <v>1</v>
      </c>
      <c r="I9" s="3">
        <f>H9</f>
        <v>1</v>
      </c>
      <c r="J9" s="3">
        <f>I9</f>
        <v>1</v>
      </c>
      <c r="L9" t="s">
        <v>53</v>
      </c>
    </row>
    <row r="10" spans="1:12">
      <c r="A10" s="3" t="s">
        <v>99</v>
      </c>
      <c r="B10" s="3"/>
      <c r="C10" s="15">
        <v>500000</v>
      </c>
      <c r="D10" s="3" t="s">
        <v>25</v>
      </c>
      <c r="E10" s="15">
        <f>C10</f>
        <v>500000</v>
      </c>
      <c r="F10" s="15">
        <f>C10</f>
        <v>500000</v>
      </c>
      <c r="G10" s="15">
        <f>C10</f>
        <v>500000</v>
      </c>
      <c r="H10" s="15">
        <f>C10</f>
        <v>500000</v>
      </c>
      <c r="I10" s="15">
        <f>C10</f>
        <v>500000</v>
      </c>
      <c r="J10" s="15">
        <f>C10</f>
        <v>500000</v>
      </c>
      <c r="K10" s="35"/>
      <c r="L10" t="s">
        <v>55</v>
      </c>
    </row>
    <row r="11" spans="1:12">
      <c r="A11" s="3" t="s">
        <v>33</v>
      </c>
      <c r="B11" s="3"/>
      <c r="C11" s="10">
        <v>10</v>
      </c>
      <c r="D11" s="3" t="s">
        <v>34</v>
      </c>
      <c r="E11" s="10">
        <f>C11</f>
        <v>10</v>
      </c>
      <c r="F11" s="10">
        <f>E11</f>
        <v>10</v>
      </c>
      <c r="G11" s="10">
        <f>F11</f>
        <v>10</v>
      </c>
      <c r="H11" s="10">
        <f>G11</f>
        <v>10</v>
      </c>
      <c r="I11" s="10">
        <f>H11</f>
        <v>10</v>
      </c>
      <c r="J11" s="10">
        <f>I11</f>
        <v>10</v>
      </c>
      <c r="K11" s="34"/>
      <c r="L11" t="s">
        <v>55</v>
      </c>
    </row>
    <row r="12" spans="1:12">
      <c r="A12" s="3"/>
      <c r="B12" s="3"/>
      <c r="C12" s="10"/>
      <c r="D12" s="3"/>
      <c r="E12" s="10"/>
      <c r="F12" s="10"/>
      <c r="G12" s="10"/>
      <c r="H12" s="10"/>
      <c r="I12" s="10"/>
      <c r="J12" s="10"/>
      <c r="K12" s="34"/>
    </row>
    <row r="13" spans="1:12">
      <c r="A13" s="3" t="s">
        <v>90</v>
      </c>
      <c r="B13" s="3"/>
      <c r="C13" s="10">
        <v>0</v>
      </c>
      <c r="D13" s="3" t="s">
        <v>41</v>
      </c>
      <c r="E13" s="10">
        <v>0</v>
      </c>
      <c r="F13" s="10">
        <f>E13</f>
        <v>0</v>
      </c>
      <c r="G13" s="10">
        <f>F13</f>
        <v>0</v>
      </c>
      <c r="H13" s="10">
        <f>G13</f>
        <v>0</v>
      </c>
      <c r="I13" s="10">
        <f>H13</f>
        <v>0</v>
      </c>
      <c r="J13" s="10">
        <f>I13</f>
        <v>0</v>
      </c>
      <c r="K13" s="34"/>
      <c r="L13" t="s">
        <v>77</v>
      </c>
    </row>
    <row r="14" spans="1:12">
      <c r="A14" s="3" t="s">
        <v>79</v>
      </c>
      <c r="B14" s="3"/>
      <c r="C14" s="16">
        <v>200000</v>
      </c>
      <c r="D14" s="3" t="s">
        <v>25</v>
      </c>
      <c r="E14" s="16">
        <f>C14</f>
        <v>200000</v>
      </c>
      <c r="F14" s="16">
        <f>E14</f>
        <v>200000</v>
      </c>
      <c r="G14" s="16">
        <f t="shared" ref="G14:H14" si="1">E14</f>
        <v>200000</v>
      </c>
      <c r="H14" s="16">
        <f t="shared" si="1"/>
        <v>200000</v>
      </c>
      <c r="I14" s="16">
        <f>G14</f>
        <v>200000</v>
      </c>
      <c r="J14" s="16">
        <f>H14</f>
        <v>200000</v>
      </c>
      <c r="K14" s="36"/>
    </row>
    <row r="15" spans="1:12">
      <c r="A15" s="3" t="s">
        <v>61</v>
      </c>
      <c r="B15" s="3"/>
      <c r="C15" s="17">
        <v>0.1</v>
      </c>
      <c r="D15" s="3" t="s">
        <v>31</v>
      </c>
      <c r="E15" s="22">
        <f>C15</f>
        <v>0.1</v>
      </c>
      <c r="F15" s="22">
        <f>E15</f>
        <v>0.1</v>
      </c>
      <c r="G15" s="22">
        <f t="shared" ref="G15:H17" si="2">F15</f>
        <v>0.1</v>
      </c>
      <c r="H15" s="22">
        <f t="shared" si="2"/>
        <v>0.1</v>
      </c>
      <c r="I15" s="22">
        <f>H15</f>
        <v>0.1</v>
      </c>
      <c r="J15" s="22">
        <f>I15</f>
        <v>0.1</v>
      </c>
      <c r="K15" s="37"/>
      <c r="L15" t="s">
        <v>55</v>
      </c>
    </row>
    <row r="16" spans="1:12">
      <c r="A16" s="3"/>
      <c r="B16" s="3"/>
      <c r="C16" s="17"/>
      <c r="D16" s="3"/>
      <c r="E16" s="22"/>
      <c r="F16" s="22"/>
      <c r="G16" s="22"/>
      <c r="H16" s="22"/>
      <c r="I16" s="22"/>
      <c r="J16" s="22"/>
      <c r="K16" s="37"/>
    </row>
    <row r="17" spans="1:12">
      <c r="A17" s="5" t="s">
        <v>4</v>
      </c>
      <c r="B17" s="3"/>
      <c r="C17" s="17">
        <v>0.3</v>
      </c>
      <c r="D17" s="3" t="s">
        <v>31</v>
      </c>
      <c r="E17" s="22">
        <f>C17</f>
        <v>0.3</v>
      </c>
      <c r="F17" s="22">
        <f>E17</f>
        <v>0.3</v>
      </c>
      <c r="G17" s="22">
        <f>F17</f>
        <v>0.3</v>
      </c>
      <c r="H17" s="22">
        <f t="shared" si="2"/>
        <v>0.3</v>
      </c>
      <c r="I17" s="22">
        <f>H17</f>
        <v>0.3</v>
      </c>
      <c r="J17" s="22">
        <f>I17</f>
        <v>0.3</v>
      </c>
      <c r="K17" s="37"/>
      <c r="L17" t="s">
        <v>95</v>
      </c>
    </row>
    <row r="18" spans="1:12">
      <c r="A18" s="3"/>
      <c r="B18" s="3"/>
      <c r="C18" s="15"/>
      <c r="D18" s="3"/>
      <c r="E18" s="15"/>
      <c r="F18" s="15"/>
      <c r="G18" s="15"/>
      <c r="H18" s="15"/>
      <c r="I18" s="15"/>
      <c r="J18" s="15"/>
      <c r="K18" s="35"/>
    </row>
    <row r="19" spans="1:12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2">
      <c r="A20" s="5" t="s">
        <v>28</v>
      </c>
      <c r="B20" s="3"/>
      <c r="C20" s="3"/>
      <c r="D20" s="3"/>
      <c r="E20" s="3"/>
      <c r="F20" s="3"/>
      <c r="G20" s="3"/>
      <c r="H20" s="3"/>
      <c r="I20" s="3"/>
      <c r="J20" s="3"/>
    </row>
    <row r="21" spans="1:12">
      <c r="A21" s="3" t="s">
        <v>24</v>
      </c>
      <c r="B21" s="3"/>
      <c r="C21" s="4">
        <v>0.01</v>
      </c>
      <c r="D21" s="3" t="s">
        <v>25</v>
      </c>
      <c r="E21" s="22">
        <f>C21</f>
        <v>0.01</v>
      </c>
      <c r="F21" s="22">
        <f>E21</f>
        <v>0.01</v>
      </c>
      <c r="G21" s="22">
        <f t="shared" ref="G21:H22" si="3">F21</f>
        <v>0.01</v>
      </c>
      <c r="H21" s="22">
        <f t="shared" si="3"/>
        <v>0.01</v>
      </c>
      <c r="I21" s="22">
        <f t="shared" ref="I21:J23" si="4">H21</f>
        <v>0.01</v>
      </c>
      <c r="J21" s="22">
        <f t="shared" si="4"/>
        <v>0.01</v>
      </c>
      <c r="K21" s="37"/>
      <c r="L21" t="s">
        <v>55</v>
      </c>
    </row>
    <row r="22" spans="1:12">
      <c r="A22" s="3" t="s">
        <v>26</v>
      </c>
      <c r="B22" s="3"/>
      <c r="C22" s="8">
        <v>1</v>
      </c>
      <c r="D22" s="3" t="s">
        <v>27</v>
      </c>
      <c r="E22" s="10">
        <f>C22</f>
        <v>1</v>
      </c>
      <c r="F22" s="10">
        <f>E22</f>
        <v>1</v>
      </c>
      <c r="G22" s="10">
        <f t="shared" si="3"/>
        <v>1</v>
      </c>
      <c r="H22" s="10">
        <f t="shared" si="3"/>
        <v>1</v>
      </c>
      <c r="I22" s="10">
        <f t="shared" si="4"/>
        <v>1</v>
      </c>
      <c r="J22" s="10">
        <f t="shared" si="4"/>
        <v>1</v>
      </c>
      <c r="K22" s="34"/>
      <c r="L22" t="s">
        <v>96</v>
      </c>
    </row>
    <row r="23" spans="1:12">
      <c r="A23" s="3" t="s">
        <v>13</v>
      </c>
      <c r="B23" s="3"/>
      <c r="C23" s="17">
        <v>0.1</v>
      </c>
      <c r="D23" s="3"/>
      <c r="E23" s="17">
        <f>C23</f>
        <v>0.1</v>
      </c>
      <c r="F23" s="17">
        <f>E23</f>
        <v>0.1</v>
      </c>
      <c r="G23" s="17">
        <f>F23</f>
        <v>0.1</v>
      </c>
      <c r="H23" s="17">
        <f>G23</f>
        <v>0.1</v>
      </c>
      <c r="I23" s="17">
        <f t="shared" si="4"/>
        <v>0.1</v>
      </c>
      <c r="J23" s="17">
        <f t="shared" si="4"/>
        <v>0.1</v>
      </c>
      <c r="K23" s="38"/>
      <c r="L23" t="s">
        <v>55</v>
      </c>
    </row>
    <row r="24" spans="1:12">
      <c r="A24" s="3"/>
      <c r="B24" s="3"/>
      <c r="C24" s="17"/>
      <c r="D24" s="3"/>
      <c r="E24" s="17"/>
      <c r="F24" s="17"/>
      <c r="G24" s="17"/>
      <c r="H24" s="17"/>
      <c r="I24" s="17"/>
      <c r="J24" s="17"/>
      <c r="K24" s="38"/>
    </row>
    <row r="25" spans="1:12">
      <c r="A25" s="3"/>
      <c r="B25" s="3"/>
      <c r="C25" s="8"/>
      <c r="D25" s="3"/>
      <c r="E25" s="8"/>
      <c r="F25" s="8"/>
      <c r="G25" s="8"/>
      <c r="H25" s="8"/>
      <c r="I25" s="8"/>
      <c r="J25" s="8"/>
      <c r="K25" s="39"/>
    </row>
    <row r="26" spans="1:12">
      <c r="A26" s="5" t="s">
        <v>30</v>
      </c>
      <c r="B26" s="3"/>
      <c r="C26" s="8"/>
      <c r="D26" s="3"/>
      <c r="E26" s="8"/>
      <c r="F26" s="8"/>
      <c r="G26" s="8"/>
      <c r="H26" s="8"/>
      <c r="I26" s="8"/>
      <c r="J26" s="8"/>
      <c r="K26" s="39"/>
    </row>
    <row r="27" spans="1:12">
      <c r="A27" s="3" t="s">
        <v>24</v>
      </c>
      <c r="B27" s="3"/>
      <c r="C27" s="4">
        <v>0.01</v>
      </c>
      <c r="D27" s="3" t="s">
        <v>25</v>
      </c>
      <c r="E27" s="22">
        <f>C27</f>
        <v>0.01</v>
      </c>
      <c r="F27" s="22">
        <f>E27</f>
        <v>0.01</v>
      </c>
      <c r="G27" s="22">
        <f t="shared" ref="G27:H27" si="5">F27</f>
        <v>0.01</v>
      </c>
      <c r="H27" s="22">
        <f t="shared" si="5"/>
        <v>0.01</v>
      </c>
      <c r="I27" s="22">
        <f t="shared" ref="I27:J29" si="6">H27</f>
        <v>0.01</v>
      </c>
      <c r="J27" s="22">
        <f t="shared" si="6"/>
        <v>0.01</v>
      </c>
      <c r="K27" s="37"/>
      <c r="L27" t="s">
        <v>55</v>
      </c>
    </row>
    <row r="28" spans="1:12">
      <c r="A28" s="3" t="s">
        <v>26</v>
      </c>
      <c r="B28" s="3"/>
      <c r="C28" s="27">
        <v>1</v>
      </c>
      <c r="D28" s="3" t="s">
        <v>27</v>
      </c>
      <c r="E28" s="24">
        <f>C28</f>
        <v>1</v>
      </c>
      <c r="F28" s="24">
        <f>E28</f>
        <v>1</v>
      </c>
      <c r="G28" s="24">
        <f>F28</f>
        <v>1</v>
      </c>
      <c r="H28" s="24">
        <f>G28</f>
        <v>1</v>
      </c>
      <c r="I28" s="24">
        <f t="shared" si="6"/>
        <v>1</v>
      </c>
      <c r="J28" s="24">
        <f t="shared" si="6"/>
        <v>1</v>
      </c>
      <c r="K28" s="40"/>
      <c r="L28" t="s">
        <v>88</v>
      </c>
    </row>
    <row r="29" spans="1:12">
      <c r="A29" s="3" t="s">
        <v>13</v>
      </c>
      <c r="B29" s="3"/>
      <c r="C29" s="17">
        <v>0.1</v>
      </c>
      <c r="D29" s="3"/>
      <c r="E29" s="22">
        <f>C29</f>
        <v>0.1</v>
      </c>
      <c r="F29" s="22">
        <f>E29</f>
        <v>0.1</v>
      </c>
      <c r="G29" s="22">
        <f t="shared" ref="G29:H29" si="7">F29</f>
        <v>0.1</v>
      </c>
      <c r="H29" s="22">
        <f t="shared" si="7"/>
        <v>0.1</v>
      </c>
      <c r="I29" s="22">
        <f t="shared" si="6"/>
        <v>0.1</v>
      </c>
      <c r="J29" s="22">
        <f t="shared" si="6"/>
        <v>0.1</v>
      </c>
      <c r="K29" s="37"/>
      <c r="L29" t="s">
        <v>55</v>
      </c>
    </row>
    <row r="30" spans="1:12">
      <c r="A30" s="3"/>
      <c r="B30" s="3"/>
      <c r="C30" s="8"/>
      <c r="D30" s="3"/>
      <c r="E30" s="23"/>
      <c r="F30" s="23"/>
      <c r="G30" s="23"/>
      <c r="H30" s="23"/>
      <c r="I30" s="23"/>
      <c r="J30" s="23"/>
      <c r="K30" s="41"/>
    </row>
    <row r="31" spans="1:12">
      <c r="A31" s="5" t="s">
        <v>32</v>
      </c>
      <c r="B31" s="3"/>
      <c r="C31" s="17">
        <v>0.08</v>
      </c>
      <c r="D31" s="3" t="s">
        <v>31</v>
      </c>
      <c r="E31" s="22">
        <f>C31</f>
        <v>0.08</v>
      </c>
      <c r="F31" s="22">
        <f>E31</f>
        <v>0.08</v>
      </c>
      <c r="G31" s="22">
        <f t="shared" ref="G31:H31" si="8">F31</f>
        <v>0.08</v>
      </c>
      <c r="H31" s="22">
        <f t="shared" si="8"/>
        <v>0.08</v>
      </c>
      <c r="I31" s="22">
        <f>H31</f>
        <v>0.08</v>
      </c>
      <c r="J31" s="22">
        <f>I31</f>
        <v>0.08</v>
      </c>
      <c r="K31" s="37"/>
      <c r="L31" t="s">
        <v>89</v>
      </c>
    </row>
    <row r="32" spans="1:12">
      <c r="A32" s="3"/>
      <c r="B32" s="3"/>
      <c r="C32" s="8"/>
      <c r="D32" s="3"/>
      <c r="E32" s="23"/>
      <c r="F32" s="23"/>
      <c r="G32" s="23"/>
      <c r="H32" s="23"/>
      <c r="I32" s="23"/>
      <c r="J32" s="23"/>
      <c r="K32" s="41"/>
    </row>
    <row r="33" spans="1:12">
      <c r="A33" s="5" t="s">
        <v>7</v>
      </c>
      <c r="B33" s="3"/>
      <c r="C33" s="4">
        <v>0.05</v>
      </c>
      <c r="D33" s="3" t="s">
        <v>31</v>
      </c>
      <c r="E33" s="22">
        <f>C33</f>
        <v>0.05</v>
      </c>
      <c r="F33" s="22">
        <f>E33</f>
        <v>0.05</v>
      </c>
      <c r="G33" s="22">
        <f t="shared" ref="G33:H33" si="9">F33</f>
        <v>0.05</v>
      </c>
      <c r="H33" s="22">
        <f t="shared" si="9"/>
        <v>0.05</v>
      </c>
      <c r="I33" s="22">
        <f>H33</f>
        <v>0.05</v>
      </c>
      <c r="J33" s="22">
        <f>I33</f>
        <v>0.05</v>
      </c>
      <c r="K33" s="37"/>
      <c r="L33" t="s">
        <v>84</v>
      </c>
    </row>
    <row r="34" spans="1:12">
      <c r="A34" s="3"/>
      <c r="B34" s="3"/>
      <c r="C34" s="3"/>
      <c r="D34" s="3"/>
      <c r="E34" s="22"/>
      <c r="F34" s="22"/>
      <c r="G34" s="22"/>
      <c r="H34" s="22"/>
      <c r="I34" s="22"/>
      <c r="J34" s="22"/>
      <c r="K34" s="37"/>
    </row>
    <row r="35" spans="1:12">
      <c r="A35" s="5" t="s">
        <v>8</v>
      </c>
      <c r="B35" s="3"/>
      <c r="C35" s="4">
        <v>0.35</v>
      </c>
      <c r="D35" s="3" t="s">
        <v>31</v>
      </c>
      <c r="E35" s="22">
        <f>C35</f>
        <v>0.35</v>
      </c>
      <c r="F35" s="28">
        <f>E35</f>
        <v>0.35</v>
      </c>
      <c r="G35" s="22">
        <f t="shared" ref="G35:H35" si="10">F35</f>
        <v>0.35</v>
      </c>
      <c r="H35" s="22">
        <f t="shared" si="10"/>
        <v>0.35</v>
      </c>
      <c r="I35" s="22">
        <f>H35</f>
        <v>0.35</v>
      </c>
      <c r="J35" s="22">
        <f>I35</f>
        <v>0.35</v>
      </c>
      <c r="K35" s="37"/>
      <c r="L35" t="s">
        <v>85</v>
      </c>
    </row>
    <row r="38" spans="1:12" s="2" customFormat="1">
      <c r="B38" s="5"/>
      <c r="C38" s="5" t="s">
        <v>0</v>
      </c>
      <c r="D38" s="5"/>
      <c r="E38" s="5" t="s">
        <v>36</v>
      </c>
      <c r="F38" s="5" t="s">
        <v>35</v>
      </c>
      <c r="G38" s="5" t="s">
        <v>37</v>
      </c>
      <c r="H38" s="5" t="s">
        <v>1</v>
      </c>
      <c r="I38" s="5" t="s">
        <v>2</v>
      </c>
      <c r="J38" s="5" t="s">
        <v>2</v>
      </c>
    </row>
    <row r="39" spans="1:12">
      <c r="B39" s="3"/>
      <c r="C39" s="3"/>
      <c r="D39" s="3"/>
      <c r="E39" s="3"/>
      <c r="F39" s="3"/>
      <c r="G39" s="3"/>
      <c r="H39" s="3"/>
      <c r="I39" s="3"/>
      <c r="J39" s="3"/>
    </row>
    <row r="40" spans="1:12">
      <c r="B40" s="3" t="s">
        <v>3</v>
      </c>
      <c r="C40" s="6">
        <f>C41*C42</f>
        <v>80000000</v>
      </c>
      <c r="D40" s="6"/>
      <c r="E40" s="6">
        <f>E41*E42</f>
        <v>80000000</v>
      </c>
      <c r="F40" s="6">
        <f t="shared" ref="F40:J40" si="11">F41*F42</f>
        <v>80000000</v>
      </c>
      <c r="G40" s="6">
        <f t="shared" si="11"/>
        <v>80000000</v>
      </c>
      <c r="H40" s="6">
        <f t="shared" si="11"/>
        <v>80000000</v>
      </c>
      <c r="I40" s="6">
        <f t="shared" si="11"/>
        <v>80000000</v>
      </c>
      <c r="J40" s="6">
        <f t="shared" si="11"/>
        <v>80000000</v>
      </c>
      <c r="K40" s="43">
        <f>SUM(E40:J40)</f>
        <v>480000000</v>
      </c>
    </row>
    <row r="41" spans="1:12">
      <c r="B41" s="7" t="s">
        <v>11</v>
      </c>
      <c r="C41" s="6">
        <f>C6</f>
        <v>100</v>
      </c>
      <c r="D41" s="6"/>
      <c r="E41" s="6">
        <f>E6</f>
        <v>100</v>
      </c>
      <c r="F41" s="6">
        <f t="shared" ref="F41:J41" si="12">F6</f>
        <v>100</v>
      </c>
      <c r="G41" s="6">
        <f t="shared" si="12"/>
        <v>100</v>
      </c>
      <c r="H41" s="6">
        <f t="shared" si="12"/>
        <v>100</v>
      </c>
      <c r="I41" s="6">
        <f t="shared" si="12"/>
        <v>100</v>
      </c>
      <c r="J41" s="6">
        <f t="shared" si="12"/>
        <v>100</v>
      </c>
      <c r="K41" s="42"/>
    </row>
    <row r="42" spans="1:12">
      <c r="B42" s="7" t="s">
        <v>12</v>
      </c>
      <c r="C42" s="8">
        <f>C5</f>
        <v>800000</v>
      </c>
      <c r="D42" s="6"/>
      <c r="E42" s="8">
        <f t="shared" ref="E42:J42" si="13">E5</f>
        <v>800000</v>
      </c>
      <c r="F42" s="8">
        <f t="shared" si="13"/>
        <v>800000</v>
      </c>
      <c r="G42" s="8">
        <f t="shared" si="13"/>
        <v>800000</v>
      </c>
      <c r="H42" s="8">
        <f t="shared" si="13"/>
        <v>800000</v>
      </c>
      <c r="I42" s="8">
        <f t="shared" si="13"/>
        <v>800000</v>
      </c>
      <c r="J42" s="8">
        <f t="shared" si="13"/>
        <v>800000</v>
      </c>
      <c r="K42" s="39"/>
    </row>
    <row r="43" spans="1:12">
      <c r="B43" s="7"/>
      <c r="C43" s="8"/>
      <c r="D43" s="6"/>
      <c r="E43" s="8"/>
      <c r="F43" s="8"/>
      <c r="G43" s="8"/>
      <c r="H43" s="8"/>
      <c r="I43" s="8"/>
      <c r="J43" s="8"/>
      <c r="K43" s="39"/>
    </row>
    <row r="44" spans="1:12">
      <c r="B44" s="12" t="s">
        <v>4</v>
      </c>
      <c r="C44" s="6">
        <f>C17*C40</f>
        <v>24000000</v>
      </c>
      <c r="D44" s="6"/>
      <c r="E44" s="6">
        <f t="shared" ref="E44:J44" si="14">E17*E40</f>
        <v>24000000</v>
      </c>
      <c r="F44" s="6">
        <f t="shared" si="14"/>
        <v>24000000</v>
      </c>
      <c r="G44" s="6">
        <f t="shared" si="14"/>
        <v>24000000</v>
      </c>
      <c r="H44" s="6">
        <f t="shared" si="14"/>
        <v>24000000</v>
      </c>
      <c r="I44" s="6">
        <f t="shared" si="14"/>
        <v>24000000</v>
      </c>
      <c r="J44" s="6">
        <f t="shared" si="14"/>
        <v>24000000</v>
      </c>
      <c r="K44" s="43"/>
    </row>
    <row r="45" spans="1:12">
      <c r="B45" s="3"/>
      <c r="C45" s="3"/>
      <c r="D45" s="3"/>
      <c r="E45" s="3"/>
      <c r="F45" s="3"/>
      <c r="G45" s="3"/>
      <c r="H45" s="3"/>
      <c r="I45" s="3"/>
      <c r="J45" s="3"/>
    </row>
    <row r="46" spans="1:12" s="2" customFormat="1">
      <c r="B46" s="5" t="s">
        <v>6</v>
      </c>
      <c r="C46" s="9">
        <f>C40-C44</f>
        <v>56000000</v>
      </c>
      <c r="D46" s="9"/>
      <c r="E46" s="9">
        <f t="shared" ref="E46:J46" si="15">E40-E44</f>
        <v>56000000</v>
      </c>
      <c r="F46" s="9">
        <f t="shared" si="15"/>
        <v>56000000</v>
      </c>
      <c r="G46" s="9">
        <f t="shared" si="15"/>
        <v>56000000</v>
      </c>
      <c r="H46" s="9">
        <f t="shared" si="15"/>
        <v>56000000</v>
      </c>
      <c r="I46" s="9">
        <f t="shared" si="15"/>
        <v>56000000</v>
      </c>
      <c r="J46" s="9">
        <f t="shared" si="15"/>
        <v>56000000</v>
      </c>
      <c r="K46" s="43">
        <f>SUM(E46:J46)</f>
        <v>336000000</v>
      </c>
    </row>
    <row r="47" spans="1:12">
      <c r="B47" s="3"/>
      <c r="C47" s="6"/>
      <c r="D47" s="6"/>
      <c r="E47" s="6"/>
      <c r="F47" s="6"/>
      <c r="G47" s="6"/>
      <c r="H47" s="6"/>
      <c r="I47" s="6"/>
      <c r="J47" s="6"/>
      <c r="K47" s="42"/>
    </row>
    <row r="48" spans="1:12" hidden="1">
      <c r="B48" s="3" t="s">
        <v>18</v>
      </c>
      <c r="C48" s="6" t="e">
        <f>#REF!</f>
        <v>#REF!</v>
      </c>
      <c r="D48" s="6"/>
      <c r="E48" s="6" t="e">
        <f>#REF!</f>
        <v>#REF!</v>
      </c>
      <c r="F48" s="6" t="e">
        <f>#REF!</f>
        <v>#REF!</v>
      </c>
      <c r="G48" s="6" t="e">
        <f>#REF!</f>
        <v>#REF!</v>
      </c>
      <c r="H48" s="6" t="e">
        <f>#REF!</f>
        <v>#REF!</v>
      </c>
      <c r="I48" s="6" t="e">
        <f>#REF!</f>
        <v>#REF!</v>
      </c>
      <c r="J48" s="6" t="e">
        <f>#REF!</f>
        <v>#REF!</v>
      </c>
      <c r="K48" s="42"/>
    </row>
    <row r="49" spans="2:11" hidden="1">
      <c r="B49" s="3" t="s">
        <v>14</v>
      </c>
      <c r="C49" s="10">
        <v>30</v>
      </c>
      <c r="D49" s="6"/>
      <c r="E49" s="10">
        <v>30</v>
      </c>
      <c r="F49" s="10">
        <v>31</v>
      </c>
      <c r="G49" s="10">
        <v>32</v>
      </c>
      <c r="H49" s="10">
        <v>33</v>
      </c>
      <c r="I49" s="10">
        <v>34</v>
      </c>
      <c r="J49" s="10">
        <v>34</v>
      </c>
      <c r="K49" s="34"/>
    </row>
    <row r="50" spans="2:11" hidden="1">
      <c r="B50" s="3" t="s">
        <v>16</v>
      </c>
      <c r="C50" s="10" t="e">
        <f>C49/360*C48</f>
        <v>#REF!</v>
      </c>
      <c r="D50" s="6"/>
      <c r="E50" s="10" t="e">
        <f>E49/360*E48</f>
        <v>#REF!</v>
      </c>
      <c r="F50" s="10" t="e">
        <f t="shared" ref="F50:J50" si="16">F49/360*F48</f>
        <v>#REF!</v>
      </c>
      <c r="G50" s="10" t="e">
        <f t="shared" si="16"/>
        <v>#REF!</v>
      </c>
      <c r="H50" s="10" t="e">
        <f t="shared" si="16"/>
        <v>#REF!</v>
      </c>
      <c r="I50" s="10" t="e">
        <f t="shared" si="16"/>
        <v>#REF!</v>
      </c>
      <c r="J50" s="10" t="e">
        <f t="shared" si="16"/>
        <v>#REF!</v>
      </c>
      <c r="K50" s="34"/>
    </row>
    <row r="51" spans="2:11" hidden="1">
      <c r="B51" s="3" t="s">
        <v>17</v>
      </c>
      <c r="C51" s="11">
        <v>0.2</v>
      </c>
      <c r="D51" s="6"/>
      <c r="E51" s="11">
        <v>0.2</v>
      </c>
      <c r="F51" s="11">
        <v>1.2</v>
      </c>
      <c r="G51" s="11">
        <v>2.2000000000000002</v>
      </c>
      <c r="H51" s="11">
        <v>3.2</v>
      </c>
      <c r="I51" s="11">
        <v>4.2</v>
      </c>
      <c r="J51" s="11">
        <v>4.2</v>
      </c>
      <c r="K51" s="44"/>
    </row>
    <row r="52" spans="2:11" hidden="1">
      <c r="B52" s="3" t="s">
        <v>15</v>
      </c>
      <c r="C52" s="6" t="e">
        <f>C50*C51</f>
        <v>#REF!</v>
      </c>
      <c r="D52" s="6"/>
      <c r="E52" s="6" t="e">
        <f>E50*E51</f>
        <v>#REF!</v>
      </c>
      <c r="F52" s="6" t="e">
        <f t="shared" ref="F52:J52" si="17">F50*F51</f>
        <v>#REF!</v>
      </c>
      <c r="G52" s="6" t="e">
        <f t="shared" si="17"/>
        <v>#REF!</v>
      </c>
      <c r="H52" s="6" t="e">
        <f t="shared" si="17"/>
        <v>#REF!</v>
      </c>
      <c r="I52" s="6" t="e">
        <f t="shared" si="17"/>
        <v>#REF!</v>
      </c>
      <c r="J52" s="6" t="e">
        <f t="shared" si="17"/>
        <v>#REF!</v>
      </c>
      <c r="K52" s="42"/>
    </row>
    <row r="53" spans="2:11">
      <c r="B53" s="3" t="s">
        <v>7</v>
      </c>
      <c r="C53" s="6">
        <f>C33*C40</f>
        <v>4000000</v>
      </c>
      <c r="D53" s="6"/>
      <c r="E53" s="6">
        <f>E33*E40</f>
        <v>4000000</v>
      </c>
      <c r="F53" s="6">
        <f t="shared" ref="F53:J53" si="18">F33*F40</f>
        <v>4000000</v>
      </c>
      <c r="G53" s="6">
        <f t="shared" si="18"/>
        <v>4000000</v>
      </c>
      <c r="H53" s="6">
        <f t="shared" si="18"/>
        <v>4000000</v>
      </c>
      <c r="I53" s="6">
        <f t="shared" si="18"/>
        <v>4000000</v>
      </c>
      <c r="J53" s="6">
        <f t="shared" si="18"/>
        <v>4000000</v>
      </c>
      <c r="K53" s="42"/>
    </row>
    <row r="54" spans="2:11">
      <c r="B54" s="3"/>
      <c r="C54" s="6"/>
      <c r="D54" s="6"/>
      <c r="E54" s="6"/>
      <c r="F54" s="6"/>
      <c r="G54" s="6"/>
      <c r="H54" s="6"/>
      <c r="I54" s="6"/>
      <c r="J54" s="6"/>
      <c r="K54" s="42"/>
    </row>
    <row r="55" spans="2:11">
      <c r="B55" s="3" t="s">
        <v>8</v>
      </c>
      <c r="C55" s="6">
        <f>C35*C40</f>
        <v>28000000</v>
      </c>
      <c r="D55" s="6"/>
      <c r="E55" s="6">
        <f>E35*E40</f>
        <v>28000000</v>
      </c>
      <c r="F55" s="6">
        <f t="shared" ref="F55:J55" si="19">F35*F40</f>
        <v>28000000</v>
      </c>
      <c r="G55" s="6">
        <f t="shared" si="19"/>
        <v>28000000</v>
      </c>
      <c r="H55" s="6">
        <f t="shared" si="19"/>
        <v>28000000</v>
      </c>
      <c r="I55" s="6">
        <f t="shared" si="19"/>
        <v>28000000</v>
      </c>
      <c r="J55" s="6">
        <f t="shared" si="19"/>
        <v>28000000</v>
      </c>
      <c r="K55" s="42"/>
    </row>
    <row r="56" spans="2:11">
      <c r="B56" s="3"/>
      <c r="C56" s="6"/>
      <c r="D56" s="6"/>
      <c r="E56" s="6"/>
      <c r="F56" s="6"/>
      <c r="G56" s="6"/>
      <c r="H56" s="6"/>
      <c r="I56" s="6"/>
      <c r="J56" s="6"/>
      <c r="K56" s="42"/>
    </row>
    <row r="57" spans="2:11">
      <c r="B57" s="12" t="s">
        <v>5</v>
      </c>
      <c r="C57" s="6">
        <f>C31*C40</f>
        <v>6400000</v>
      </c>
      <c r="D57" s="6"/>
      <c r="E57" s="6">
        <f t="shared" ref="E57:J57" si="20">E31*E40</f>
        <v>6400000</v>
      </c>
      <c r="F57" s="6">
        <f t="shared" si="20"/>
        <v>6400000</v>
      </c>
      <c r="G57" s="6">
        <f t="shared" si="20"/>
        <v>6400000</v>
      </c>
      <c r="H57" s="6">
        <f t="shared" si="20"/>
        <v>6400000</v>
      </c>
      <c r="I57" s="6">
        <f t="shared" si="20"/>
        <v>6400000</v>
      </c>
      <c r="J57" s="6">
        <f t="shared" si="20"/>
        <v>6400000</v>
      </c>
      <c r="K57" s="42"/>
    </row>
    <row r="58" spans="2:11">
      <c r="B58" s="3"/>
      <c r="C58" s="6"/>
      <c r="D58" s="6"/>
      <c r="E58" s="6"/>
      <c r="F58" s="6"/>
      <c r="G58" s="6"/>
      <c r="H58" s="6"/>
      <c r="I58" s="6"/>
      <c r="J58" s="6"/>
      <c r="K58" s="42"/>
    </row>
    <row r="59" spans="2:11">
      <c r="B59" s="3" t="s">
        <v>9</v>
      </c>
      <c r="C59" s="6">
        <f>C10*C9+C14*C13</f>
        <v>500000</v>
      </c>
      <c r="D59" s="6"/>
      <c r="E59" s="6">
        <f t="shared" ref="E59:J59" si="21">E10*E9+E14*E13</f>
        <v>500000</v>
      </c>
      <c r="F59" s="6">
        <f t="shared" si="21"/>
        <v>500000</v>
      </c>
      <c r="G59" s="6">
        <f t="shared" si="21"/>
        <v>500000</v>
      </c>
      <c r="H59" s="6">
        <f t="shared" si="21"/>
        <v>500000</v>
      </c>
      <c r="I59" s="6">
        <f t="shared" si="21"/>
        <v>500000</v>
      </c>
      <c r="J59" s="6">
        <f t="shared" si="21"/>
        <v>500000</v>
      </c>
      <c r="K59" s="42"/>
    </row>
    <row r="60" spans="2:11">
      <c r="B60" s="3"/>
      <c r="C60" s="6"/>
      <c r="D60" s="6"/>
      <c r="E60" s="6"/>
      <c r="F60" s="6"/>
      <c r="G60" s="6"/>
      <c r="H60" s="6"/>
      <c r="I60" s="6"/>
      <c r="J60" s="6"/>
      <c r="K60" s="42"/>
    </row>
    <row r="61" spans="2:11">
      <c r="B61" s="12" t="s">
        <v>21</v>
      </c>
      <c r="C61" s="6">
        <f>C40*C22</f>
        <v>80000000</v>
      </c>
      <c r="D61" s="6"/>
      <c r="E61" s="6">
        <f t="shared" ref="E61:J61" si="22">E40*E22</f>
        <v>80000000</v>
      </c>
      <c r="F61" s="6">
        <f t="shared" si="22"/>
        <v>80000000</v>
      </c>
      <c r="G61" s="6">
        <f t="shared" si="22"/>
        <v>80000000</v>
      </c>
      <c r="H61" s="6">
        <f t="shared" si="22"/>
        <v>80000000</v>
      </c>
      <c r="I61" s="6">
        <f t="shared" si="22"/>
        <v>80000000</v>
      </c>
      <c r="J61" s="6">
        <f t="shared" si="22"/>
        <v>80000000</v>
      </c>
      <c r="K61" s="42"/>
    </row>
    <row r="62" spans="2:11">
      <c r="B62" s="12" t="s">
        <v>30</v>
      </c>
      <c r="C62" s="6">
        <f>C15*C40</f>
        <v>8000000</v>
      </c>
      <c r="D62" s="6"/>
      <c r="E62" s="6">
        <f t="shared" ref="E62:J62" si="23">E15*E40*E28</f>
        <v>8000000</v>
      </c>
      <c r="F62" s="6">
        <f t="shared" si="23"/>
        <v>8000000</v>
      </c>
      <c r="G62" s="6">
        <f t="shared" si="23"/>
        <v>8000000</v>
      </c>
      <c r="H62" s="6">
        <f t="shared" si="23"/>
        <v>8000000</v>
      </c>
      <c r="I62" s="6">
        <f t="shared" si="23"/>
        <v>8000000</v>
      </c>
      <c r="J62" s="6">
        <f t="shared" si="23"/>
        <v>8000000</v>
      </c>
      <c r="K62" s="42"/>
    </row>
    <row r="63" spans="2:11">
      <c r="B63" s="12"/>
      <c r="C63" s="6"/>
      <c r="D63" s="6"/>
      <c r="E63" s="6"/>
      <c r="F63" s="6"/>
      <c r="G63" s="6"/>
      <c r="H63" s="6"/>
      <c r="I63" s="6"/>
      <c r="J63" s="6"/>
      <c r="K63" s="42"/>
    </row>
    <row r="64" spans="2:11">
      <c r="B64" s="12" t="s">
        <v>13</v>
      </c>
      <c r="C64" s="6">
        <f>C23*C61+C29*C62</f>
        <v>8800000</v>
      </c>
      <c r="D64" s="6"/>
      <c r="E64" s="6">
        <f t="shared" ref="E64:J64" si="24">E23*E61+E29*E62</f>
        <v>8800000</v>
      </c>
      <c r="F64" s="6">
        <f t="shared" si="24"/>
        <v>8800000</v>
      </c>
      <c r="G64" s="6">
        <f t="shared" si="24"/>
        <v>8800000</v>
      </c>
      <c r="H64" s="6">
        <f t="shared" si="24"/>
        <v>8800000</v>
      </c>
      <c r="I64" s="6">
        <f t="shared" si="24"/>
        <v>8800000</v>
      </c>
      <c r="J64" s="6">
        <f t="shared" si="24"/>
        <v>8800000</v>
      </c>
      <c r="K64" s="42"/>
    </row>
    <row r="65" spans="2:11">
      <c r="B65" s="12" t="s">
        <v>20</v>
      </c>
      <c r="C65" s="6">
        <f>C21*C61+C27*C62</f>
        <v>880000</v>
      </c>
      <c r="D65" s="6"/>
      <c r="E65" s="6">
        <f t="shared" ref="E65:J65" si="25">E21*E61+E27*E62</f>
        <v>880000</v>
      </c>
      <c r="F65" s="6">
        <f t="shared" si="25"/>
        <v>880000</v>
      </c>
      <c r="G65" s="6">
        <f t="shared" si="25"/>
        <v>880000</v>
      </c>
      <c r="H65" s="6">
        <f t="shared" si="25"/>
        <v>880000</v>
      </c>
      <c r="I65" s="6">
        <f t="shared" si="25"/>
        <v>880000</v>
      </c>
      <c r="J65" s="6">
        <f t="shared" si="25"/>
        <v>880000</v>
      </c>
      <c r="K65" s="42"/>
    </row>
    <row r="66" spans="2:11">
      <c r="B66" s="3"/>
      <c r="C66" s="6"/>
      <c r="D66" s="6"/>
      <c r="E66" s="6"/>
      <c r="F66" s="6"/>
      <c r="G66" s="6"/>
      <c r="H66" s="6"/>
      <c r="I66" s="6"/>
      <c r="J66" s="6"/>
      <c r="K66" s="42"/>
    </row>
    <row r="67" spans="2:11" s="2" customFormat="1">
      <c r="B67" s="5" t="s">
        <v>10</v>
      </c>
      <c r="C67" s="9">
        <f>C46-C53-C55-C59-C64-C65-C57</f>
        <v>7420000</v>
      </c>
      <c r="D67" s="9"/>
      <c r="E67" s="9">
        <f t="shared" ref="E67:J67" si="26">E46-E53-E55-E59-E64-E65-E57</f>
        <v>7420000</v>
      </c>
      <c r="F67" s="9">
        <f t="shared" si="26"/>
        <v>7420000</v>
      </c>
      <c r="G67" s="9">
        <f t="shared" si="26"/>
        <v>7420000</v>
      </c>
      <c r="H67" s="9">
        <f t="shared" si="26"/>
        <v>7420000</v>
      </c>
      <c r="I67" s="9">
        <f t="shared" si="26"/>
        <v>7420000</v>
      </c>
      <c r="J67" s="9">
        <f t="shared" si="26"/>
        <v>7420000</v>
      </c>
      <c r="K67" s="43">
        <f>SUM(E67:J67)</f>
        <v>44520000</v>
      </c>
    </row>
    <row r="69" spans="2:11">
      <c r="E69" s="21"/>
      <c r="F69" s="21"/>
      <c r="G69" s="21"/>
      <c r="H69" s="21"/>
      <c r="I69" s="21"/>
      <c r="J69" s="21"/>
      <c r="K69" s="21"/>
    </row>
    <row r="72" spans="2:11">
      <c r="C72" s="1"/>
      <c r="D72" s="1"/>
      <c r="E72" s="1"/>
      <c r="F72" s="1"/>
      <c r="G72" s="1"/>
      <c r="H72" s="1"/>
      <c r="I72" s="1"/>
      <c r="J72" s="1"/>
      <c r="K72" s="1"/>
    </row>
    <row r="73" spans="2:11">
      <c r="C73" s="1"/>
      <c r="D73" s="1"/>
      <c r="E73" s="1"/>
      <c r="F73" s="1"/>
      <c r="G73" s="1"/>
      <c r="H73" s="1"/>
      <c r="I73" s="1"/>
      <c r="J73" s="1"/>
      <c r="K73" s="1"/>
    </row>
  </sheetData>
  <sheetProtection algorithmName="SHA-512" hashValue="Mydc2Hh9bfzi8lyShZ74mdtjypTXqXbnywX1kz0ozo5YXZ6OrRZnhR2v+lQVL6tWCm4gtffH+hiauMu0mTVNPg==" saltValue="tjvVNDfMrKmqv8R8grx40Q==" spinCount="100000" sheet="1" objects="1" scenarios="1"/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L73"/>
  <sheetViews>
    <sheetView zoomScaleNormal="100" workbookViewId="0">
      <pane ySplit="1" topLeftCell="A3" activePane="bottomLeft" state="frozen"/>
      <selection pane="bottomLeft" activeCell="F5" sqref="F5"/>
    </sheetView>
  </sheetViews>
  <sheetFormatPr baseColWidth="10" defaultColWidth="8.83203125" defaultRowHeight="14"/>
  <cols>
    <col min="1" max="1" width="66.1640625" bestFit="1" customWidth="1"/>
    <col min="2" max="2" width="26.1640625" customWidth="1"/>
    <col min="3" max="4" width="20.83203125" customWidth="1"/>
    <col min="5" max="5" width="20.83203125" style="55" customWidth="1"/>
    <col min="6" max="11" width="20.83203125" customWidth="1"/>
    <col min="12" max="12" width="48" bestFit="1" customWidth="1"/>
  </cols>
  <sheetData>
    <row r="1" spans="1:12">
      <c r="A1" s="2" t="s">
        <v>40</v>
      </c>
    </row>
    <row r="3" spans="1:12">
      <c r="A3" s="3"/>
      <c r="B3" s="3"/>
      <c r="C3" s="5" t="s">
        <v>0</v>
      </c>
      <c r="D3" s="5" t="s">
        <v>42</v>
      </c>
      <c r="E3" s="56" t="s">
        <v>36</v>
      </c>
      <c r="F3" s="5" t="s">
        <v>38</v>
      </c>
      <c r="G3" s="5" t="s">
        <v>37</v>
      </c>
      <c r="H3" s="5" t="s">
        <v>1</v>
      </c>
      <c r="I3" s="5" t="s">
        <v>2</v>
      </c>
      <c r="J3" s="5" t="s">
        <v>97</v>
      </c>
      <c r="K3" s="2" t="s">
        <v>46</v>
      </c>
      <c r="L3" s="2" t="s">
        <v>98</v>
      </c>
    </row>
    <row r="4" spans="1:12">
      <c r="A4" s="5" t="s">
        <v>43</v>
      </c>
      <c r="B4" s="3"/>
      <c r="C4" s="5"/>
      <c r="D4" s="5"/>
      <c r="E4" s="56"/>
      <c r="F4" s="5"/>
      <c r="G4" s="5"/>
      <c r="H4" s="5"/>
      <c r="I4" s="5"/>
      <c r="J4" s="5"/>
      <c r="K4" s="2"/>
    </row>
    <row r="5" spans="1:12">
      <c r="A5" s="3" t="s">
        <v>54</v>
      </c>
      <c r="B5" s="3"/>
      <c r="C5" s="25">
        <f>800000</f>
        <v>800000</v>
      </c>
      <c r="D5" s="3" t="s">
        <v>23</v>
      </c>
      <c r="E5" s="54">
        <f>C5*0.93</f>
        <v>744000</v>
      </c>
      <c r="F5" s="54">
        <f>E5*1.12</f>
        <v>833280.00000000012</v>
      </c>
      <c r="G5" s="10">
        <f>F5</f>
        <v>833280.00000000012</v>
      </c>
      <c r="H5" s="10">
        <f t="shared" ref="G5:H6" si="0">G5</f>
        <v>833280.00000000012</v>
      </c>
      <c r="I5" s="10">
        <f>H5</f>
        <v>833280.00000000012</v>
      </c>
      <c r="J5" s="10">
        <f>I5</f>
        <v>833280.00000000012</v>
      </c>
      <c r="K5" s="34"/>
      <c r="L5" t="s">
        <v>83</v>
      </c>
    </row>
    <row r="6" spans="1:12">
      <c r="A6" s="3" t="s">
        <v>44</v>
      </c>
      <c r="B6" s="3"/>
      <c r="C6" s="26">
        <v>100</v>
      </c>
      <c r="D6" s="3"/>
      <c r="E6" s="54">
        <f>C6*1.1</f>
        <v>110.00000000000001</v>
      </c>
      <c r="F6" s="10">
        <f>E6</f>
        <v>110.00000000000001</v>
      </c>
      <c r="G6" s="10">
        <f t="shared" si="0"/>
        <v>110.00000000000001</v>
      </c>
      <c r="H6" s="10">
        <f t="shared" si="0"/>
        <v>110.00000000000001</v>
      </c>
      <c r="I6" s="10">
        <f>H6</f>
        <v>110.00000000000001</v>
      </c>
      <c r="J6" s="10">
        <f>I6</f>
        <v>110.00000000000001</v>
      </c>
      <c r="K6" s="34"/>
      <c r="L6" t="s">
        <v>107</v>
      </c>
    </row>
    <row r="7" spans="1:12">
      <c r="A7" s="3"/>
      <c r="B7" s="3"/>
      <c r="C7" s="5"/>
      <c r="D7" s="5"/>
      <c r="E7" s="56"/>
      <c r="F7" s="5"/>
      <c r="G7" s="5"/>
      <c r="H7" s="5"/>
      <c r="I7" s="5"/>
      <c r="J7" s="5"/>
      <c r="K7" s="2"/>
    </row>
    <row r="8" spans="1:12">
      <c r="A8" s="5" t="s">
        <v>29</v>
      </c>
      <c r="B8" s="3"/>
      <c r="C8" s="3"/>
      <c r="D8" s="3"/>
      <c r="E8" s="58"/>
      <c r="F8" s="3"/>
      <c r="G8" s="3"/>
      <c r="H8" s="3"/>
      <c r="I8" s="3"/>
      <c r="J8" s="3"/>
    </row>
    <row r="9" spans="1:12">
      <c r="A9" s="3" t="s">
        <v>100</v>
      </c>
      <c r="B9" s="3"/>
      <c r="C9" s="3">
        <v>1</v>
      </c>
      <c r="D9" s="3"/>
      <c r="E9" s="58">
        <f>C9</f>
        <v>1</v>
      </c>
      <c r="F9" s="3">
        <f>E9</f>
        <v>1</v>
      </c>
      <c r="G9" s="3">
        <f>F9</f>
        <v>1</v>
      </c>
      <c r="H9" s="3">
        <f>G9</f>
        <v>1</v>
      </c>
      <c r="I9" s="3">
        <f t="shared" ref="I9:J9" si="1">H9</f>
        <v>1</v>
      </c>
      <c r="J9" s="3">
        <f t="shared" si="1"/>
        <v>1</v>
      </c>
      <c r="L9" t="s">
        <v>101</v>
      </c>
    </row>
    <row r="10" spans="1:12">
      <c r="A10" s="3" t="s">
        <v>99</v>
      </c>
      <c r="B10" s="3"/>
      <c r="C10" s="15">
        <v>500000</v>
      </c>
      <c r="D10" s="3" t="s">
        <v>25</v>
      </c>
      <c r="E10" s="59">
        <f>C10</f>
        <v>500000</v>
      </c>
      <c r="F10" s="15">
        <f>C10</f>
        <v>500000</v>
      </c>
      <c r="G10" s="15">
        <f>C10</f>
        <v>500000</v>
      </c>
      <c r="H10" s="15">
        <f>C10</f>
        <v>500000</v>
      </c>
      <c r="I10" s="15">
        <f>C10</f>
        <v>500000</v>
      </c>
      <c r="J10" s="15">
        <f>C10</f>
        <v>500000</v>
      </c>
      <c r="K10" s="35"/>
      <c r="L10" t="s">
        <v>55</v>
      </c>
    </row>
    <row r="11" spans="1:12">
      <c r="A11" s="3" t="s">
        <v>33</v>
      </c>
      <c r="B11" s="3"/>
      <c r="C11" s="10">
        <v>10</v>
      </c>
      <c r="D11" s="3" t="s">
        <v>34</v>
      </c>
      <c r="E11" s="57">
        <f>C11</f>
        <v>10</v>
      </c>
      <c r="F11" s="10">
        <f>E11</f>
        <v>10</v>
      </c>
      <c r="G11" s="10">
        <f>F11</f>
        <v>10</v>
      </c>
      <c r="H11" s="10">
        <f>G11</f>
        <v>10</v>
      </c>
      <c r="I11" s="10">
        <f>H11</f>
        <v>10</v>
      </c>
      <c r="J11" s="10">
        <f>I11</f>
        <v>10</v>
      </c>
      <c r="K11" s="34"/>
      <c r="L11" t="s">
        <v>55</v>
      </c>
    </row>
    <row r="12" spans="1:12">
      <c r="A12" s="3"/>
      <c r="B12" s="3"/>
      <c r="C12" s="10"/>
      <c r="D12" s="3"/>
      <c r="E12" s="57"/>
      <c r="F12" s="10"/>
      <c r="G12" s="10"/>
      <c r="H12" s="10"/>
      <c r="I12" s="10"/>
      <c r="J12" s="10"/>
      <c r="K12" s="34"/>
    </row>
    <row r="13" spans="1:12">
      <c r="A13" s="3" t="s">
        <v>90</v>
      </c>
      <c r="B13" s="3"/>
      <c r="C13" s="10">
        <v>0</v>
      </c>
      <c r="D13" s="3" t="s">
        <v>41</v>
      </c>
      <c r="E13" s="57">
        <f>C13</f>
        <v>0</v>
      </c>
      <c r="F13" s="10">
        <f>E13</f>
        <v>0</v>
      </c>
      <c r="G13" s="10">
        <f>F13</f>
        <v>0</v>
      </c>
      <c r="H13" s="10">
        <f>G13</f>
        <v>0</v>
      </c>
      <c r="I13" s="10">
        <f>H13</f>
        <v>0</v>
      </c>
      <c r="J13" s="10">
        <f>I13</f>
        <v>0</v>
      </c>
      <c r="K13" s="34"/>
      <c r="L13" t="s">
        <v>102</v>
      </c>
    </row>
    <row r="14" spans="1:12">
      <c r="A14" s="3" t="s">
        <v>79</v>
      </c>
      <c r="B14" s="3"/>
      <c r="C14" s="16">
        <v>200000</v>
      </c>
      <c r="D14" s="3" t="s">
        <v>25</v>
      </c>
      <c r="E14" s="60">
        <f>C14</f>
        <v>200000</v>
      </c>
      <c r="F14" s="16">
        <f>E14</f>
        <v>200000</v>
      </c>
      <c r="G14" s="16">
        <f t="shared" ref="G14:H14" si="2">E14</f>
        <v>200000</v>
      </c>
      <c r="H14" s="16">
        <f t="shared" si="2"/>
        <v>200000</v>
      </c>
      <c r="I14" s="16">
        <f>G14</f>
        <v>200000</v>
      </c>
      <c r="J14" s="16">
        <f>H14</f>
        <v>200000</v>
      </c>
      <c r="K14" s="36"/>
    </row>
    <row r="15" spans="1:12">
      <c r="A15" s="3" t="s">
        <v>61</v>
      </c>
      <c r="B15" s="3"/>
      <c r="C15" s="17">
        <v>0.1</v>
      </c>
      <c r="D15" s="3" t="s">
        <v>31</v>
      </c>
      <c r="E15" s="61">
        <f>C15</f>
        <v>0.1</v>
      </c>
      <c r="F15" s="22">
        <f>E15</f>
        <v>0.1</v>
      </c>
      <c r="G15" s="22">
        <f t="shared" ref="G15:H17" si="3">F15</f>
        <v>0.1</v>
      </c>
      <c r="H15" s="22">
        <f t="shared" si="3"/>
        <v>0.1</v>
      </c>
      <c r="I15" s="22">
        <f>H15</f>
        <v>0.1</v>
      </c>
      <c r="J15" s="22">
        <f>I15</f>
        <v>0.1</v>
      </c>
      <c r="K15" s="37"/>
      <c r="L15" t="s">
        <v>55</v>
      </c>
    </row>
    <row r="16" spans="1:12">
      <c r="A16" s="3"/>
      <c r="B16" s="3"/>
      <c r="C16" s="17"/>
      <c r="D16" s="3"/>
      <c r="E16" s="61"/>
      <c r="F16" s="22"/>
      <c r="G16" s="22"/>
      <c r="H16" s="22"/>
      <c r="I16" s="22"/>
      <c r="J16" s="22"/>
      <c r="K16" s="37"/>
    </row>
    <row r="17" spans="1:12">
      <c r="A17" s="5" t="s">
        <v>4</v>
      </c>
      <c r="B17" s="3"/>
      <c r="C17" s="17">
        <v>0.3</v>
      </c>
      <c r="D17" s="3" t="s">
        <v>31</v>
      </c>
      <c r="E17" s="61">
        <f>C17</f>
        <v>0.3</v>
      </c>
      <c r="F17" s="22">
        <f>E17</f>
        <v>0.3</v>
      </c>
      <c r="G17" s="22">
        <f>F17</f>
        <v>0.3</v>
      </c>
      <c r="H17" s="22">
        <f t="shared" si="3"/>
        <v>0.3</v>
      </c>
      <c r="I17" s="22">
        <f>H17</f>
        <v>0.3</v>
      </c>
      <c r="J17" s="22">
        <f>I17</f>
        <v>0.3</v>
      </c>
      <c r="K17" s="37"/>
      <c r="L17" t="s">
        <v>108</v>
      </c>
    </row>
    <row r="18" spans="1:12">
      <c r="A18" s="3"/>
      <c r="B18" s="3"/>
      <c r="C18" s="15"/>
      <c r="D18" s="3"/>
      <c r="E18" s="59"/>
      <c r="F18" s="15"/>
      <c r="G18" s="15"/>
      <c r="H18" s="15"/>
      <c r="I18" s="15"/>
      <c r="J18" s="15"/>
      <c r="K18" s="35"/>
    </row>
    <row r="19" spans="1:12">
      <c r="A19" s="3"/>
      <c r="B19" s="3"/>
      <c r="C19" s="3"/>
      <c r="D19" s="3"/>
      <c r="E19" s="58"/>
      <c r="F19" s="3"/>
      <c r="G19" s="3"/>
      <c r="H19" s="3"/>
      <c r="I19" s="3"/>
      <c r="J19" s="3"/>
    </row>
    <row r="20" spans="1:12">
      <c r="A20" s="5" t="s">
        <v>28</v>
      </c>
      <c r="B20" s="3"/>
      <c r="C20" s="3"/>
      <c r="D20" s="3"/>
      <c r="E20" s="58"/>
      <c r="F20" s="3"/>
      <c r="G20" s="3"/>
      <c r="H20" s="3"/>
      <c r="I20" s="3"/>
      <c r="J20" s="3"/>
    </row>
    <row r="21" spans="1:12">
      <c r="A21" s="3" t="s">
        <v>24</v>
      </c>
      <c r="B21" s="3"/>
      <c r="C21" s="4">
        <v>0.01</v>
      </c>
      <c r="D21" s="3" t="s">
        <v>25</v>
      </c>
      <c r="E21" s="61">
        <f>C21</f>
        <v>0.01</v>
      </c>
      <c r="F21" s="22">
        <f>E21</f>
        <v>0.01</v>
      </c>
      <c r="G21" s="22">
        <f t="shared" ref="G21:H22" si="4">F21</f>
        <v>0.01</v>
      </c>
      <c r="H21" s="22">
        <f t="shared" si="4"/>
        <v>0.01</v>
      </c>
      <c r="I21" s="22">
        <f t="shared" ref="I21:J23" si="5">H21</f>
        <v>0.01</v>
      </c>
      <c r="J21" s="22">
        <f t="shared" si="5"/>
        <v>0.01</v>
      </c>
      <c r="K21" s="37"/>
      <c r="L21" t="s">
        <v>55</v>
      </c>
    </row>
    <row r="22" spans="1:12">
      <c r="A22" s="3" t="s">
        <v>26</v>
      </c>
      <c r="B22" s="3"/>
      <c r="C22" s="8">
        <v>1</v>
      </c>
      <c r="D22" s="3" t="s">
        <v>27</v>
      </c>
      <c r="E22" s="54">
        <f>C22*1.03</f>
        <v>1.03</v>
      </c>
      <c r="F22" s="10">
        <f>E22</f>
        <v>1.03</v>
      </c>
      <c r="G22" s="10">
        <f t="shared" si="4"/>
        <v>1.03</v>
      </c>
      <c r="H22" s="10">
        <f t="shared" si="4"/>
        <v>1.03</v>
      </c>
      <c r="I22" s="10">
        <f t="shared" si="5"/>
        <v>1.03</v>
      </c>
      <c r="J22" s="10">
        <f t="shared" si="5"/>
        <v>1.03</v>
      </c>
      <c r="K22" s="34"/>
      <c r="L22" t="s">
        <v>129</v>
      </c>
    </row>
    <row r="23" spans="1:12">
      <c r="A23" s="3" t="s">
        <v>13</v>
      </c>
      <c r="B23" s="3"/>
      <c r="C23" s="17">
        <v>0.1</v>
      </c>
      <c r="D23" s="3"/>
      <c r="E23" s="62">
        <f>C23</f>
        <v>0.1</v>
      </c>
      <c r="F23" s="17">
        <f>E23</f>
        <v>0.1</v>
      </c>
      <c r="G23" s="17">
        <f>F23</f>
        <v>0.1</v>
      </c>
      <c r="H23" s="17">
        <f>G23</f>
        <v>0.1</v>
      </c>
      <c r="I23" s="17">
        <f t="shared" si="5"/>
        <v>0.1</v>
      </c>
      <c r="J23" s="17">
        <f t="shared" si="5"/>
        <v>0.1</v>
      </c>
      <c r="K23" s="38"/>
      <c r="L23" t="s">
        <v>55</v>
      </c>
    </row>
    <row r="24" spans="1:12">
      <c r="A24" s="3"/>
      <c r="B24" s="3"/>
      <c r="C24" s="17"/>
      <c r="D24" s="3"/>
      <c r="E24" s="62"/>
      <c r="F24" s="17"/>
      <c r="G24" s="17"/>
      <c r="H24" s="17"/>
      <c r="I24" s="17"/>
      <c r="J24" s="17"/>
      <c r="K24" s="38"/>
    </row>
    <row r="25" spans="1:12">
      <c r="A25" s="3"/>
      <c r="B25" s="3"/>
      <c r="C25" s="8"/>
      <c r="D25" s="3"/>
      <c r="E25" s="63"/>
      <c r="F25" s="8"/>
      <c r="G25" s="8"/>
      <c r="H25" s="8"/>
      <c r="I25" s="8"/>
      <c r="J25" s="8"/>
      <c r="K25" s="39"/>
    </row>
    <row r="26" spans="1:12">
      <c r="A26" s="5" t="s">
        <v>30</v>
      </c>
      <c r="B26" s="3"/>
      <c r="C26" s="8"/>
      <c r="D26" s="3"/>
      <c r="E26" s="63"/>
      <c r="F26" s="8"/>
      <c r="G26" s="8"/>
      <c r="H26" s="8"/>
      <c r="I26" s="8"/>
      <c r="J26" s="8"/>
      <c r="K26" s="39"/>
    </row>
    <row r="27" spans="1:12">
      <c r="A27" s="3" t="s">
        <v>24</v>
      </c>
      <c r="B27" s="3"/>
      <c r="C27" s="4">
        <v>0.01</v>
      </c>
      <c r="D27" s="3" t="s">
        <v>25</v>
      </c>
      <c r="E27" s="61">
        <f>C27</f>
        <v>0.01</v>
      </c>
      <c r="F27" s="22">
        <f>E27</f>
        <v>0.01</v>
      </c>
      <c r="G27" s="22">
        <f t="shared" ref="G27:H27" si="6">F27</f>
        <v>0.01</v>
      </c>
      <c r="H27" s="22">
        <f t="shared" si="6"/>
        <v>0.01</v>
      </c>
      <c r="I27" s="22">
        <f t="shared" ref="I27:J29" si="7">H27</f>
        <v>0.01</v>
      </c>
      <c r="J27" s="22">
        <f t="shared" si="7"/>
        <v>0.01</v>
      </c>
      <c r="K27" s="37"/>
      <c r="L27" t="s">
        <v>55</v>
      </c>
    </row>
    <row r="28" spans="1:12">
      <c r="A28" s="3" t="s">
        <v>26</v>
      </c>
      <c r="B28" s="3"/>
      <c r="C28" s="27">
        <v>1</v>
      </c>
      <c r="D28" s="3" t="s">
        <v>27</v>
      </c>
      <c r="E28" s="70">
        <f>C28*0.8</f>
        <v>0.8</v>
      </c>
      <c r="F28" s="24">
        <f>E28</f>
        <v>0.8</v>
      </c>
      <c r="G28" s="24">
        <f>F28</f>
        <v>0.8</v>
      </c>
      <c r="H28" s="24">
        <f>G28</f>
        <v>0.8</v>
      </c>
      <c r="I28" s="24">
        <f t="shared" si="7"/>
        <v>0.8</v>
      </c>
      <c r="J28" s="24">
        <f t="shared" si="7"/>
        <v>0.8</v>
      </c>
      <c r="K28" s="40"/>
      <c r="L28" t="s">
        <v>128</v>
      </c>
    </row>
    <row r="29" spans="1:12">
      <c r="A29" s="3" t="s">
        <v>13</v>
      </c>
      <c r="B29" s="3"/>
      <c r="C29" s="17">
        <v>0.1</v>
      </c>
      <c r="D29" s="3"/>
      <c r="E29" s="61">
        <f>C29</f>
        <v>0.1</v>
      </c>
      <c r="F29" s="22">
        <f>E29</f>
        <v>0.1</v>
      </c>
      <c r="G29" s="22">
        <f t="shared" ref="G29:H29" si="8">F29</f>
        <v>0.1</v>
      </c>
      <c r="H29" s="22">
        <f t="shared" si="8"/>
        <v>0.1</v>
      </c>
      <c r="I29" s="22">
        <f t="shared" si="7"/>
        <v>0.1</v>
      </c>
      <c r="J29" s="22">
        <f t="shared" si="7"/>
        <v>0.1</v>
      </c>
      <c r="K29" s="37"/>
      <c r="L29" t="s">
        <v>55</v>
      </c>
    </row>
    <row r="30" spans="1:12">
      <c r="A30" s="3"/>
      <c r="B30" s="3"/>
      <c r="C30" s="8"/>
      <c r="D30" s="3"/>
      <c r="E30" s="64"/>
      <c r="F30" s="23"/>
      <c r="G30" s="23"/>
      <c r="H30" s="23"/>
      <c r="I30" s="23"/>
      <c r="J30" s="23"/>
      <c r="K30" s="41"/>
    </row>
    <row r="31" spans="1:12">
      <c r="A31" s="5" t="s">
        <v>32</v>
      </c>
      <c r="B31" s="3"/>
      <c r="C31" s="17">
        <v>0.08</v>
      </c>
      <c r="D31" s="3" t="s">
        <v>31</v>
      </c>
      <c r="E31" s="69">
        <f>C31*1.05</f>
        <v>8.4000000000000005E-2</v>
      </c>
      <c r="F31" s="69">
        <f>E31*1.1</f>
        <v>9.240000000000001E-2</v>
      </c>
      <c r="G31" s="22">
        <f t="shared" ref="G31:H31" si="9">F31</f>
        <v>9.240000000000001E-2</v>
      </c>
      <c r="H31" s="22">
        <f t="shared" si="9"/>
        <v>9.240000000000001E-2</v>
      </c>
      <c r="I31" s="22">
        <f>H31</f>
        <v>9.240000000000001E-2</v>
      </c>
      <c r="J31" s="22">
        <f>I31</f>
        <v>9.240000000000001E-2</v>
      </c>
      <c r="K31" s="37"/>
      <c r="L31" t="s">
        <v>89</v>
      </c>
    </row>
    <row r="32" spans="1:12">
      <c r="A32" s="3"/>
      <c r="B32" s="3"/>
      <c r="C32" s="8"/>
      <c r="D32" s="3"/>
      <c r="E32" s="64"/>
      <c r="F32" s="23"/>
      <c r="G32" s="23"/>
      <c r="H32" s="23"/>
      <c r="I32" s="23"/>
      <c r="J32" s="23"/>
      <c r="K32" s="41"/>
    </row>
    <row r="33" spans="1:12">
      <c r="A33" s="5" t="s">
        <v>7</v>
      </c>
      <c r="B33" s="3"/>
      <c r="C33" s="4">
        <v>0.05</v>
      </c>
      <c r="D33" s="3" t="s">
        <v>31</v>
      </c>
      <c r="E33" s="61">
        <f>C33</f>
        <v>0.05</v>
      </c>
      <c r="F33" s="22">
        <f>E33</f>
        <v>0.05</v>
      </c>
      <c r="G33" s="22">
        <f t="shared" ref="G33:H33" si="10">F33</f>
        <v>0.05</v>
      </c>
      <c r="H33" s="22">
        <f t="shared" si="10"/>
        <v>0.05</v>
      </c>
      <c r="I33" s="22">
        <f>H33</f>
        <v>0.05</v>
      </c>
      <c r="J33" s="22">
        <f>I33</f>
        <v>0.05</v>
      </c>
      <c r="K33" s="37"/>
      <c r="L33" t="s">
        <v>84</v>
      </c>
    </row>
    <row r="34" spans="1:12">
      <c r="A34" s="3"/>
      <c r="B34" s="3"/>
      <c r="C34" s="3"/>
      <c r="D34" s="3"/>
      <c r="E34" s="61"/>
      <c r="F34" s="22"/>
      <c r="G34" s="22"/>
      <c r="H34" s="22"/>
      <c r="I34" s="22"/>
      <c r="J34" s="22"/>
      <c r="K34" s="37"/>
    </row>
    <row r="35" spans="1:12">
      <c r="A35" s="5" t="s">
        <v>8</v>
      </c>
      <c r="B35" s="3"/>
      <c r="C35" s="4">
        <v>0.35</v>
      </c>
      <c r="D35" s="3" t="s">
        <v>31</v>
      </c>
      <c r="E35" s="61">
        <f>C35</f>
        <v>0.35</v>
      </c>
      <c r="F35" s="28">
        <f>E35</f>
        <v>0.35</v>
      </c>
      <c r="G35" s="22">
        <f t="shared" ref="G35:H35" si="11">F35</f>
        <v>0.35</v>
      </c>
      <c r="H35" s="22">
        <f t="shared" si="11"/>
        <v>0.35</v>
      </c>
      <c r="I35" s="22">
        <f>H35</f>
        <v>0.35</v>
      </c>
      <c r="J35" s="22">
        <f>I35</f>
        <v>0.35</v>
      </c>
      <c r="K35" s="37"/>
      <c r="L35" t="s">
        <v>85</v>
      </c>
    </row>
    <row r="38" spans="1:12" s="2" customFormat="1">
      <c r="B38" s="5"/>
      <c r="C38" s="5" t="s">
        <v>0</v>
      </c>
      <c r="D38" s="5"/>
      <c r="E38" s="56" t="s">
        <v>36</v>
      </c>
      <c r="F38" s="5" t="s">
        <v>35</v>
      </c>
      <c r="G38" s="5" t="s">
        <v>37</v>
      </c>
      <c r="H38" s="5" t="s">
        <v>1</v>
      </c>
      <c r="I38" s="5" t="s">
        <v>2</v>
      </c>
      <c r="J38" s="5" t="s">
        <v>2</v>
      </c>
    </row>
    <row r="39" spans="1:12">
      <c r="B39" s="3"/>
      <c r="C39" s="3"/>
      <c r="D39" s="3"/>
      <c r="E39" s="58"/>
      <c r="F39" s="3"/>
      <c r="G39" s="3"/>
      <c r="H39" s="3"/>
      <c r="I39" s="3"/>
      <c r="J39" s="3"/>
    </row>
    <row r="40" spans="1:12" s="71" customFormat="1">
      <c r="B40" s="72" t="s">
        <v>3</v>
      </c>
      <c r="C40" s="73">
        <f>C41*C42</f>
        <v>80000000</v>
      </c>
      <c r="D40" s="73"/>
      <c r="E40" s="73">
        <f>E41*E42</f>
        <v>81840000.000000015</v>
      </c>
      <c r="F40" s="73">
        <f t="shared" ref="F40:I40" si="12">F41*F42</f>
        <v>91660800.00000003</v>
      </c>
      <c r="G40" s="73">
        <f t="shared" si="12"/>
        <v>91660800.00000003</v>
      </c>
      <c r="H40" s="73">
        <f t="shared" si="12"/>
        <v>91660800.00000003</v>
      </c>
      <c r="I40" s="73">
        <f t="shared" si="12"/>
        <v>91660800.00000003</v>
      </c>
      <c r="J40" s="73">
        <f t="shared" ref="J40" si="13">J41*J42</f>
        <v>91660800.00000003</v>
      </c>
      <c r="K40" s="74">
        <f>SUM(E40:J40)</f>
        <v>540144000.00000012</v>
      </c>
    </row>
    <row r="41" spans="1:12">
      <c r="B41" s="7" t="s">
        <v>11</v>
      </c>
      <c r="C41" s="6">
        <f>C6</f>
        <v>100</v>
      </c>
      <c r="D41" s="6"/>
      <c r="E41" s="65">
        <f>E6</f>
        <v>110.00000000000001</v>
      </c>
      <c r="F41" s="6">
        <f t="shared" ref="F41:I41" si="14">F6</f>
        <v>110.00000000000001</v>
      </c>
      <c r="G41" s="6">
        <f t="shared" si="14"/>
        <v>110.00000000000001</v>
      </c>
      <c r="H41" s="6">
        <f t="shared" si="14"/>
        <v>110.00000000000001</v>
      </c>
      <c r="I41" s="6">
        <f t="shared" si="14"/>
        <v>110.00000000000001</v>
      </c>
      <c r="J41" s="6">
        <f t="shared" ref="J41" si="15">J6</f>
        <v>110.00000000000001</v>
      </c>
      <c r="K41" s="42"/>
    </row>
    <row r="42" spans="1:12">
      <c r="B42" s="7" t="s">
        <v>12</v>
      </c>
      <c r="C42" s="8">
        <f>C5</f>
        <v>800000</v>
      </c>
      <c r="D42" s="6"/>
      <c r="E42" s="63">
        <f t="shared" ref="E42:J42" si="16">E5</f>
        <v>744000</v>
      </c>
      <c r="F42" s="8">
        <f t="shared" si="16"/>
        <v>833280.00000000012</v>
      </c>
      <c r="G42" s="8">
        <f t="shared" si="16"/>
        <v>833280.00000000012</v>
      </c>
      <c r="H42" s="8">
        <f t="shared" si="16"/>
        <v>833280.00000000012</v>
      </c>
      <c r="I42" s="8">
        <f t="shared" si="16"/>
        <v>833280.00000000012</v>
      </c>
      <c r="J42" s="8">
        <f t="shared" si="16"/>
        <v>833280.00000000012</v>
      </c>
      <c r="K42" s="39"/>
    </row>
    <row r="43" spans="1:12">
      <c r="B43" s="7"/>
      <c r="C43" s="8"/>
      <c r="D43" s="6"/>
      <c r="E43" s="63"/>
      <c r="F43" s="8"/>
      <c r="G43" s="8"/>
      <c r="H43" s="8"/>
      <c r="I43" s="8"/>
      <c r="J43" s="8"/>
      <c r="K43" s="39"/>
    </row>
    <row r="44" spans="1:12">
      <c r="B44" s="12" t="s">
        <v>4</v>
      </c>
      <c r="C44" s="6">
        <f>C17*C40</f>
        <v>24000000</v>
      </c>
      <c r="D44" s="6"/>
      <c r="E44" s="65">
        <f t="shared" ref="E44:J44" si="17">E17*E40</f>
        <v>24552000.000000004</v>
      </c>
      <c r="F44" s="6">
        <f t="shared" si="17"/>
        <v>27498240.000000007</v>
      </c>
      <c r="G44" s="6">
        <f t="shared" si="17"/>
        <v>27498240.000000007</v>
      </c>
      <c r="H44" s="6">
        <f t="shared" si="17"/>
        <v>27498240.000000007</v>
      </c>
      <c r="I44" s="6">
        <f t="shared" si="17"/>
        <v>27498240.000000007</v>
      </c>
      <c r="J44" s="6">
        <f t="shared" si="17"/>
        <v>27498240.000000007</v>
      </c>
      <c r="K44" s="43"/>
    </row>
    <row r="45" spans="1:12">
      <c r="B45" s="3"/>
      <c r="C45" s="3"/>
      <c r="D45" s="3"/>
      <c r="E45" s="58"/>
      <c r="F45" s="3"/>
      <c r="G45" s="3"/>
      <c r="H45" s="3"/>
      <c r="I45" s="3"/>
      <c r="J45" s="3"/>
    </row>
    <row r="46" spans="1:12" s="75" customFormat="1">
      <c r="B46" s="76" t="s">
        <v>6</v>
      </c>
      <c r="C46" s="77">
        <f>C40-C44</f>
        <v>56000000</v>
      </c>
      <c r="D46" s="77"/>
      <c r="E46" s="77">
        <f t="shared" ref="E46:J46" si="18">E40-E44</f>
        <v>57288000.000000015</v>
      </c>
      <c r="F46" s="77">
        <f t="shared" si="18"/>
        <v>64162560.000000022</v>
      </c>
      <c r="G46" s="77">
        <f t="shared" si="18"/>
        <v>64162560.000000022</v>
      </c>
      <c r="H46" s="77">
        <f t="shared" si="18"/>
        <v>64162560.000000022</v>
      </c>
      <c r="I46" s="77">
        <f t="shared" si="18"/>
        <v>64162560.000000022</v>
      </c>
      <c r="J46" s="77">
        <f t="shared" si="18"/>
        <v>64162560.000000022</v>
      </c>
      <c r="K46" s="74">
        <f>SUM(E46:J46)</f>
        <v>378100800.00000012</v>
      </c>
    </row>
    <row r="47" spans="1:12">
      <c r="B47" s="3"/>
      <c r="C47" s="6"/>
      <c r="D47" s="6"/>
      <c r="E47" s="65"/>
      <c r="F47" s="6"/>
      <c r="G47" s="6"/>
      <c r="H47" s="6"/>
      <c r="I47" s="6"/>
      <c r="J47" s="6"/>
      <c r="K47" s="42"/>
    </row>
    <row r="48" spans="1:12" hidden="1">
      <c r="B48" s="3" t="s">
        <v>18</v>
      </c>
      <c r="C48" s="6" t="e">
        <f>#REF!</f>
        <v>#REF!</v>
      </c>
      <c r="D48" s="6"/>
      <c r="E48" s="65" t="e">
        <f>#REF!</f>
        <v>#REF!</v>
      </c>
      <c r="F48" s="6" t="e">
        <f>#REF!</f>
        <v>#REF!</v>
      </c>
      <c r="G48" s="6" t="e">
        <f>#REF!</f>
        <v>#REF!</v>
      </c>
      <c r="H48" s="6" t="e">
        <f>#REF!</f>
        <v>#REF!</v>
      </c>
      <c r="I48" s="6" t="e">
        <f>#REF!</f>
        <v>#REF!</v>
      </c>
      <c r="J48" s="6" t="e">
        <f>#REF!</f>
        <v>#REF!</v>
      </c>
      <c r="K48" s="42"/>
    </row>
    <row r="49" spans="2:11" hidden="1">
      <c r="B49" s="3" t="s">
        <v>14</v>
      </c>
      <c r="C49" s="10">
        <v>30</v>
      </c>
      <c r="D49" s="6"/>
      <c r="E49" s="57">
        <v>30</v>
      </c>
      <c r="F49" s="10">
        <v>31</v>
      </c>
      <c r="G49" s="10">
        <v>32</v>
      </c>
      <c r="H49" s="10">
        <v>33</v>
      </c>
      <c r="I49" s="10">
        <v>34</v>
      </c>
      <c r="J49" s="10">
        <v>34</v>
      </c>
      <c r="K49" s="34"/>
    </row>
    <row r="50" spans="2:11" hidden="1">
      <c r="B50" s="3" t="s">
        <v>16</v>
      </c>
      <c r="C50" s="10" t="e">
        <f>C49/360*C48</f>
        <v>#REF!</v>
      </c>
      <c r="D50" s="6"/>
      <c r="E50" s="57" t="e">
        <f>E49/360*E48</f>
        <v>#REF!</v>
      </c>
      <c r="F50" s="10" t="e">
        <f t="shared" ref="F50:I50" si="19">F49/360*F48</f>
        <v>#REF!</v>
      </c>
      <c r="G50" s="10" t="e">
        <f t="shared" si="19"/>
        <v>#REF!</v>
      </c>
      <c r="H50" s="10" t="e">
        <f t="shared" si="19"/>
        <v>#REF!</v>
      </c>
      <c r="I50" s="10" t="e">
        <f t="shared" si="19"/>
        <v>#REF!</v>
      </c>
      <c r="J50" s="10" t="e">
        <f t="shared" ref="J50" si="20">J49/360*J48</f>
        <v>#REF!</v>
      </c>
      <c r="K50" s="34"/>
    </row>
    <row r="51" spans="2:11" hidden="1">
      <c r="B51" s="3" t="s">
        <v>17</v>
      </c>
      <c r="C51" s="11">
        <v>0.2</v>
      </c>
      <c r="D51" s="6"/>
      <c r="E51" s="66">
        <v>0.2</v>
      </c>
      <c r="F51" s="11">
        <v>1.2</v>
      </c>
      <c r="G51" s="11">
        <v>2.2000000000000002</v>
      </c>
      <c r="H51" s="11">
        <v>3.2</v>
      </c>
      <c r="I51" s="11">
        <v>4.2</v>
      </c>
      <c r="J51" s="11">
        <v>4.2</v>
      </c>
      <c r="K51" s="44"/>
    </row>
    <row r="52" spans="2:11" hidden="1">
      <c r="B52" s="3" t="s">
        <v>15</v>
      </c>
      <c r="C52" s="6" t="e">
        <f>C50*C51</f>
        <v>#REF!</v>
      </c>
      <c r="D52" s="6"/>
      <c r="E52" s="65" t="e">
        <f>E50*E51</f>
        <v>#REF!</v>
      </c>
      <c r="F52" s="6" t="e">
        <f t="shared" ref="F52:I52" si="21">F50*F51</f>
        <v>#REF!</v>
      </c>
      <c r="G52" s="6" t="e">
        <f t="shared" si="21"/>
        <v>#REF!</v>
      </c>
      <c r="H52" s="6" t="e">
        <f t="shared" si="21"/>
        <v>#REF!</v>
      </c>
      <c r="I52" s="6" t="e">
        <f t="shared" si="21"/>
        <v>#REF!</v>
      </c>
      <c r="J52" s="6" t="e">
        <f t="shared" ref="J52" si="22">J50*J51</f>
        <v>#REF!</v>
      </c>
      <c r="K52" s="42"/>
    </row>
    <row r="53" spans="2:11">
      <c r="B53" s="3" t="s">
        <v>7</v>
      </c>
      <c r="C53" s="6">
        <f>C33*C40</f>
        <v>4000000</v>
      </c>
      <c r="D53" s="6"/>
      <c r="E53" s="65">
        <f>E33*E40</f>
        <v>4092000.0000000009</v>
      </c>
      <c r="F53" s="6">
        <f t="shared" ref="F53:I53" si="23">F33*F40</f>
        <v>4583040.0000000019</v>
      </c>
      <c r="G53" s="6">
        <f t="shared" si="23"/>
        <v>4583040.0000000019</v>
      </c>
      <c r="H53" s="6">
        <f t="shared" si="23"/>
        <v>4583040.0000000019</v>
      </c>
      <c r="I53" s="6">
        <f t="shared" si="23"/>
        <v>4583040.0000000019</v>
      </c>
      <c r="J53" s="6">
        <f t="shared" ref="J53" si="24">J33*J40</f>
        <v>4583040.0000000019</v>
      </c>
      <c r="K53" s="42"/>
    </row>
    <row r="54" spans="2:11">
      <c r="B54" s="3"/>
      <c r="C54" s="6"/>
      <c r="D54" s="6"/>
      <c r="E54" s="65"/>
      <c r="F54" s="6"/>
      <c r="G54" s="6"/>
      <c r="H54" s="6"/>
      <c r="I54" s="6"/>
      <c r="J54" s="6"/>
      <c r="K54" s="42"/>
    </row>
    <row r="55" spans="2:11">
      <c r="B55" s="3" t="s">
        <v>8</v>
      </c>
      <c r="C55" s="6">
        <f>C35*C40</f>
        <v>28000000</v>
      </c>
      <c r="D55" s="6"/>
      <c r="E55" s="65">
        <f>E35*E40</f>
        <v>28644000.000000004</v>
      </c>
      <c r="F55" s="6">
        <f t="shared" ref="F55:I55" si="25">F35*F40</f>
        <v>32081280.000000007</v>
      </c>
      <c r="G55" s="6">
        <f t="shared" si="25"/>
        <v>32081280.000000007</v>
      </c>
      <c r="H55" s="6">
        <f t="shared" si="25"/>
        <v>32081280.000000007</v>
      </c>
      <c r="I55" s="6">
        <f t="shared" si="25"/>
        <v>32081280.000000007</v>
      </c>
      <c r="J55" s="6">
        <f t="shared" ref="J55" si="26">J35*J40</f>
        <v>32081280.000000007</v>
      </c>
      <c r="K55" s="42"/>
    </row>
    <row r="56" spans="2:11">
      <c r="B56" s="3"/>
      <c r="C56" s="6"/>
      <c r="D56" s="6"/>
      <c r="E56" s="65"/>
      <c r="F56" s="6"/>
      <c r="G56" s="6"/>
      <c r="H56" s="6"/>
      <c r="I56" s="6"/>
      <c r="J56" s="6"/>
      <c r="K56" s="42"/>
    </row>
    <row r="57" spans="2:11">
      <c r="B57" s="12" t="s">
        <v>5</v>
      </c>
      <c r="C57" s="6">
        <f>C31*C40</f>
        <v>6400000</v>
      </c>
      <c r="D57" s="6"/>
      <c r="E57" s="65">
        <f t="shared" ref="E57:J57" si="27">E31*E40</f>
        <v>6874560.0000000019</v>
      </c>
      <c r="F57" s="6">
        <f t="shared" si="27"/>
        <v>8469457.9200000037</v>
      </c>
      <c r="G57" s="6">
        <f t="shared" si="27"/>
        <v>8469457.9200000037</v>
      </c>
      <c r="H57" s="6">
        <f t="shared" si="27"/>
        <v>8469457.9200000037</v>
      </c>
      <c r="I57" s="6">
        <f t="shared" si="27"/>
        <v>8469457.9200000037</v>
      </c>
      <c r="J57" s="6">
        <f t="shared" si="27"/>
        <v>8469457.9200000037</v>
      </c>
      <c r="K57" s="42"/>
    </row>
    <row r="58" spans="2:11">
      <c r="B58" s="3"/>
      <c r="C58" s="6"/>
      <c r="D58" s="6"/>
      <c r="E58" s="65"/>
      <c r="F58" s="6"/>
      <c r="G58" s="6"/>
      <c r="H58" s="6"/>
      <c r="I58" s="6"/>
      <c r="J58" s="6"/>
      <c r="K58" s="42"/>
    </row>
    <row r="59" spans="2:11">
      <c r="B59" s="3" t="s">
        <v>9</v>
      </c>
      <c r="C59" s="6">
        <f>C10*C9+C14*C13</f>
        <v>500000</v>
      </c>
      <c r="D59" s="6"/>
      <c r="E59" s="65">
        <f t="shared" ref="E59:J59" si="28">E10*E9+E14*E13</f>
        <v>500000</v>
      </c>
      <c r="F59" s="6">
        <f t="shared" si="28"/>
        <v>500000</v>
      </c>
      <c r="G59" s="6">
        <f t="shared" si="28"/>
        <v>500000</v>
      </c>
      <c r="H59" s="6">
        <f t="shared" si="28"/>
        <v>500000</v>
      </c>
      <c r="I59" s="6">
        <f t="shared" si="28"/>
        <v>500000</v>
      </c>
      <c r="J59" s="6">
        <f t="shared" si="28"/>
        <v>500000</v>
      </c>
      <c r="K59" s="42"/>
    </row>
    <row r="60" spans="2:11">
      <c r="B60" s="3"/>
      <c r="C60" s="6"/>
      <c r="D60" s="6"/>
      <c r="E60" s="65"/>
      <c r="F60" s="6"/>
      <c r="G60" s="6"/>
      <c r="H60" s="6"/>
      <c r="I60" s="6"/>
      <c r="J60" s="6"/>
      <c r="K60" s="42"/>
    </row>
    <row r="61" spans="2:11">
      <c r="B61" s="12" t="s">
        <v>21</v>
      </c>
      <c r="C61" s="6">
        <f>C40*C22</f>
        <v>80000000</v>
      </c>
      <c r="D61" s="6"/>
      <c r="E61" s="65">
        <f t="shared" ref="E61:J61" si="29">E40*E22</f>
        <v>84295200.000000015</v>
      </c>
      <c r="F61" s="6">
        <f t="shared" si="29"/>
        <v>94410624.00000003</v>
      </c>
      <c r="G61" s="6">
        <f t="shared" si="29"/>
        <v>94410624.00000003</v>
      </c>
      <c r="H61" s="6">
        <f t="shared" si="29"/>
        <v>94410624.00000003</v>
      </c>
      <c r="I61" s="6">
        <f t="shared" si="29"/>
        <v>94410624.00000003</v>
      </c>
      <c r="J61" s="6">
        <f t="shared" si="29"/>
        <v>94410624.00000003</v>
      </c>
      <c r="K61" s="42"/>
    </row>
    <row r="62" spans="2:11">
      <c r="B62" s="12" t="s">
        <v>30</v>
      </c>
      <c r="C62" s="6">
        <f>C15*C40</f>
        <v>8000000</v>
      </c>
      <c r="D62" s="6"/>
      <c r="E62" s="65">
        <f t="shared" ref="E62:J62" si="30">E15*E40*E28</f>
        <v>6547200.0000000019</v>
      </c>
      <c r="F62" s="6">
        <f t="shared" si="30"/>
        <v>7332864.0000000037</v>
      </c>
      <c r="G62" s="6">
        <f t="shared" si="30"/>
        <v>7332864.0000000037</v>
      </c>
      <c r="H62" s="6">
        <f t="shared" si="30"/>
        <v>7332864.0000000037</v>
      </c>
      <c r="I62" s="6">
        <f t="shared" si="30"/>
        <v>7332864.0000000037</v>
      </c>
      <c r="J62" s="6">
        <f t="shared" si="30"/>
        <v>7332864.0000000037</v>
      </c>
      <c r="K62" s="42"/>
    </row>
    <row r="63" spans="2:11">
      <c r="B63" s="12"/>
      <c r="C63" s="6"/>
      <c r="D63" s="6"/>
      <c r="E63" s="65"/>
      <c r="F63" s="6"/>
      <c r="G63" s="6"/>
      <c r="H63" s="6"/>
      <c r="I63" s="6"/>
      <c r="J63" s="6"/>
      <c r="K63" s="42"/>
    </row>
    <row r="64" spans="2:11">
      <c r="B64" s="12" t="s">
        <v>13</v>
      </c>
      <c r="C64" s="6">
        <f>C23*C61+C29*C62</f>
        <v>8800000</v>
      </c>
      <c r="D64" s="6"/>
      <c r="E64" s="65">
        <f t="shared" ref="E64:J64" si="31">E23*E61+E29*E62</f>
        <v>9084240.0000000019</v>
      </c>
      <c r="F64" s="6">
        <f t="shared" si="31"/>
        <v>10174348.800000004</v>
      </c>
      <c r="G64" s="6">
        <f t="shared" si="31"/>
        <v>10174348.800000004</v>
      </c>
      <c r="H64" s="6">
        <f t="shared" si="31"/>
        <v>10174348.800000004</v>
      </c>
      <c r="I64" s="6">
        <f t="shared" si="31"/>
        <v>10174348.800000004</v>
      </c>
      <c r="J64" s="6">
        <f t="shared" si="31"/>
        <v>10174348.800000004</v>
      </c>
      <c r="K64" s="42"/>
    </row>
    <row r="65" spans="2:11">
      <c r="B65" s="12" t="s">
        <v>20</v>
      </c>
      <c r="C65" s="6">
        <f>C21*C61+C27*C62</f>
        <v>880000</v>
      </c>
      <c r="D65" s="6"/>
      <c r="E65" s="65">
        <f t="shared" ref="E65:J65" si="32">E21*E61+E27*E62</f>
        <v>908424.00000000012</v>
      </c>
      <c r="F65" s="6">
        <f t="shared" si="32"/>
        <v>1017434.8800000004</v>
      </c>
      <c r="G65" s="6">
        <f t="shared" si="32"/>
        <v>1017434.8800000004</v>
      </c>
      <c r="H65" s="6">
        <f t="shared" si="32"/>
        <v>1017434.8800000004</v>
      </c>
      <c r="I65" s="6">
        <f t="shared" si="32"/>
        <v>1017434.8800000004</v>
      </c>
      <c r="J65" s="6">
        <f t="shared" si="32"/>
        <v>1017434.8800000004</v>
      </c>
      <c r="K65" s="42"/>
    </row>
    <row r="66" spans="2:11">
      <c r="B66" s="3"/>
      <c r="C66" s="6"/>
      <c r="D66" s="6"/>
      <c r="E66" s="65"/>
      <c r="F66" s="6"/>
      <c r="G66" s="6"/>
      <c r="H66" s="6"/>
      <c r="I66" s="6"/>
      <c r="J66" s="6"/>
      <c r="K66" s="42"/>
    </row>
    <row r="67" spans="2:11" s="75" customFormat="1">
      <c r="B67" s="76" t="s">
        <v>10</v>
      </c>
      <c r="C67" s="77">
        <f>C46-C53-C55-C59-C64-C65-C57</f>
        <v>7420000</v>
      </c>
      <c r="D67" s="77"/>
      <c r="E67" s="77">
        <f>E46-E53-E55-E59-E64-E65-E57</f>
        <v>7184776.0000000075</v>
      </c>
      <c r="F67" s="77">
        <f t="shared" ref="F67:J67" si="33">F46-F53-F55-F59-F64-F65-F57</f>
        <v>7336998.400000006</v>
      </c>
      <c r="G67" s="77">
        <f t="shared" si="33"/>
        <v>7336998.400000006</v>
      </c>
      <c r="H67" s="77">
        <f t="shared" si="33"/>
        <v>7336998.400000006</v>
      </c>
      <c r="I67" s="77">
        <f t="shared" si="33"/>
        <v>7336998.400000006</v>
      </c>
      <c r="J67" s="77">
        <f t="shared" si="33"/>
        <v>7336998.400000006</v>
      </c>
      <c r="K67" s="74">
        <f>SUM(E67:J67)</f>
        <v>43869768.000000037</v>
      </c>
    </row>
    <row r="69" spans="2:11">
      <c r="E69" s="67"/>
      <c r="F69" s="21"/>
      <c r="G69" s="21"/>
      <c r="H69" s="21"/>
      <c r="I69" s="21"/>
      <c r="J69" s="21"/>
      <c r="K69" s="21"/>
    </row>
    <row r="72" spans="2:11">
      <c r="C72" s="1"/>
      <c r="D72" s="1"/>
      <c r="E72" s="68"/>
      <c r="F72" s="1"/>
      <c r="G72" s="1"/>
      <c r="H72" s="1"/>
      <c r="I72" s="1"/>
      <c r="J72" s="1"/>
      <c r="K72" s="1"/>
    </row>
    <row r="73" spans="2:11">
      <c r="C73" s="1"/>
      <c r="D73" s="1"/>
      <c r="E73" s="68"/>
      <c r="F73" s="1"/>
      <c r="G73" s="1"/>
      <c r="H73" s="1"/>
      <c r="I73" s="1"/>
      <c r="J73" s="1"/>
      <c r="K73" s="1"/>
    </row>
  </sheetData>
  <autoFilter ref="A3:L3" xr:uid="{00000000-0001-0000-0100-000000000000}"/>
  <phoneticPr fontId="5" type="noConversion"/>
  <pageMargins left="0.7" right="0.7" top="0.75" bottom="0.75" header="0.3" footer="0.3"/>
  <pageSetup paperSize="9"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B15F2-4D0F-BC44-84DB-73AE4D0B528E}">
  <sheetPr>
    <tabColor rgb="FF92D050"/>
  </sheetPr>
  <dimension ref="A1:L73"/>
  <sheetViews>
    <sheetView topLeftCell="A28" workbookViewId="0">
      <selection activeCell="F67" sqref="F67"/>
    </sheetView>
  </sheetViews>
  <sheetFormatPr baseColWidth="10" defaultColWidth="8.83203125" defaultRowHeight="14"/>
  <cols>
    <col min="1" max="1" width="66.1640625" bestFit="1" customWidth="1"/>
    <col min="2" max="2" width="26.1640625" customWidth="1"/>
    <col min="3" max="4" width="20.83203125" customWidth="1"/>
    <col min="5" max="5" width="20.83203125" style="55" customWidth="1"/>
    <col min="6" max="11" width="20.83203125" customWidth="1"/>
    <col min="12" max="12" width="48" bestFit="1" customWidth="1"/>
  </cols>
  <sheetData>
    <row r="1" spans="1:12">
      <c r="A1" s="2" t="s">
        <v>40</v>
      </c>
    </row>
    <row r="3" spans="1:12">
      <c r="A3" s="3"/>
      <c r="B3" s="3"/>
      <c r="C3" s="5" t="s">
        <v>0</v>
      </c>
      <c r="D3" s="5" t="s">
        <v>42</v>
      </c>
      <c r="E3" s="56" t="s">
        <v>36</v>
      </c>
      <c r="F3" s="5" t="s">
        <v>38</v>
      </c>
      <c r="G3" s="5" t="s">
        <v>37</v>
      </c>
      <c r="H3" s="5" t="s">
        <v>1</v>
      </c>
      <c r="I3" s="5" t="s">
        <v>2</v>
      </c>
      <c r="J3" s="5" t="s">
        <v>97</v>
      </c>
      <c r="K3" s="2" t="s">
        <v>46</v>
      </c>
      <c r="L3" s="2" t="s">
        <v>98</v>
      </c>
    </row>
    <row r="4" spans="1:12">
      <c r="A4" s="5" t="s">
        <v>43</v>
      </c>
      <c r="B4" s="3"/>
      <c r="C4" s="5"/>
      <c r="D4" s="5"/>
      <c r="E4" s="56"/>
      <c r="F4" s="5"/>
      <c r="G4" s="5"/>
      <c r="H4" s="5"/>
      <c r="I4" s="5"/>
      <c r="J4" s="5"/>
      <c r="K4" s="2"/>
    </row>
    <row r="5" spans="1:12">
      <c r="A5" s="3" t="s">
        <v>54</v>
      </c>
      <c r="B5" s="3"/>
      <c r="C5" s="25">
        <f>800000</f>
        <v>800000</v>
      </c>
      <c r="D5" s="3" t="s">
        <v>23</v>
      </c>
      <c r="E5" s="54">
        <f>C5*0.93</f>
        <v>744000</v>
      </c>
      <c r="F5" s="54">
        <f>E5*(1.12+0.02+0.1)</f>
        <v>922560.00000000012</v>
      </c>
      <c r="G5" s="10">
        <f>F5</f>
        <v>922560.00000000012</v>
      </c>
      <c r="H5" s="10">
        <f t="shared" ref="G5:H6" si="0">G5</f>
        <v>922560.00000000012</v>
      </c>
      <c r="I5" s="10">
        <f>H5</f>
        <v>922560.00000000012</v>
      </c>
      <c r="J5" s="10">
        <f>I5</f>
        <v>922560.00000000012</v>
      </c>
      <c r="K5" s="34"/>
      <c r="L5" t="s">
        <v>83</v>
      </c>
    </row>
    <row r="6" spans="1:12">
      <c r="A6" s="3" t="s">
        <v>44</v>
      </c>
      <c r="B6" s="3"/>
      <c r="C6" s="26">
        <v>100</v>
      </c>
      <c r="D6" s="3"/>
      <c r="E6" s="54">
        <f>C6*1.1</f>
        <v>110.00000000000001</v>
      </c>
      <c r="F6" s="10">
        <f>E6</f>
        <v>110.00000000000001</v>
      </c>
      <c r="G6" s="10">
        <f t="shared" si="0"/>
        <v>110.00000000000001</v>
      </c>
      <c r="H6" s="10">
        <f t="shared" si="0"/>
        <v>110.00000000000001</v>
      </c>
      <c r="I6" s="10">
        <f>H6</f>
        <v>110.00000000000001</v>
      </c>
      <c r="J6" s="10">
        <f>I6</f>
        <v>110.00000000000001</v>
      </c>
      <c r="K6" s="34"/>
      <c r="L6" t="s">
        <v>107</v>
      </c>
    </row>
    <row r="7" spans="1:12">
      <c r="A7" s="3"/>
      <c r="B7" s="3"/>
      <c r="C7" s="5"/>
      <c r="D7" s="5"/>
      <c r="E7" s="56"/>
      <c r="F7" s="5"/>
      <c r="G7" s="5"/>
      <c r="H7" s="5"/>
      <c r="I7" s="5"/>
      <c r="J7" s="5"/>
      <c r="K7" s="2"/>
    </row>
    <row r="8" spans="1:12">
      <c r="A8" s="5" t="s">
        <v>29</v>
      </c>
      <c r="B8" s="3"/>
      <c r="C8" s="3"/>
      <c r="D8" s="3"/>
      <c r="E8" s="58"/>
      <c r="F8" s="3"/>
      <c r="G8" s="3"/>
      <c r="H8" s="3"/>
      <c r="I8" s="3"/>
      <c r="J8" s="3"/>
    </row>
    <row r="9" spans="1:12">
      <c r="A9" s="3" t="s">
        <v>100</v>
      </c>
      <c r="B9" s="3"/>
      <c r="C9" s="3">
        <v>1</v>
      </c>
      <c r="D9" s="3"/>
      <c r="E9" s="58">
        <f>C9</f>
        <v>1</v>
      </c>
      <c r="F9" s="3">
        <f>E9</f>
        <v>1</v>
      </c>
      <c r="G9" s="3">
        <f>F9</f>
        <v>1</v>
      </c>
      <c r="H9" s="3">
        <f>G9</f>
        <v>1</v>
      </c>
      <c r="I9" s="3">
        <f t="shared" ref="I9:J9" si="1">H9</f>
        <v>1</v>
      </c>
      <c r="J9" s="3">
        <f t="shared" si="1"/>
        <v>1</v>
      </c>
      <c r="L9" t="s">
        <v>101</v>
      </c>
    </row>
    <row r="10" spans="1:12">
      <c r="A10" s="3" t="s">
        <v>99</v>
      </c>
      <c r="B10" s="3"/>
      <c r="C10" s="15">
        <v>500000</v>
      </c>
      <c r="D10" s="3" t="s">
        <v>25</v>
      </c>
      <c r="E10" s="59">
        <f>C10</f>
        <v>500000</v>
      </c>
      <c r="F10" s="15">
        <f>C10</f>
        <v>500000</v>
      </c>
      <c r="G10" s="15">
        <f>C10</f>
        <v>500000</v>
      </c>
      <c r="H10" s="15">
        <f>C10</f>
        <v>500000</v>
      </c>
      <c r="I10" s="15">
        <f>C10</f>
        <v>500000</v>
      </c>
      <c r="J10" s="15">
        <f>C10</f>
        <v>500000</v>
      </c>
      <c r="K10" s="35"/>
      <c r="L10" t="s">
        <v>55</v>
      </c>
    </row>
    <row r="11" spans="1:12">
      <c r="A11" s="3" t="s">
        <v>33</v>
      </c>
      <c r="B11" s="3"/>
      <c r="C11" s="10">
        <v>10</v>
      </c>
      <c r="D11" s="3" t="s">
        <v>34</v>
      </c>
      <c r="E11" s="57">
        <f>C11</f>
        <v>10</v>
      </c>
      <c r="F11" s="10">
        <f>E11</f>
        <v>10</v>
      </c>
      <c r="G11" s="10">
        <f>F11</f>
        <v>10</v>
      </c>
      <c r="H11" s="10">
        <f>G11</f>
        <v>10</v>
      </c>
      <c r="I11" s="10">
        <f>H11</f>
        <v>10</v>
      </c>
      <c r="J11" s="10">
        <f>I11</f>
        <v>10</v>
      </c>
      <c r="K11" s="34"/>
      <c r="L11" t="s">
        <v>55</v>
      </c>
    </row>
    <row r="12" spans="1:12">
      <c r="A12" s="3"/>
      <c r="B12" s="3"/>
      <c r="C12" s="10"/>
      <c r="D12" s="3"/>
      <c r="E12" s="57"/>
      <c r="F12" s="10"/>
      <c r="G12" s="10"/>
      <c r="H12" s="10"/>
      <c r="I12" s="10"/>
      <c r="J12" s="10"/>
      <c r="K12" s="34"/>
    </row>
    <row r="13" spans="1:12">
      <c r="A13" s="3" t="s">
        <v>90</v>
      </c>
      <c r="B13" s="3"/>
      <c r="C13" s="10">
        <v>0</v>
      </c>
      <c r="D13" s="3" t="s">
        <v>41</v>
      </c>
      <c r="E13" s="57">
        <f>C13</f>
        <v>0</v>
      </c>
      <c r="F13" s="78">
        <v>1</v>
      </c>
      <c r="G13" s="10">
        <f>F13</f>
        <v>1</v>
      </c>
      <c r="H13" s="10">
        <f>G13</f>
        <v>1</v>
      </c>
      <c r="I13" s="10">
        <f>H13</f>
        <v>1</v>
      </c>
      <c r="J13" s="10">
        <f>I13</f>
        <v>1</v>
      </c>
      <c r="K13" s="34"/>
      <c r="L13" t="s">
        <v>102</v>
      </c>
    </row>
    <row r="14" spans="1:12">
      <c r="A14" s="3" t="s">
        <v>79</v>
      </c>
      <c r="B14" s="3"/>
      <c r="C14" s="16">
        <v>200000</v>
      </c>
      <c r="D14" s="3" t="s">
        <v>25</v>
      </c>
      <c r="E14" s="60">
        <f>C14</f>
        <v>200000</v>
      </c>
      <c r="F14" s="16">
        <f>E14</f>
        <v>200000</v>
      </c>
      <c r="G14" s="16">
        <f t="shared" ref="G14:H14" si="2">E14</f>
        <v>200000</v>
      </c>
      <c r="H14" s="16">
        <f t="shared" si="2"/>
        <v>200000</v>
      </c>
      <c r="I14" s="16">
        <f>G14</f>
        <v>200000</v>
      </c>
      <c r="J14" s="16">
        <f>H14</f>
        <v>200000</v>
      </c>
      <c r="K14" s="36"/>
    </row>
    <row r="15" spans="1:12">
      <c r="A15" s="3" t="s">
        <v>61</v>
      </c>
      <c r="B15" s="3"/>
      <c r="C15" s="17">
        <v>0.1</v>
      </c>
      <c r="D15" s="3" t="s">
        <v>31</v>
      </c>
      <c r="E15" s="61">
        <f>C15</f>
        <v>0.1</v>
      </c>
      <c r="F15" s="22">
        <f>E15</f>
        <v>0.1</v>
      </c>
      <c r="G15" s="22">
        <f t="shared" ref="G15:H17" si="3">F15</f>
        <v>0.1</v>
      </c>
      <c r="H15" s="22">
        <f t="shared" si="3"/>
        <v>0.1</v>
      </c>
      <c r="I15" s="22">
        <f>H15</f>
        <v>0.1</v>
      </c>
      <c r="J15" s="22">
        <f>I15</f>
        <v>0.1</v>
      </c>
      <c r="K15" s="37"/>
      <c r="L15" t="s">
        <v>55</v>
      </c>
    </row>
    <row r="16" spans="1:12">
      <c r="A16" s="3"/>
      <c r="B16" s="3"/>
      <c r="C16" s="17"/>
      <c r="D16" s="3"/>
      <c r="E16" s="61"/>
      <c r="F16" s="22"/>
      <c r="G16" s="22"/>
      <c r="H16" s="22"/>
      <c r="I16" s="22"/>
      <c r="J16" s="22"/>
      <c r="K16" s="37"/>
    </row>
    <row r="17" spans="1:12">
      <c r="A17" s="5" t="s">
        <v>4</v>
      </c>
      <c r="B17" s="3"/>
      <c r="C17" s="17">
        <v>0.3</v>
      </c>
      <c r="D17" s="3" t="s">
        <v>31</v>
      </c>
      <c r="E17" s="61">
        <f>C17</f>
        <v>0.3</v>
      </c>
      <c r="F17" s="22">
        <f>E17</f>
        <v>0.3</v>
      </c>
      <c r="G17" s="22">
        <f>F17</f>
        <v>0.3</v>
      </c>
      <c r="H17" s="22">
        <f t="shared" si="3"/>
        <v>0.3</v>
      </c>
      <c r="I17" s="22">
        <f>H17</f>
        <v>0.3</v>
      </c>
      <c r="J17" s="22">
        <f>I17</f>
        <v>0.3</v>
      </c>
      <c r="K17" s="37"/>
      <c r="L17" t="s">
        <v>108</v>
      </c>
    </row>
    <row r="18" spans="1:12">
      <c r="A18" s="3"/>
      <c r="B18" s="3"/>
      <c r="C18" s="15"/>
      <c r="D18" s="3"/>
      <c r="E18" s="59"/>
      <c r="F18" s="15"/>
      <c r="G18" s="15"/>
      <c r="H18" s="15"/>
      <c r="I18" s="15"/>
      <c r="J18" s="15"/>
      <c r="K18" s="35"/>
    </row>
    <row r="19" spans="1:12">
      <c r="A19" s="3"/>
      <c r="B19" s="3"/>
      <c r="C19" s="3"/>
      <c r="D19" s="3"/>
      <c r="E19" s="58"/>
      <c r="F19" s="3"/>
      <c r="G19" s="3"/>
      <c r="H19" s="3"/>
      <c r="I19" s="3"/>
      <c r="J19" s="3"/>
    </row>
    <row r="20" spans="1:12">
      <c r="A20" s="5" t="s">
        <v>28</v>
      </c>
      <c r="B20" s="3"/>
      <c r="C20" s="3"/>
      <c r="D20" s="3"/>
      <c r="E20" s="58"/>
      <c r="F20" s="3"/>
      <c r="G20" s="3"/>
      <c r="H20" s="3"/>
      <c r="I20" s="3"/>
      <c r="J20" s="3"/>
    </row>
    <row r="21" spans="1:12">
      <c r="A21" s="3" t="s">
        <v>24</v>
      </c>
      <c r="B21" s="3"/>
      <c r="C21" s="4">
        <v>0.01</v>
      </c>
      <c r="D21" s="3" t="s">
        <v>25</v>
      </c>
      <c r="E21" s="61">
        <f>C21</f>
        <v>0.01</v>
      </c>
      <c r="F21" s="22">
        <f>E21</f>
        <v>0.01</v>
      </c>
      <c r="G21" s="22">
        <f t="shared" ref="G21:J23" si="4">F21</f>
        <v>0.01</v>
      </c>
      <c r="H21" s="22">
        <f t="shared" si="4"/>
        <v>0.01</v>
      </c>
      <c r="I21" s="22">
        <f t="shared" si="4"/>
        <v>0.01</v>
      </c>
      <c r="J21" s="22">
        <f t="shared" si="4"/>
        <v>0.01</v>
      </c>
      <c r="K21" s="37"/>
      <c r="L21" t="s">
        <v>55</v>
      </c>
    </row>
    <row r="22" spans="1:12">
      <c r="A22" s="3" t="s">
        <v>26</v>
      </c>
      <c r="B22" s="3"/>
      <c r="C22" s="8">
        <v>1</v>
      </c>
      <c r="D22" s="3" t="s">
        <v>27</v>
      </c>
      <c r="E22" s="54">
        <f>C22*1.03</f>
        <v>1.03</v>
      </c>
      <c r="F22" s="78">
        <f>E22*(1.05+0.04)</f>
        <v>1.1227</v>
      </c>
      <c r="G22" s="10">
        <f t="shared" si="4"/>
        <v>1.1227</v>
      </c>
      <c r="H22" s="10">
        <f t="shared" si="4"/>
        <v>1.1227</v>
      </c>
      <c r="I22" s="10">
        <f t="shared" si="4"/>
        <v>1.1227</v>
      </c>
      <c r="J22" s="10">
        <f t="shared" si="4"/>
        <v>1.1227</v>
      </c>
      <c r="K22" s="34"/>
      <c r="L22" t="s">
        <v>129</v>
      </c>
    </row>
    <row r="23" spans="1:12">
      <c r="A23" s="3" t="s">
        <v>13</v>
      </c>
      <c r="B23" s="3"/>
      <c r="C23" s="17">
        <v>0.1</v>
      </c>
      <c r="D23" s="3"/>
      <c r="E23" s="62">
        <f>C23</f>
        <v>0.1</v>
      </c>
      <c r="F23" s="17">
        <f>E23</f>
        <v>0.1</v>
      </c>
      <c r="G23" s="17">
        <f>F23</f>
        <v>0.1</v>
      </c>
      <c r="H23" s="17">
        <f>G23</f>
        <v>0.1</v>
      </c>
      <c r="I23" s="17">
        <f t="shared" si="4"/>
        <v>0.1</v>
      </c>
      <c r="J23" s="17">
        <f t="shared" si="4"/>
        <v>0.1</v>
      </c>
      <c r="K23" s="38"/>
      <c r="L23" t="s">
        <v>55</v>
      </c>
    </row>
    <row r="24" spans="1:12">
      <c r="A24" s="3"/>
      <c r="B24" s="3"/>
      <c r="C24" s="17"/>
      <c r="D24" s="3"/>
      <c r="E24" s="62"/>
      <c r="F24" s="17"/>
      <c r="G24" s="17"/>
      <c r="H24" s="17"/>
      <c r="I24" s="17"/>
      <c r="J24" s="17"/>
      <c r="K24" s="38"/>
    </row>
    <row r="25" spans="1:12">
      <c r="A25" s="3"/>
      <c r="B25" s="3"/>
      <c r="C25" s="8"/>
      <c r="D25" s="3"/>
      <c r="E25" s="63"/>
      <c r="F25" s="8"/>
      <c r="G25" s="8"/>
      <c r="H25" s="8"/>
      <c r="I25" s="8"/>
      <c r="J25" s="8"/>
      <c r="K25" s="39"/>
    </row>
    <row r="26" spans="1:12">
      <c r="A26" s="5" t="s">
        <v>30</v>
      </c>
      <c r="B26" s="3"/>
      <c r="C26" s="8"/>
      <c r="D26" s="3"/>
      <c r="E26" s="63"/>
      <c r="F26" s="8"/>
      <c r="G26" s="8"/>
      <c r="H26" s="8"/>
      <c r="I26" s="8"/>
      <c r="J26" s="8"/>
      <c r="K26" s="39"/>
    </row>
    <row r="27" spans="1:12">
      <c r="A27" s="3" t="s">
        <v>24</v>
      </c>
      <c r="B27" s="3"/>
      <c r="C27" s="4">
        <v>0.01</v>
      </c>
      <c r="D27" s="3" t="s">
        <v>25</v>
      </c>
      <c r="E27" s="61">
        <f>C27</f>
        <v>0.01</v>
      </c>
      <c r="F27" s="22">
        <f>E27</f>
        <v>0.01</v>
      </c>
      <c r="G27" s="22">
        <f t="shared" ref="G27:J29" si="5">F27</f>
        <v>0.01</v>
      </c>
      <c r="H27" s="22">
        <f t="shared" si="5"/>
        <v>0.01</v>
      </c>
      <c r="I27" s="22">
        <f t="shared" si="5"/>
        <v>0.01</v>
      </c>
      <c r="J27" s="22">
        <f t="shared" si="5"/>
        <v>0.01</v>
      </c>
      <c r="K27" s="37"/>
      <c r="L27" t="s">
        <v>55</v>
      </c>
    </row>
    <row r="28" spans="1:12">
      <c r="A28" s="3" t="s">
        <v>26</v>
      </c>
      <c r="B28" s="3"/>
      <c r="C28" s="27">
        <v>1</v>
      </c>
      <c r="D28" s="3" t="s">
        <v>27</v>
      </c>
      <c r="E28" s="70">
        <f>C28*0.8</f>
        <v>0.8</v>
      </c>
      <c r="F28" s="79">
        <f>E28*(1.05+0.04)</f>
        <v>0.87200000000000011</v>
      </c>
      <c r="G28" s="24">
        <f>F28</f>
        <v>0.87200000000000011</v>
      </c>
      <c r="H28" s="24">
        <f>G28</f>
        <v>0.87200000000000011</v>
      </c>
      <c r="I28" s="24">
        <f t="shared" si="5"/>
        <v>0.87200000000000011</v>
      </c>
      <c r="J28" s="24">
        <f t="shared" si="5"/>
        <v>0.87200000000000011</v>
      </c>
      <c r="K28" s="40"/>
      <c r="L28" t="s">
        <v>128</v>
      </c>
    </row>
    <row r="29" spans="1:12">
      <c r="A29" s="3" t="s">
        <v>13</v>
      </c>
      <c r="B29" s="3"/>
      <c r="C29" s="17">
        <v>0.1</v>
      </c>
      <c r="D29" s="3"/>
      <c r="E29" s="61">
        <f>C29</f>
        <v>0.1</v>
      </c>
      <c r="F29" s="22">
        <f>E29</f>
        <v>0.1</v>
      </c>
      <c r="G29" s="22">
        <f t="shared" ref="G29:H29" si="6">F29</f>
        <v>0.1</v>
      </c>
      <c r="H29" s="22">
        <f t="shared" si="6"/>
        <v>0.1</v>
      </c>
      <c r="I29" s="22">
        <f t="shared" si="5"/>
        <v>0.1</v>
      </c>
      <c r="J29" s="22">
        <f t="shared" si="5"/>
        <v>0.1</v>
      </c>
      <c r="K29" s="37"/>
      <c r="L29" t="s">
        <v>55</v>
      </c>
    </row>
    <row r="30" spans="1:12">
      <c r="A30" s="3"/>
      <c r="B30" s="3"/>
      <c r="C30" s="8"/>
      <c r="D30" s="3"/>
      <c r="E30" s="64"/>
      <c r="F30" s="23"/>
      <c r="G30" s="23"/>
      <c r="H30" s="23"/>
      <c r="I30" s="23"/>
      <c r="J30" s="23"/>
      <c r="K30" s="41"/>
    </row>
    <row r="31" spans="1:12">
      <c r="A31" s="5" t="s">
        <v>32</v>
      </c>
      <c r="B31" s="3"/>
      <c r="C31" s="17">
        <v>0.08</v>
      </c>
      <c r="D31" s="3" t="s">
        <v>31</v>
      </c>
      <c r="E31" s="69">
        <f>C31*1.05</f>
        <v>8.4000000000000005E-2</v>
      </c>
      <c r="F31" s="69">
        <f>E31*1.1</f>
        <v>9.240000000000001E-2</v>
      </c>
      <c r="G31" s="22">
        <f t="shared" ref="G31:H31" si="7">F31</f>
        <v>9.240000000000001E-2</v>
      </c>
      <c r="H31" s="22">
        <f t="shared" si="7"/>
        <v>9.240000000000001E-2</v>
      </c>
      <c r="I31" s="22">
        <f>H31</f>
        <v>9.240000000000001E-2</v>
      </c>
      <c r="J31" s="22">
        <f>I31</f>
        <v>9.240000000000001E-2</v>
      </c>
      <c r="K31" s="37"/>
      <c r="L31" t="s">
        <v>89</v>
      </c>
    </row>
    <row r="32" spans="1:12">
      <c r="A32" s="3"/>
      <c r="B32" s="3"/>
      <c r="C32" s="8"/>
      <c r="D32" s="3"/>
      <c r="E32" s="64"/>
      <c r="F32" s="23"/>
      <c r="G32" s="23"/>
      <c r="H32" s="23"/>
      <c r="I32" s="23"/>
      <c r="J32" s="23"/>
      <c r="K32" s="41"/>
    </row>
    <row r="33" spans="1:12">
      <c r="A33" s="5" t="s">
        <v>7</v>
      </c>
      <c r="B33" s="3"/>
      <c r="C33" s="4">
        <v>0.05</v>
      </c>
      <c r="D33" s="3" t="s">
        <v>31</v>
      </c>
      <c r="E33" s="61">
        <f>C33</f>
        <v>0.05</v>
      </c>
      <c r="F33" s="22">
        <f>E33</f>
        <v>0.05</v>
      </c>
      <c r="G33" s="22">
        <f t="shared" ref="G33:H33" si="8">F33</f>
        <v>0.05</v>
      </c>
      <c r="H33" s="22">
        <f t="shared" si="8"/>
        <v>0.05</v>
      </c>
      <c r="I33" s="22">
        <f>H33</f>
        <v>0.05</v>
      </c>
      <c r="J33" s="22">
        <f>I33</f>
        <v>0.05</v>
      </c>
      <c r="K33" s="37"/>
      <c r="L33" t="s">
        <v>84</v>
      </c>
    </row>
    <row r="34" spans="1:12">
      <c r="A34" s="3"/>
      <c r="B34" s="3"/>
      <c r="C34" s="3"/>
      <c r="D34" s="3"/>
      <c r="E34" s="61"/>
      <c r="F34" s="22"/>
      <c r="G34" s="22"/>
      <c r="H34" s="22"/>
      <c r="I34" s="22"/>
      <c r="J34" s="22"/>
      <c r="K34" s="37"/>
    </row>
    <row r="35" spans="1:12">
      <c r="A35" s="5" t="s">
        <v>8</v>
      </c>
      <c r="B35" s="3"/>
      <c r="C35" s="4">
        <v>0.35</v>
      </c>
      <c r="D35" s="3" t="s">
        <v>31</v>
      </c>
      <c r="E35" s="61">
        <f>C35</f>
        <v>0.35</v>
      </c>
      <c r="F35" s="28">
        <f>E35</f>
        <v>0.35</v>
      </c>
      <c r="G35" s="22">
        <f t="shared" ref="G35:H35" si="9">F35</f>
        <v>0.35</v>
      </c>
      <c r="H35" s="22">
        <f t="shared" si="9"/>
        <v>0.35</v>
      </c>
      <c r="I35" s="22">
        <f>H35</f>
        <v>0.35</v>
      </c>
      <c r="J35" s="22">
        <f>I35</f>
        <v>0.35</v>
      </c>
      <c r="K35" s="37"/>
      <c r="L35" t="s">
        <v>85</v>
      </c>
    </row>
    <row r="38" spans="1:12" s="2" customFormat="1">
      <c r="B38" s="5"/>
      <c r="C38" s="5" t="s">
        <v>0</v>
      </c>
      <c r="D38" s="5"/>
      <c r="E38" s="56" t="s">
        <v>36</v>
      </c>
      <c r="F38" s="5" t="s">
        <v>35</v>
      </c>
      <c r="G38" s="5" t="s">
        <v>37</v>
      </c>
      <c r="H38" s="5" t="s">
        <v>1</v>
      </c>
      <c r="I38" s="5" t="s">
        <v>2</v>
      </c>
      <c r="J38" s="5" t="s">
        <v>2</v>
      </c>
    </row>
    <row r="39" spans="1:12">
      <c r="B39" s="3"/>
      <c r="C39" s="3"/>
      <c r="D39" s="3"/>
      <c r="E39" s="58"/>
      <c r="F39" s="3"/>
      <c r="G39" s="3"/>
      <c r="H39" s="3"/>
      <c r="I39" s="3"/>
      <c r="J39" s="3"/>
    </row>
    <row r="40" spans="1:12" s="71" customFormat="1">
      <c r="B40" s="72" t="s">
        <v>3</v>
      </c>
      <c r="C40" s="73">
        <f>C41*C42</f>
        <v>80000000</v>
      </c>
      <c r="D40" s="73"/>
      <c r="E40" s="73">
        <f>E41*E42</f>
        <v>81840000.000000015</v>
      </c>
      <c r="F40" s="73">
        <f t="shared" ref="F40:J40" si="10">F41*F42</f>
        <v>101481600.00000003</v>
      </c>
      <c r="G40" s="73">
        <f t="shared" si="10"/>
        <v>101481600.00000003</v>
      </c>
      <c r="H40" s="73">
        <f t="shared" si="10"/>
        <v>101481600.00000003</v>
      </c>
      <c r="I40" s="73">
        <f t="shared" si="10"/>
        <v>101481600.00000003</v>
      </c>
      <c r="J40" s="73">
        <f t="shared" si="10"/>
        <v>101481600.00000003</v>
      </c>
      <c r="K40" s="74">
        <f>SUM(E40:J40)</f>
        <v>589248000.00000012</v>
      </c>
    </row>
    <row r="41" spans="1:12">
      <c r="B41" s="7" t="s">
        <v>11</v>
      </c>
      <c r="C41" s="6">
        <f>C6</f>
        <v>100</v>
      </c>
      <c r="D41" s="6"/>
      <c r="E41" s="65">
        <f>E6</f>
        <v>110.00000000000001</v>
      </c>
      <c r="F41" s="6">
        <f t="shared" ref="F41:J41" si="11">F6</f>
        <v>110.00000000000001</v>
      </c>
      <c r="G41" s="6">
        <f t="shared" si="11"/>
        <v>110.00000000000001</v>
      </c>
      <c r="H41" s="6">
        <f t="shared" si="11"/>
        <v>110.00000000000001</v>
      </c>
      <c r="I41" s="6">
        <f t="shared" si="11"/>
        <v>110.00000000000001</v>
      </c>
      <c r="J41" s="6">
        <f t="shared" si="11"/>
        <v>110.00000000000001</v>
      </c>
      <c r="K41" s="42"/>
    </row>
    <row r="42" spans="1:12">
      <c r="B42" s="7" t="s">
        <v>12</v>
      </c>
      <c r="C42" s="8">
        <f>C5</f>
        <v>800000</v>
      </c>
      <c r="D42" s="6"/>
      <c r="E42" s="63">
        <f t="shared" ref="E42:J42" si="12">E5</f>
        <v>744000</v>
      </c>
      <c r="F42" s="8">
        <f t="shared" si="12"/>
        <v>922560.00000000012</v>
      </c>
      <c r="G42" s="8">
        <f t="shared" si="12"/>
        <v>922560.00000000012</v>
      </c>
      <c r="H42" s="8">
        <f t="shared" si="12"/>
        <v>922560.00000000012</v>
      </c>
      <c r="I42" s="8">
        <f t="shared" si="12"/>
        <v>922560.00000000012</v>
      </c>
      <c r="J42" s="8">
        <f t="shared" si="12"/>
        <v>922560.00000000012</v>
      </c>
      <c r="K42" s="39"/>
    </row>
    <row r="43" spans="1:12">
      <c r="B43" s="7"/>
      <c r="C43" s="8"/>
      <c r="D43" s="6"/>
      <c r="E43" s="63"/>
      <c r="F43" s="8"/>
      <c r="G43" s="8"/>
      <c r="H43" s="8"/>
      <c r="I43" s="8"/>
      <c r="J43" s="8"/>
      <c r="K43" s="39"/>
    </row>
    <row r="44" spans="1:12">
      <c r="B44" s="12" t="s">
        <v>4</v>
      </c>
      <c r="C44" s="6">
        <f>C17*C40</f>
        <v>24000000</v>
      </c>
      <c r="D44" s="6"/>
      <c r="E44" s="65">
        <f t="shared" ref="E44:J44" si="13">E17*E40</f>
        <v>24552000.000000004</v>
      </c>
      <c r="F44" s="6">
        <f t="shared" si="13"/>
        <v>30444480.000000007</v>
      </c>
      <c r="G44" s="6">
        <f t="shared" si="13"/>
        <v>30444480.000000007</v>
      </c>
      <c r="H44" s="6">
        <f t="shared" si="13"/>
        <v>30444480.000000007</v>
      </c>
      <c r="I44" s="6">
        <f t="shared" si="13"/>
        <v>30444480.000000007</v>
      </c>
      <c r="J44" s="6">
        <f t="shared" si="13"/>
        <v>30444480.000000007</v>
      </c>
      <c r="K44" s="43"/>
    </row>
    <row r="45" spans="1:12">
      <c r="B45" s="3"/>
      <c r="C45" s="3"/>
      <c r="D45" s="3"/>
      <c r="E45" s="58"/>
      <c r="F45" s="3"/>
      <c r="G45" s="3"/>
      <c r="H45" s="3"/>
      <c r="I45" s="3"/>
      <c r="J45" s="3"/>
    </row>
    <row r="46" spans="1:12" s="75" customFormat="1">
      <c r="B46" s="76" t="s">
        <v>6</v>
      </c>
      <c r="C46" s="77">
        <f>C40-C44</f>
        <v>56000000</v>
      </c>
      <c r="D46" s="77"/>
      <c r="E46" s="77">
        <f t="shared" ref="E46:J46" si="14">E40-E44</f>
        <v>57288000.000000015</v>
      </c>
      <c r="F46" s="77">
        <f t="shared" si="14"/>
        <v>71037120.00000003</v>
      </c>
      <c r="G46" s="77">
        <f t="shared" si="14"/>
        <v>71037120.00000003</v>
      </c>
      <c r="H46" s="77">
        <f t="shared" si="14"/>
        <v>71037120.00000003</v>
      </c>
      <c r="I46" s="77">
        <f t="shared" si="14"/>
        <v>71037120.00000003</v>
      </c>
      <c r="J46" s="77">
        <f t="shared" si="14"/>
        <v>71037120.00000003</v>
      </c>
      <c r="K46" s="74">
        <f>SUM(E46:J46)</f>
        <v>412473600.00000012</v>
      </c>
    </row>
    <row r="47" spans="1:12">
      <c r="B47" s="3"/>
      <c r="C47" s="6"/>
      <c r="D47" s="6"/>
      <c r="E47" s="65"/>
      <c r="F47" s="6"/>
      <c r="G47" s="6"/>
      <c r="H47" s="6"/>
      <c r="I47" s="6"/>
      <c r="J47" s="6"/>
      <c r="K47" s="42"/>
    </row>
    <row r="48" spans="1:12" hidden="1">
      <c r="B48" s="3" t="s">
        <v>18</v>
      </c>
      <c r="C48" s="6" t="e">
        <f>#REF!</f>
        <v>#REF!</v>
      </c>
      <c r="D48" s="6"/>
      <c r="E48" s="65" t="e">
        <f>#REF!</f>
        <v>#REF!</v>
      </c>
      <c r="F48" s="6" t="e">
        <f>#REF!</f>
        <v>#REF!</v>
      </c>
      <c r="G48" s="6" t="e">
        <f>#REF!</f>
        <v>#REF!</v>
      </c>
      <c r="H48" s="6" t="e">
        <f>#REF!</f>
        <v>#REF!</v>
      </c>
      <c r="I48" s="6" t="e">
        <f>#REF!</f>
        <v>#REF!</v>
      </c>
      <c r="J48" s="6" t="e">
        <f>#REF!</f>
        <v>#REF!</v>
      </c>
      <c r="K48" s="42"/>
    </row>
    <row r="49" spans="2:11" hidden="1">
      <c r="B49" s="3" t="s">
        <v>14</v>
      </c>
      <c r="C49" s="10">
        <v>30</v>
      </c>
      <c r="D49" s="6"/>
      <c r="E49" s="57">
        <v>30</v>
      </c>
      <c r="F49" s="10">
        <v>31</v>
      </c>
      <c r="G49" s="10">
        <v>32</v>
      </c>
      <c r="H49" s="10">
        <v>33</v>
      </c>
      <c r="I49" s="10">
        <v>34</v>
      </c>
      <c r="J49" s="10">
        <v>34</v>
      </c>
      <c r="K49" s="34"/>
    </row>
    <row r="50" spans="2:11" hidden="1">
      <c r="B50" s="3" t="s">
        <v>16</v>
      </c>
      <c r="C50" s="10" t="e">
        <f>C49/360*C48</f>
        <v>#REF!</v>
      </c>
      <c r="D50" s="6"/>
      <c r="E50" s="57" t="e">
        <f>E49/360*E48</f>
        <v>#REF!</v>
      </c>
      <c r="F50" s="10" t="e">
        <f t="shared" ref="F50:J50" si="15">F49/360*F48</f>
        <v>#REF!</v>
      </c>
      <c r="G50" s="10" t="e">
        <f t="shared" si="15"/>
        <v>#REF!</v>
      </c>
      <c r="H50" s="10" t="e">
        <f t="shared" si="15"/>
        <v>#REF!</v>
      </c>
      <c r="I50" s="10" t="e">
        <f t="shared" si="15"/>
        <v>#REF!</v>
      </c>
      <c r="J50" s="10" t="e">
        <f t="shared" si="15"/>
        <v>#REF!</v>
      </c>
      <c r="K50" s="34"/>
    </row>
    <row r="51" spans="2:11" hidden="1">
      <c r="B51" s="3" t="s">
        <v>17</v>
      </c>
      <c r="C51" s="11">
        <v>0.2</v>
      </c>
      <c r="D51" s="6"/>
      <c r="E51" s="66">
        <v>0.2</v>
      </c>
      <c r="F51" s="11">
        <v>1.2</v>
      </c>
      <c r="G51" s="11">
        <v>2.2000000000000002</v>
      </c>
      <c r="H51" s="11">
        <v>3.2</v>
      </c>
      <c r="I51" s="11">
        <v>4.2</v>
      </c>
      <c r="J51" s="11">
        <v>4.2</v>
      </c>
      <c r="K51" s="44"/>
    </row>
    <row r="52" spans="2:11" hidden="1">
      <c r="B52" s="3" t="s">
        <v>15</v>
      </c>
      <c r="C52" s="6" t="e">
        <f>C50*C51</f>
        <v>#REF!</v>
      </c>
      <c r="D52" s="6"/>
      <c r="E52" s="65" t="e">
        <f>E50*E51</f>
        <v>#REF!</v>
      </c>
      <c r="F52" s="6" t="e">
        <f t="shared" ref="F52:J52" si="16">F50*F51</f>
        <v>#REF!</v>
      </c>
      <c r="G52" s="6" t="e">
        <f t="shared" si="16"/>
        <v>#REF!</v>
      </c>
      <c r="H52" s="6" t="e">
        <f t="shared" si="16"/>
        <v>#REF!</v>
      </c>
      <c r="I52" s="6" t="e">
        <f t="shared" si="16"/>
        <v>#REF!</v>
      </c>
      <c r="J52" s="6" t="e">
        <f t="shared" si="16"/>
        <v>#REF!</v>
      </c>
      <c r="K52" s="42"/>
    </row>
    <row r="53" spans="2:11">
      <c r="B53" s="3" t="s">
        <v>7</v>
      </c>
      <c r="C53" s="6">
        <f>C33*C40</f>
        <v>4000000</v>
      </c>
      <c r="D53" s="6"/>
      <c r="E53" s="65">
        <f>E33*E40</f>
        <v>4092000.0000000009</v>
      </c>
      <c r="F53" s="6">
        <f t="shared" ref="F53:J53" si="17">F33*F40</f>
        <v>5074080.0000000019</v>
      </c>
      <c r="G53" s="6">
        <f t="shared" si="17"/>
        <v>5074080.0000000019</v>
      </c>
      <c r="H53" s="6">
        <f t="shared" si="17"/>
        <v>5074080.0000000019</v>
      </c>
      <c r="I53" s="6">
        <f t="shared" si="17"/>
        <v>5074080.0000000019</v>
      </c>
      <c r="J53" s="6">
        <f t="shared" si="17"/>
        <v>5074080.0000000019</v>
      </c>
      <c r="K53" s="42"/>
    </row>
    <row r="54" spans="2:11">
      <c r="B54" s="3"/>
      <c r="C54" s="6"/>
      <c r="D54" s="6"/>
      <c r="E54" s="65"/>
      <c r="F54" s="6"/>
      <c r="G54" s="6"/>
      <c r="H54" s="6"/>
      <c r="I54" s="6"/>
      <c r="J54" s="6"/>
      <c r="K54" s="42"/>
    </row>
    <row r="55" spans="2:11">
      <c r="B55" s="3" t="s">
        <v>8</v>
      </c>
      <c r="C55" s="6">
        <f>C35*C40</f>
        <v>28000000</v>
      </c>
      <c r="D55" s="6"/>
      <c r="E55" s="65">
        <f>E35*E40</f>
        <v>28644000.000000004</v>
      </c>
      <c r="F55" s="6">
        <f t="shared" ref="F55:J55" si="18">F35*F40</f>
        <v>35518560.000000007</v>
      </c>
      <c r="G55" s="6">
        <f t="shared" si="18"/>
        <v>35518560.000000007</v>
      </c>
      <c r="H55" s="6">
        <f t="shared" si="18"/>
        <v>35518560.000000007</v>
      </c>
      <c r="I55" s="6">
        <f t="shared" si="18"/>
        <v>35518560.000000007</v>
      </c>
      <c r="J55" s="6">
        <f t="shared" si="18"/>
        <v>35518560.000000007</v>
      </c>
      <c r="K55" s="42"/>
    </row>
    <row r="56" spans="2:11">
      <c r="B56" s="3"/>
      <c r="C56" s="6"/>
      <c r="D56" s="6"/>
      <c r="E56" s="65"/>
      <c r="F56" s="6"/>
      <c r="G56" s="6"/>
      <c r="H56" s="6"/>
      <c r="I56" s="6"/>
      <c r="J56" s="6"/>
      <c r="K56" s="42"/>
    </row>
    <row r="57" spans="2:11">
      <c r="B57" s="12" t="s">
        <v>5</v>
      </c>
      <c r="C57" s="6">
        <f>C31*C40</f>
        <v>6400000</v>
      </c>
      <c r="D57" s="6"/>
      <c r="E57" s="65">
        <f t="shared" ref="E57:J57" si="19">E31*E40</f>
        <v>6874560.0000000019</v>
      </c>
      <c r="F57" s="6">
        <f t="shared" si="19"/>
        <v>9376899.8400000036</v>
      </c>
      <c r="G57" s="6">
        <f t="shared" si="19"/>
        <v>9376899.8400000036</v>
      </c>
      <c r="H57" s="6">
        <f t="shared" si="19"/>
        <v>9376899.8400000036</v>
      </c>
      <c r="I57" s="6">
        <f t="shared" si="19"/>
        <v>9376899.8400000036</v>
      </c>
      <c r="J57" s="6">
        <f t="shared" si="19"/>
        <v>9376899.8400000036</v>
      </c>
      <c r="K57" s="42"/>
    </row>
    <row r="58" spans="2:11">
      <c r="B58" s="3"/>
      <c r="C58" s="6"/>
      <c r="D58" s="6"/>
      <c r="E58" s="65"/>
      <c r="F58" s="6"/>
      <c r="G58" s="6"/>
      <c r="H58" s="6"/>
      <c r="I58" s="6"/>
      <c r="J58" s="6"/>
      <c r="K58" s="42"/>
    </row>
    <row r="59" spans="2:11">
      <c r="B59" s="3" t="s">
        <v>9</v>
      </c>
      <c r="C59" s="6">
        <f>C10*C9+C14*C13</f>
        <v>500000</v>
      </c>
      <c r="D59" s="6"/>
      <c r="E59" s="65">
        <f t="shared" ref="E59:J59" si="20">E10*E9+E14*E13</f>
        <v>500000</v>
      </c>
      <c r="F59" s="6">
        <f t="shared" si="20"/>
        <v>700000</v>
      </c>
      <c r="G59" s="6">
        <f t="shared" si="20"/>
        <v>700000</v>
      </c>
      <c r="H59" s="6">
        <f t="shared" si="20"/>
        <v>700000</v>
      </c>
      <c r="I59" s="6">
        <f t="shared" si="20"/>
        <v>700000</v>
      </c>
      <c r="J59" s="6">
        <f t="shared" si="20"/>
        <v>700000</v>
      </c>
      <c r="K59" s="42"/>
    </row>
    <row r="60" spans="2:11">
      <c r="B60" s="3"/>
      <c r="C60" s="6"/>
      <c r="D60" s="6"/>
      <c r="E60" s="65"/>
      <c r="F60" s="6"/>
      <c r="G60" s="6"/>
      <c r="H60" s="6"/>
      <c r="I60" s="6"/>
      <c r="J60" s="6"/>
      <c r="K60" s="42"/>
    </row>
    <row r="61" spans="2:11">
      <c r="B61" s="12" t="s">
        <v>21</v>
      </c>
      <c r="C61" s="6">
        <f>C40*C22</f>
        <v>80000000</v>
      </c>
      <c r="D61" s="6"/>
      <c r="E61" s="65">
        <f t="shared" ref="E61:J61" si="21">E40*E22</f>
        <v>84295200.000000015</v>
      </c>
      <c r="F61" s="6">
        <f t="shared" si="21"/>
        <v>113933392.32000004</v>
      </c>
      <c r="G61" s="6">
        <f t="shared" si="21"/>
        <v>113933392.32000004</v>
      </c>
      <c r="H61" s="6">
        <f t="shared" si="21"/>
        <v>113933392.32000004</v>
      </c>
      <c r="I61" s="6">
        <f t="shared" si="21"/>
        <v>113933392.32000004</v>
      </c>
      <c r="J61" s="6">
        <f t="shared" si="21"/>
        <v>113933392.32000004</v>
      </c>
      <c r="K61" s="42"/>
    </row>
    <row r="62" spans="2:11">
      <c r="B62" s="12" t="s">
        <v>30</v>
      </c>
      <c r="C62" s="6">
        <f>C15*C40</f>
        <v>8000000</v>
      </c>
      <c r="D62" s="6"/>
      <c r="E62" s="65">
        <f t="shared" ref="E62:J62" si="22">E15*E40*E28</f>
        <v>6547200.0000000019</v>
      </c>
      <c r="F62" s="6">
        <f t="shared" si="22"/>
        <v>8849195.5200000051</v>
      </c>
      <c r="G62" s="6">
        <f t="shared" si="22"/>
        <v>8849195.5200000051</v>
      </c>
      <c r="H62" s="6">
        <f t="shared" si="22"/>
        <v>8849195.5200000051</v>
      </c>
      <c r="I62" s="6">
        <f t="shared" si="22"/>
        <v>8849195.5200000051</v>
      </c>
      <c r="J62" s="6">
        <f t="shared" si="22"/>
        <v>8849195.5200000051</v>
      </c>
      <c r="K62" s="42"/>
    </row>
    <row r="63" spans="2:11">
      <c r="B63" s="12"/>
      <c r="C63" s="6"/>
      <c r="D63" s="6"/>
      <c r="E63" s="65"/>
      <c r="F63" s="6"/>
      <c r="G63" s="6"/>
      <c r="H63" s="6"/>
      <c r="I63" s="6"/>
      <c r="J63" s="6"/>
      <c r="K63" s="42"/>
    </row>
    <row r="64" spans="2:11">
      <c r="B64" s="12" t="s">
        <v>13</v>
      </c>
      <c r="C64" s="6">
        <f>C23*C61+C29*C62</f>
        <v>8800000</v>
      </c>
      <c r="D64" s="6"/>
      <c r="E64" s="65">
        <f t="shared" ref="E64:J64" si="23">E23*E61+E29*E62</f>
        <v>9084240.0000000019</v>
      </c>
      <c r="F64" s="6">
        <f t="shared" si="23"/>
        <v>12278258.784000006</v>
      </c>
      <c r="G64" s="6">
        <f t="shared" si="23"/>
        <v>12278258.784000006</v>
      </c>
      <c r="H64" s="6">
        <f t="shared" si="23"/>
        <v>12278258.784000006</v>
      </c>
      <c r="I64" s="6">
        <f t="shared" si="23"/>
        <v>12278258.784000006</v>
      </c>
      <c r="J64" s="6">
        <f t="shared" si="23"/>
        <v>12278258.784000006</v>
      </c>
      <c r="K64" s="42"/>
    </row>
    <row r="65" spans="2:11">
      <c r="B65" s="12" t="s">
        <v>20</v>
      </c>
      <c r="C65" s="6">
        <f>C21*C61+C27*C62</f>
        <v>880000</v>
      </c>
      <c r="D65" s="6"/>
      <c r="E65" s="65">
        <f t="shared" ref="E65:J65" si="24">E21*E61+E27*E62</f>
        <v>908424.00000000012</v>
      </c>
      <c r="F65" s="6">
        <f t="shared" si="24"/>
        <v>1227825.8784000003</v>
      </c>
      <c r="G65" s="6">
        <f t="shared" si="24"/>
        <v>1227825.8784000003</v>
      </c>
      <c r="H65" s="6">
        <f t="shared" si="24"/>
        <v>1227825.8784000003</v>
      </c>
      <c r="I65" s="6">
        <f t="shared" si="24"/>
        <v>1227825.8784000003</v>
      </c>
      <c r="J65" s="6">
        <f t="shared" si="24"/>
        <v>1227825.8784000003</v>
      </c>
      <c r="K65" s="42"/>
    </row>
    <row r="66" spans="2:11">
      <c r="B66" s="3"/>
      <c r="C66" s="6"/>
      <c r="D66" s="6"/>
      <c r="E66" s="65"/>
      <c r="F66" s="6"/>
      <c r="G66" s="6"/>
      <c r="H66" s="6"/>
      <c r="I66" s="6"/>
      <c r="J66" s="6"/>
      <c r="K66" s="42"/>
    </row>
    <row r="67" spans="2:11" s="75" customFormat="1">
      <c r="B67" s="76" t="s">
        <v>10</v>
      </c>
      <c r="C67" s="77">
        <f>C46-C53-C55-C59-C64-C65-C57</f>
        <v>7420000</v>
      </c>
      <c r="D67" s="77"/>
      <c r="E67" s="77">
        <f>E46-E53-E55-E59-E64-E65-E57</f>
        <v>7184776.0000000075</v>
      </c>
      <c r="F67" s="77">
        <f t="shared" ref="F67:J67" si="25">F46-F53-F55-F59-F64-F65-F57</f>
        <v>6861495.4976000134</v>
      </c>
      <c r="G67" s="77">
        <f t="shared" si="25"/>
        <v>6861495.4976000134</v>
      </c>
      <c r="H67" s="77">
        <f t="shared" si="25"/>
        <v>6861495.4976000134</v>
      </c>
      <c r="I67" s="77">
        <f t="shared" si="25"/>
        <v>6861495.4976000134</v>
      </c>
      <c r="J67" s="77">
        <f t="shared" si="25"/>
        <v>6861495.4976000134</v>
      </c>
      <c r="K67" s="74">
        <f>SUM(E67:J67)</f>
        <v>41492253.488000073</v>
      </c>
    </row>
    <row r="69" spans="2:11">
      <c r="E69" s="67"/>
      <c r="F69" s="21"/>
      <c r="G69" s="21"/>
      <c r="H69" s="21"/>
      <c r="I69" s="21"/>
      <c r="J69" s="21"/>
      <c r="K69" s="21"/>
    </row>
    <row r="72" spans="2:11">
      <c r="C72" s="1"/>
      <c r="D72" s="1"/>
      <c r="E72" s="68"/>
      <c r="F72" s="1"/>
      <c r="G72" s="1"/>
      <c r="H72" s="1"/>
      <c r="I72" s="1"/>
      <c r="J72" s="1"/>
      <c r="K72" s="1"/>
    </row>
    <row r="73" spans="2:11">
      <c r="C73" s="1"/>
      <c r="D73" s="1"/>
      <c r="E73" s="68"/>
      <c r="F73" s="1"/>
      <c r="G73" s="1"/>
      <c r="H73" s="1"/>
      <c r="I73" s="1"/>
      <c r="J73" s="1"/>
      <c r="K73" s="1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09056-E35E-384D-A6B0-ACC3AE321DF8}">
  <sheetPr>
    <tabColor theme="9"/>
  </sheetPr>
  <dimension ref="A1:L73"/>
  <sheetViews>
    <sheetView workbookViewId="0">
      <selection sqref="A1:XFD1048576"/>
    </sheetView>
  </sheetViews>
  <sheetFormatPr baseColWidth="10" defaultColWidth="8.83203125" defaultRowHeight="14"/>
  <cols>
    <col min="1" max="1" width="66.1640625" bestFit="1" customWidth="1"/>
    <col min="2" max="2" width="26.1640625" customWidth="1"/>
    <col min="3" max="4" width="20.83203125" customWidth="1"/>
    <col min="5" max="5" width="20.83203125" style="55" customWidth="1"/>
    <col min="6" max="11" width="20.83203125" customWidth="1"/>
    <col min="12" max="12" width="48" bestFit="1" customWidth="1"/>
  </cols>
  <sheetData>
    <row r="1" spans="1:12">
      <c r="A1" s="2" t="s">
        <v>40</v>
      </c>
    </row>
    <row r="3" spans="1:12">
      <c r="A3" s="3"/>
      <c r="B3" s="3"/>
      <c r="C3" s="5" t="s">
        <v>0</v>
      </c>
      <c r="D3" s="5" t="s">
        <v>42</v>
      </c>
      <c r="E3" s="56" t="s">
        <v>36</v>
      </c>
      <c r="F3" s="5" t="s">
        <v>38</v>
      </c>
      <c r="G3" s="5" t="s">
        <v>37</v>
      </c>
      <c r="H3" s="5" t="s">
        <v>1</v>
      </c>
      <c r="I3" s="5" t="s">
        <v>2</v>
      </c>
      <c r="J3" s="5" t="s">
        <v>97</v>
      </c>
      <c r="K3" s="2" t="s">
        <v>46</v>
      </c>
      <c r="L3" s="2" t="s">
        <v>98</v>
      </c>
    </row>
    <row r="4" spans="1:12">
      <c r="A4" s="5" t="s">
        <v>43</v>
      </c>
      <c r="B4" s="3"/>
      <c r="C4" s="5"/>
      <c r="D4" s="5"/>
      <c r="E4" s="56"/>
      <c r="F4" s="5"/>
      <c r="G4" s="5"/>
      <c r="H4" s="5"/>
      <c r="I4" s="5"/>
      <c r="J4" s="5"/>
      <c r="K4" s="2"/>
    </row>
    <row r="5" spans="1:12">
      <c r="A5" s="3" t="s">
        <v>54</v>
      </c>
      <c r="B5" s="3"/>
      <c r="C5" s="25">
        <f>800000</f>
        <v>800000</v>
      </c>
      <c r="D5" s="3" t="s">
        <v>23</v>
      </c>
      <c r="E5" s="54">
        <f>C5*0.93</f>
        <v>744000</v>
      </c>
      <c r="F5" s="54">
        <f>E5*(1.12+0.02+0.1)</f>
        <v>922560.00000000012</v>
      </c>
      <c r="G5" s="81">
        <f>F5*1.1</f>
        <v>1014816.0000000002</v>
      </c>
      <c r="H5" s="10">
        <f t="shared" ref="H5:H6" si="0">G5</f>
        <v>1014816.0000000002</v>
      </c>
      <c r="I5" s="10">
        <f>H5</f>
        <v>1014816.0000000002</v>
      </c>
      <c r="J5" s="10">
        <f>I5</f>
        <v>1014816.0000000002</v>
      </c>
      <c r="K5" s="34"/>
      <c r="L5" t="s">
        <v>83</v>
      </c>
    </row>
    <row r="6" spans="1:12">
      <c r="A6" s="3" t="s">
        <v>44</v>
      </c>
      <c r="B6" s="3"/>
      <c r="C6" s="26">
        <v>100</v>
      </c>
      <c r="D6" s="3"/>
      <c r="E6" s="54">
        <f>C6*1.1</f>
        <v>110.00000000000001</v>
      </c>
      <c r="F6" s="10">
        <f>E6</f>
        <v>110.00000000000001</v>
      </c>
      <c r="G6" s="81">
        <f>F6*0.95</f>
        <v>104.50000000000001</v>
      </c>
      <c r="H6" s="10">
        <f t="shared" si="0"/>
        <v>104.50000000000001</v>
      </c>
      <c r="I6" s="10">
        <f>H6</f>
        <v>104.50000000000001</v>
      </c>
      <c r="J6" s="10">
        <f>I6</f>
        <v>104.50000000000001</v>
      </c>
      <c r="K6" s="34"/>
      <c r="L6" t="s">
        <v>107</v>
      </c>
    </row>
    <row r="7" spans="1:12">
      <c r="A7" s="3"/>
      <c r="B7" s="3"/>
      <c r="C7" s="5"/>
      <c r="D7" s="5"/>
      <c r="E7" s="56"/>
      <c r="F7" s="5"/>
      <c r="G7" s="5"/>
      <c r="H7" s="5"/>
      <c r="I7" s="5"/>
      <c r="J7" s="5"/>
      <c r="K7" s="2"/>
    </row>
    <row r="8" spans="1:12">
      <c r="A8" s="5" t="s">
        <v>29</v>
      </c>
      <c r="B8" s="3"/>
      <c r="C8" s="3"/>
      <c r="D8" s="3"/>
      <c r="E8" s="58"/>
      <c r="F8" s="3"/>
      <c r="G8" s="3"/>
      <c r="H8" s="3"/>
      <c r="I8" s="3"/>
      <c r="J8" s="3"/>
    </row>
    <row r="9" spans="1:12">
      <c r="A9" s="3" t="s">
        <v>100</v>
      </c>
      <c r="B9" s="3"/>
      <c r="C9" s="3">
        <v>1</v>
      </c>
      <c r="D9" s="3"/>
      <c r="E9" s="58">
        <f>C9</f>
        <v>1</v>
      </c>
      <c r="F9" s="3">
        <f>E9</f>
        <v>1</v>
      </c>
      <c r="G9" s="3">
        <f>F9</f>
        <v>1</v>
      </c>
      <c r="H9" s="3">
        <f>G9</f>
        <v>1</v>
      </c>
      <c r="I9" s="3">
        <f t="shared" ref="I9:J9" si="1">H9</f>
        <v>1</v>
      </c>
      <c r="J9" s="3">
        <f t="shared" si="1"/>
        <v>1</v>
      </c>
      <c r="L9" t="s">
        <v>101</v>
      </c>
    </row>
    <row r="10" spans="1:12">
      <c r="A10" s="3" t="s">
        <v>99</v>
      </c>
      <c r="B10" s="3"/>
      <c r="C10" s="15">
        <v>500000</v>
      </c>
      <c r="D10" s="3" t="s">
        <v>25</v>
      </c>
      <c r="E10" s="59">
        <f>C10</f>
        <v>500000</v>
      </c>
      <c r="F10" s="15">
        <f>C10</f>
        <v>500000</v>
      </c>
      <c r="G10" s="15">
        <f>C10</f>
        <v>500000</v>
      </c>
      <c r="H10" s="15">
        <f>C10</f>
        <v>500000</v>
      </c>
      <c r="I10" s="15">
        <f>C10</f>
        <v>500000</v>
      </c>
      <c r="J10" s="15">
        <f>C10</f>
        <v>500000</v>
      </c>
      <c r="K10" s="35"/>
      <c r="L10" t="s">
        <v>55</v>
      </c>
    </row>
    <row r="11" spans="1:12">
      <c r="A11" s="3" t="s">
        <v>33</v>
      </c>
      <c r="B11" s="3"/>
      <c r="C11" s="10">
        <v>10</v>
      </c>
      <c r="D11" s="3" t="s">
        <v>34</v>
      </c>
      <c r="E11" s="57">
        <f>C11</f>
        <v>10</v>
      </c>
      <c r="F11" s="10">
        <f>E11</f>
        <v>10</v>
      </c>
      <c r="G11" s="10">
        <f>F11</f>
        <v>10</v>
      </c>
      <c r="H11" s="10">
        <f>G11</f>
        <v>10</v>
      </c>
      <c r="I11" s="10">
        <f>H11</f>
        <v>10</v>
      </c>
      <c r="J11" s="10">
        <f>I11</f>
        <v>10</v>
      </c>
      <c r="K11" s="34"/>
      <c r="L11" t="s">
        <v>55</v>
      </c>
    </row>
    <row r="12" spans="1:12">
      <c r="A12" s="3"/>
      <c r="B12" s="3"/>
      <c r="C12" s="10"/>
      <c r="D12" s="3"/>
      <c r="E12" s="57"/>
      <c r="F12" s="10"/>
      <c r="G12" s="10"/>
      <c r="H12" s="10"/>
      <c r="I12" s="10"/>
      <c r="J12" s="10"/>
      <c r="K12" s="34"/>
    </row>
    <row r="13" spans="1:12">
      <c r="A13" s="3" t="s">
        <v>90</v>
      </c>
      <c r="B13" s="3"/>
      <c r="C13" s="10">
        <v>0</v>
      </c>
      <c r="D13" s="3" t="s">
        <v>41</v>
      </c>
      <c r="E13" s="57">
        <f>C13</f>
        <v>0</v>
      </c>
      <c r="F13" s="78">
        <v>1</v>
      </c>
      <c r="G13" s="10">
        <f>F13</f>
        <v>1</v>
      </c>
      <c r="H13" s="10">
        <f>G13</f>
        <v>1</v>
      </c>
      <c r="I13" s="10">
        <f>H13</f>
        <v>1</v>
      </c>
      <c r="J13" s="10">
        <f>I13</f>
        <v>1</v>
      </c>
      <c r="K13" s="34"/>
      <c r="L13" t="s">
        <v>102</v>
      </c>
    </row>
    <row r="14" spans="1:12">
      <c r="A14" s="3" t="s">
        <v>79</v>
      </c>
      <c r="B14" s="3"/>
      <c r="C14" s="16">
        <v>200000</v>
      </c>
      <c r="D14" s="3" t="s">
        <v>25</v>
      </c>
      <c r="E14" s="60">
        <f>C14</f>
        <v>200000</v>
      </c>
      <c r="F14" s="16">
        <f>E14</f>
        <v>200000</v>
      </c>
      <c r="G14" s="16">
        <f t="shared" ref="G14:H14" si="2">E14</f>
        <v>200000</v>
      </c>
      <c r="H14" s="16">
        <f t="shared" si="2"/>
        <v>200000</v>
      </c>
      <c r="I14" s="16">
        <f>G14</f>
        <v>200000</v>
      </c>
      <c r="J14" s="16">
        <f>H14</f>
        <v>200000</v>
      </c>
      <c r="K14" s="36"/>
    </row>
    <row r="15" spans="1:12">
      <c r="A15" s="3" t="s">
        <v>61</v>
      </c>
      <c r="B15" s="3"/>
      <c r="C15" s="17">
        <v>0.1</v>
      </c>
      <c r="D15" s="3" t="s">
        <v>31</v>
      </c>
      <c r="E15" s="61">
        <f>C15</f>
        <v>0.1</v>
      </c>
      <c r="F15" s="22">
        <f>E15</f>
        <v>0.1</v>
      </c>
      <c r="G15" s="22">
        <f t="shared" ref="G15:H17" si="3">F15</f>
        <v>0.1</v>
      </c>
      <c r="H15" s="22">
        <f t="shared" si="3"/>
        <v>0.1</v>
      </c>
      <c r="I15" s="22">
        <f>H15</f>
        <v>0.1</v>
      </c>
      <c r="J15" s="22">
        <f>I15</f>
        <v>0.1</v>
      </c>
      <c r="K15" s="37"/>
      <c r="L15" t="s">
        <v>55</v>
      </c>
    </row>
    <row r="16" spans="1:12">
      <c r="A16" s="3"/>
      <c r="B16" s="3"/>
      <c r="C16" s="17"/>
      <c r="D16" s="3"/>
      <c r="E16" s="61"/>
      <c r="F16" s="22"/>
      <c r="G16" s="22"/>
      <c r="H16" s="22"/>
      <c r="I16" s="22"/>
      <c r="J16" s="22"/>
      <c r="K16" s="37"/>
    </row>
    <row r="17" spans="1:12">
      <c r="A17" s="5" t="s">
        <v>4</v>
      </c>
      <c r="B17" s="3"/>
      <c r="C17" s="17">
        <v>0.3</v>
      </c>
      <c r="D17" s="3" t="s">
        <v>31</v>
      </c>
      <c r="E17" s="61">
        <f>C17</f>
        <v>0.3</v>
      </c>
      <c r="F17" s="22">
        <f>E17</f>
        <v>0.3</v>
      </c>
      <c r="G17" s="80">
        <f>F17*1.02</f>
        <v>0.30599999999999999</v>
      </c>
      <c r="H17" s="22">
        <f t="shared" si="3"/>
        <v>0.30599999999999999</v>
      </c>
      <c r="I17" s="22">
        <f>H17</f>
        <v>0.30599999999999999</v>
      </c>
      <c r="J17" s="22">
        <f>I17</f>
        <v>0.30599999999999999</v>
      </c>
      <c r="K17" s="37"/>
      <c r="L17" t="s">
        <v>108</v>
      </c>
    </row>
    <row r="18" spans="1:12">
      <c r="A18" s="3"/>
      <c r="B18" s="3"/>
      <c r="C18" s="15"/>
      <c r="D18" s="3"/>
      <c r="E18" s="59"/>
      <c r="F18" s="15"/>
      <c r="G18" s="15"/>
      <c r="H18" s="15"/>
      <c r="I18" s="15"/>
      <c r="J18" s="15"/>
      <c r="K18" s="35"/>
    </row>
    <row r="19" spans="1:12">
      <c r="A19" s="3"/>
      <c r="B19" s="3"/>
      <c r="C19" s="3"/>
      <c r="D19" s="3"/>
      <c r="E19" s="58"/>
      <c r="F19" s="3"/>
      <c r="G19" s="3"/>
      <c r="H19" s="3"/>
      <c r="I19" s="3"/>
      <c r="J19" s="3"/>
    </row>
    <row r="20" spans="1:12">
      <c r="A20" s="5" t="s">
        <v>28</v>
      </c>
      <c r="B20" s="3"/>
      <c r="C20" s="3"/>
      <c r="D20" s="3"/>
      <c r="E20" s="58"/>
      <c r="F20" s="3"/>
      <c r="G20" s="3"/>
      <c r="H20" s="3"/>
      <c r="I20" s="3"/>
      <c r="J20" s="3"/>
    </row>
    <row r="21" spans="1:12">
      <c r="A21" s="3" t="s">
        <v>24</v>
      </c>
      <c r="B21" s="3"/>
      <c r="C21" s="4">
        <v>0.01</v>
      </c>
      <c r="D21" s="3" t="s">
        <v>25</v>
      </c>
      <c r="E21" s="61">
        <f>C21</f>
        <v>0.01</v>
      </c>
      <c r="F21" s="22">
        <f>E21</f>
        <v>0.01</v>
      </c>
      <c r="G21" s="22">
        <f t="shared" ref="G21:J23" si="4">F21</f>
        <v>0.01</v>
      </c>
      <c r="H21" s="22">
        <f t="shared" si="4"/>
        <v>0.01</v>
      </c>
      <c r="I21" s="22">
        <f t="shared" si="4"/>
        <v>0.01</v>
      </c>
      <c r="J21" s="22">
        <f t="shared" si="4"/>
        <v>0.01</v>
      </c>
      <c r="K21" s="37"/>
      <c r="L21" t="s">
        <v>55</v>
      </c>
    </row>
    <row r="22" spans="1:12">
      <c r="A22" s="3" t="s">
        <v>26</v>
      </c>
      <c r="B22" s="3"/>
      <c r="C22" s="8">
        <v>1</v>
      </c>
      <c r="D22" s="3" t="s">
        <v>27</v>
      </c>
      <c r="E22" s="54">
        <f>C22*1.03</f>
        <v>1.03</v>
      </c>
      <c r="F22" s="78">
        <f>E22*(1.05+0.04)</f>
        <v>1.1227</v>
      </c>
      <c r="G22" s="10">
        <f t="shared" si="4"/>
        <v>1.1227</v>
      </c>
      <c r="H22" s="10">
        <f t="shared" si="4"/>
        <v>1.1227</v>
      </c>
      <c r="I22" s="10">
        <f t="shared" si="4"/>
        <v>1.1227</v>
      </c>
      <c r="J22" s="10">
        <f t="shared" si="4"/>
        <v>1.1227</v>
      </c>
      <c r="K22" s="34"/>
      <c r="L22" t="s">
        <v>129</v>
      </c>
    </row>
    <row r="23" spans="1:12">
      <c r="A23" s="3" t="s">
        <v>13</v>
      </c>
      <c r="B23" s="3"/>
      <c r="C23" s="17">
        <v>0.1</v>
      </c>
      <c r="D23" s="3"/>
      <c r="E23" s="62">
        <f>C23</f>
        <v>0.1</v>
      </c>
      <c r="F23" s="17">
        <f>E23</f>
        <v>0.1</v>
      </c>
      <c r="G23" s="17">
        <f>F23</f>
        <v>0.1</v>
      </c>
      <c r="H23" s="17">
        <f>G23</f>
        <v>0.1</v>
      </c>
      <c r="I23" s="17">
        <f t="shared" si="4"/>
        <v>0.1</v>
      </c>
      <c r="J23" s="17">
        <f t="shared" si="4"/>
        <v>0.1</v>
      </c>
      <c r="K23" s="38"/>
      <c r="L23" t="s">
        <v>55</v>
      </c>
    </row>
    <row r="24" spans="1:12">
      <c r="A24" s="3"/>
      <c r="B24" s="3"/>
      <c r="C24" s="17"/>
      <c r="D24" s="3"/>
      <c r="E24" s="62"/>
      <c r="F24" s="17"/>
      <c r="G24" s="17"/>
      <c r="H24" s="17"/>
      <c r="I24" s="17"/>
      <c r="J24" s="17"/>
      <c r="K24" s="38"/>
    </row>
    <row r="25" spans="1:12">
      <c r="A25" s="3"/>
      <c r="B25" s="3"/>
      <c r="C25" s="8"/>
      <c r="D25" s="3"/>
      <c r="E25" s="63"/>
      <c r="F25" s="8"/>
      <c r="G25" s="8"/>
      <c r="H25" s="8"/>
      <c r="I25" s="8"/>
      <c r="J25" s="8"/>
      <c r="K25" s="39"/>
    </row>
    <row r="26" spans="1:12">
      <c r="A26" s="5" t="s">
        <v>30</v>
      </c>
      <c r="B26" s="3"/>
      <c r="C26" s="8"/>
      <c r="D26" s="3"/>
      <c r="E26" s="63"/>
      <c r="F26" s="8"/>
      <c r="G26" s="8"/>
      <c r="H26" s="8"/>
      <c r="I26" s="8"/>
      <c r="J26" s="8"/>
      <c r="K26" s="39"/>
    </row>
    <row r="27" spans="1:12">
      <c r="A27" s="3" t="s">
        <v>24</v>
      </c>
      <c r="B27" s="3"/>
      <c r="C27" s="4">
        <v>0.01</v>
      </c>
      <c r="D27" s="3" t="s">
        <v>25</v>
      </c>
      <c r="E27" s="61">
        <f>C27</f>
        <v>0.01</v>
      </c>
      <c r="F27" s="22">
        <f>E27</f>
        <v>0.01</v>
      </c>
      <c r="G27" s="22">
        <f t="shared" ref="G27:J29" si="5">F27</f>
        <v>0.01</v>
      </c>
      <c r="H27" s="22">
        <f t="shared" si="5"/>
        <v>0.01</v>
      </c>
      <c r="I27" s="22">
        <f t="shared" si="5"/>
        <v>0.01</v>
      </c>
      <c r="J27" s="22">
        <f t="shared" si="5"/>
        <v>0.01</v>
      </c>
      <c r="K27" s="37"/>
      <c r="L27" t="s">
        <v>55</v>
      </c>
    </row>
    <row r="28" spans="1:12">
      <c r="A28" s="3" t="s">
        <v>26</v>
      </c>
      <c r="B28" s="3"/>
      <c r="C28" s="27">
        <v>1</v>
      </c>
      <c r="D28" s="3" t="s">
        <v>27</v>
      </c>
      <c r="E28" s="70">
        <f>C28*0.8</f>
        <v>0.8</v>
      </c>
      <c r="F28" s="79">
        <f>E28*(1.05+0.04)</f>
        <v>0.87200000000000011</v>
      </c>
      <c r="G28" s="24">
        <f>F28</f>
        <v>0.87200000000000011</v>
      </c>
      <c r="H28" s="24">
        <f>G28</f>
        <v>0.87200000000000011</v>
      </c>
      <c r="I28" s="24">
        <f t="shared" si="5"/>
        <v>0.87200000000000011</v>
      </c>
      <c r="J28" s="24">
        <f t="shared" si="5"/>
        <v>0.87200000000000011</v>
      </c>
      <c r="K28" s="40"/>
      <c r="L28" t="s">
        <v>128</v>
      </c>
    </row>
    <row r="29" spans="1:12">
      <c r="A29" s="3" t="s">
        <v>13</v>
      </c>
      <c r="B29" s="3"/>
      <c r="C29" s="17">
        <v>0.1</v>
      </c>
      <c r="D29" s="3"/>
      <c r="E29" s="61">
        <f>C29</f>
        <v>0.1</v>
      </c>
      <c r="F29" s="22">
        <f>E29</f>
        <v>0.1</v>
      </c>
      <c r="G29" s="22">
        <f t="shared" ref="G29:H29" si="6">F29</f>
        <v>0.1</v>
      </c>
      <c r="H29" s="22">
        <f t="shared" si="6"/>
        <v>0.1</v>
      </c>
      <c r="I29" s="22">
        <f t="shared" si="5"/>
        <v>0.1</v>
      </c>
      <c r="J29" s="22">
        <f t="shared" si="5"/>
        <v>0.1</v>
      </c>
      <c r="K29" s="37"/>
      <c r="L29" t="s">
        <v>55</v>
      </c>
    </row>
    <row r="30" spans="1:12">
      <c r="A30" s="3"/>
      <c r="B30" s="3"/>
      <c r="C30" s="8"/>
      <c r="D30" s="3"/>
      <c r="E30" s="64"/>
      <c r="F30" s="23"/>
      <c r="G30" s="23"/>
      <c r="H30" s="23"/>
      <c r="I30" s="23"/>
      <c r="J30" s="23"/>
      <c r="K30" s="41"/>
    </row>
    <row r="31" spans="1:12">
      <c r="A31" s="5" t="s">
        <v>32</v>
      </c>
      <c r="B31" s="3"/>
      <c r="C31" s="17">
        <v>0.08</v>
      </c>
      <c r="D31" s="3" t="s">
        <v>31</v>
      </c>
      <c r="E31" s="69">
        <f>C31*1.05</f>
        <v>8.4000000000000005E-2</v>
      </c>
      <c r="F31" s="69">
        <f>E31*1.1</f>
        <v>9.240000000000001E-2</v>
      </c>
      <c r="G31" s="22">
        <f t="shared" ref="G31:H31" si="7">F31</f>
        <v>9.240000000000001E-2</v>
      </c>
      <c r="H31" s="22">
        <f t="shared" si="7"/>
        <v>9.240000000000001E-2</v>
      </c>
      <c r="I31" s="22">
        <f>H31</f>
        <v>9.240000000000001E-2</v>
      </c>
      <c r="J31" s="22">
        <f>I31</f>
        <v>9.240000000000001E-2</v>
      </c>
      <c r="K31" s="37"/>
      <c r="L31" t="s">
        <v>89</v>
      </c>
    </row>
    <row r="32" spans="1:12">
      <c r="A32" s="3"/>
      <c r="B32" s="3"/>
      <c r="C32" s="8"/>
      <c r="D32" s="3"/>
      <c r="E32" s="64"/>
      <c r="F32" s="23"/>
      <c r="G32" s="23"/>
      <c r="H32" s="23"/>
      <c r="I32" s="23"/>
      <c r="J32" s="23"/>
      <c r="K32" s="41"/>
    </row>
    <row r="33" spans="1:12">
      <c r="A33" s="5" t="s">
        <v>7</v>
      </c>
      <c r="B33" s="3"/>
      <c r="C33" s="4">
        <v>0.05</v>
      </c>
      <c r="D33" s="3" t="s">
        <v>31</v>
      </c>
      <c r="E33" s="61">
        <f>C33</f>
        <v>0.05</v>
      </c>
      <c r="F33" s="22">
        <f>E33</f>
        <v>0.05</v>
      </c>
      <c r="G33" s="22">
        <f t="shared" ref="G33:H33" si="8">F33</f>
        <v>0.05</v>
      </c>
      <c r="H33" s="22">
        <f t="shared" si="8"/>
        <v>0.05</v>
      </c>
      <c r="I33" s="22">
        <f>H33</f>
        <v>0.05</v>
      </c>
      <c r="J33" s="22">
        <f>I33</f>
        <v>0.05</v>
      </c>
      <c r="K33" s="37"/>
      <c r="L33" t="s">
        <v>84</v>
      </c>
    </row>
    <row r="34" spans="1:12">
      <c r="A34" s="3"/>
      <c r="B34" s="3"/>
      <c r="C34" s="3"/>
      <c r="D34" s="3"/>
      <c r="E34" s="61"/>
      <c r="F34" s="22"/>
      <c r="G34" s="22"/>
      <c r="H34" s="22"/>
      <c r="I34" s="22"/>
      <c r="J34" s="22"/>
      <c r="K34" s="37"/>
    </row>
    <row r="35" spans="1:12">
      <c r="A35" s="5" t="s">
        <v>8</v>
      </c>
      <c r="B35" s="3"/>
      <c r="C35" s="4">
        <v>0.35</v>
      </c>
      <c r="D35" s="3" t="s">
        <v>31</v>
      </c>
      <c r="E35" s="61">
        <f>C35</f>
        <v>0.35</v>
      </c>
      <c r="F35" s="28">
        <f>E35</f>
        <v>0.35</v>
      </c>
      <c r="G35" s="80">
        <f>F35*1.01</f>
        <v>0.35349999999999998</v>
      </c>
      <c r="H35" s="22">
        <f t="shared" ref="H35" si="9">G35</f>
        <v>0.35349999999999998</v>
      </c>
      <c r="I35" s="22">
        <f>H35</f>
        <v>0.35349999999999998</v>
      </c>
      <c r="J35" s="22">
        <f>I35</f>
        <v>0.35349999999999998</v>
      </c>
      <c r="K35" s="37"/>
      <c r="L35" t="s">
        <v>85</v>
      </c>
    </row>
    <row r="38" spans="1:12" s="2" customFormat="1">
      <c r="B38" s="5"/>
      <c r="C38" s="5" t="s">
        <v>0</v>
      </c>
      <c r="D38" s="5"/>
      <c r="E38" s="56" t="s">
        <v>36</v>
      </c>
      <c r="F38" s="5" t="s">
        <v>35</v>
      </c>
      <c r="G38" s="5" t="s">
        <v>37</v>
      </c>
      <c r="H38" s="5" t="s">
        <v>1</v>
      </c>
      <c r="I38" s="5" t="s">
        <v>2</v>
      </c>
      <c r="J38" s="5" t="s">
        <v>2</v>
      </c>
    </row>
    <row r="39" spans="1:12">
      <c r="B39" s="3"/>
      <c r="C39" s="3"/>
      <c r="D39" s="3"/>
      <c r="E39" s="58"/>
      <c r="F39" s="3"/>
      <c r="G39" s="3"/>
      <c r="H39" s="3"/>
      <c r="I39" s="3"/>
      <c r="J39" s="3"/>
    </row>
    <row r="40" spans="1:12" s="71" customFormat="1">
      <c r="B40" s="72" t="s">
        <v>3</v>
      </c>
      <c r="C40" s="73">
        <f>C41*C42</f>
        <v>80000000</v>
      </c>
      <c r="D40" s="73"/>
      <c r="E40" s="73">
        <f>E41*E42</f>
        <v>81840000.000000015</v>
      </c>
      <c r="F40" s="73">
        <f t="shared" ref="F40:J40" si="10">F41*F42</f>
        <v>101481600.00000003</v>
      </c>
      <c r="G40" s="73">
        <f t="shared" si="10"/>
        <v>106048272.00000004</v>
      </c>
      <c r="H40" s="73">
        <f t="shared" si="10"/>
        <v>106048272.00000004</v>
      </c>
      <c r="I40" s="73">
        <f t="shared" si="10"/>
        <v>106048272.00000004</v>
      </c>
      <c r="J40" s="73">
        <f t="shared" si="10"/>
        <v>106048272.00000004</v>
      </c>
      <c r="K40" s="74">
        <f>SUM(E40:J40)</f>
        <v>607514688.00000024</v>
      </c>
    </row>
    <row r="41" spans="1:12">
      <c r="B41" s="7" t="s">
        <v>11</v>
      </c>
      <c r="C41" s="6">
        <f>C6</f>
        <v>100</v>
      </c>
      <c r="D41" s="6"/>
      <c r="E41" s="65">
        <f>E6</f>
        <v>110.00000000000001</v>
      </c>
      <c r="F41" s="6">
        <f t="shared" ref="F41:J41" si="11">F6</f>
        <v>110.00000000000001</v>
      </c>
      <c r="G41" s="6">
        <f t="shared" si="11"/>
        <v>104.50000000000001</v>
      </c>
      <c r="H41" s="6">
        <f t="shared" si="11"/>
        <v>104.50000000000001</v>
      </c>
      <c r="I41" s="6">
        <f t="shared" si="11"/>
        <v>104.50000000000001</v>
      </c>
      <c r="J41" s="6">
        <f t="shared" si="11"/>
        <v>104.50000000000001</v>
      </c>
      <c r="K41" s="42"/>
    </row>
    <row r="42" spans="1:12">
      <c r="B42" s="7" t="s">
        <v>12</v>
      </c>
      <c r="C42" s="8">
        <f>C5</f>
        <v>800000</v>
      </c>
      <c r="D42" s="6"/>
      <c r="E42" s="63">
        <f t="shared" ref="E42:J42" si="12">E5</f>
        <v>744000</v>
      </c>
      <c r="F42" s="8">
        <f t="shared" si="12"/>
        <v>922560.00000000012</v>
      </c>
      <c r="G42" s="8">
        <f t="shared" si="12"/>
        <v>1014816.0000000002</v>
      </c>
      <c r="H42" s="8">
        <f t="shared" si="12"/>
        <v>1014816.0000000002</v>
      </c>
      <c r="I42" s="8">
        <f t="shared" si="12"/>
        <v>1014816.0000000002</v>
      </c>
      <c r="J42" s="8">
        <f t="shared" si="12"/>
        <v>1014816.0000000002</v>
      </c>
      <c r="K42" s="39"/>
    </row>
    <row r="43" spans="1:12">
      <c r="B43" s="7"/>
      <c r="C43" s="8"/>
      <c r="D43" s="6"/>
      <c r="E43" s="63"/>
      <c r="F43" s="8"/>
      <c r="G43" s="8"/>
      <c r="H43" s="8"/>
      <c r="I43" s="8"/>
      <c r="J43" s="8"/>
      <c r="K43" s="39"/>
    </row>
    <row r="44" spans="1:12">
      <c r="B44" s="12" t="s">
        <v>4</v>
      </c>
      <c r="C44" s="6">
        <f>C17*C40</f>
        <v>24000000</v>
      </c>
      <c r="D44" s="6"/>
      <c r="E44" s="65">
        <f t="shared" ref="E44:J44" si="13">E17*E40</f>
        <v>24552000.000000004</v>
      </c>
      <c r="F44" s="6">
        <f t="shared" si="13"/>
        <v>30444480.000000007</v>
      </c>
      <c r="G44" s="6">
        <f t="shared" si="13"/>
        <v>32450771.232000012</v>
      </c>
      <c r="H44" s="6">
        <f t="shared" si="13"/>
        <v>32450771.232000012</v>
      </c>
      <c r="I44" s="6">
        <f t="shared" si="13"/>
        <v>32450771.232000012</v>
      </c>
      <c r="J44" s="6">
        <f t="shared" si="13"/>
        <v>32450771.232000012</v>
      </c>
      <c r="K44" s="43"/>
    </row>
    <row r="45" spans="1:12">
      <c r="B45" s="3"/>
      <c r="C45" s="3"/>
      <c r="D45" s="3"/>
      <c r="E45" s="58"/>
      <c r="F45" s="3"/>
      <c r="G45" s="3"/>
      <c r="H45" s="3"/>
      <c r="I45" s="3"/>
      <c r="J45" s="3"/>
    </row>
    <row r="46" spans="1:12" s="75" customFormat="1">
      <c r="B46" s="76" t="s">
        <v>6</v>
      </c>
      <c r="C46" s="77">
        <f>C40-C44</f>
        <v>56000000</v>
      </c>
      <c r="D46" s="77"/>
      <c r="E46" s="77">
        <f t="shared" ref="E46:J46" si="14">E40-E44</f>
        <v>57288000.000000015</v>
      </c>
      <c r="F46" s="77">
        <f t="shared" si="14"/>
        <v>71037120.00000003</v>
      </c>
      <c r="G46" s="77">
        <f t="shared" si="14"/>
        <v>73597500.768000036</v>
      </c>
      <c r="H46" s="77">
        <f t="shared" si="14"/>
        <v>73597500.768000036</v>
      </c>
      <c r="I46" s="77">
        <f t="shared" si="14"/>
        <v>73597500.768000036</v>
      </c>
      <c r="J46" s="77">
        <f t="shared" si="14"/>
        <v>73597500.768000036</v>
      </c>
      <c r="K46" s="74">
        <f>SUM(E46:J46)</f>
        <v>422715123.07200015</v>
      </c>
    </row>
    <row r="47" spans="1:12">
      <c r="B47" s="3"/>
      <c r="C47" s="6"/>
      <c r="D47" s="6"/>
      <c r="E47" s="65"/>
      <c r="F47" s="6"/>
      <c r="G47" s="6"/>
      <c r="H47" s="6"/>
      <c r="I47" s="6"/>
      <c r="J47" s="6"/>
      <c r="K47" s="42"/>
    </row>
    <row r="48" spans="1:12" hidden="1">
      <c r="B48" s="3" t="s">
        <v>18</v>
      </c>
      <c r="C48" s="6" t="e">
        <f>#REF!</f>
        <v>#REF!</v>
      </c>
      <c r="D48" s="6"/>
      <c r="E48" s="65" t="e">
        <f>#REF!</f>
        <v>#REF!</v>
      </c>
      <c r="F48" s="6" t="e">
        <f>#REF!</f>
        <v>#REF!</v>
      </c>
      <c r="G48" s="6" t="e">
        <f>#REF!</f>
        <v>#REF!</v>
      </c>
      <c r="H48" s="6" t="e">
        <f>#REF!</f>
        <v>#REF!</v>
      </c>
      <c r="I48" s="6" t="e">
        <f>#REF!</f>
        <v>#REF!</v>
      </c>
      <c r="J48" s="6" t="e">
        <f>#REF!</f>
        <v>#REF!</v>
      </c>
      <c r="K48" s="42"/>
    </row>
    <row r="49" spans="2:11" hidden="1">
      <c r="B49" s="3" t="s">
        <v>14</v>
      </c>
      <c r="C49" s="10">
        <v>30</v>
      </c>
      <c r="D49" s="6"/>
      <c r="E49" s="57">
        <v>30</v>
      </c>
      <c r="F49" s="10">
        <v>31</v>
      </c>
      <c r="G49" s="10">
        <v>32</v>
      </c>
      <c r="H49" s="10">
        <v>33</v>
      </c>
      <c r="I49" s="10">
        <v>34</v>
      </c>
      <c r="J49" s="10">
        <v>34</v>
      </c>
      <c r="K49" s="34"/>
    </row>
    <row r="50" spans="2:11" hidden="1">
      <c r="B50" s="3" t="s">
        <v>16</v>
      </c>
      <c r="C50" s="10" t="e">
        <f>C49/360*C48</f>
        <v>#REF!</v>
      </c>
      <c r="D50" s="6"/>
      <c r="E50" s="57" t="e">
        <f>E49/360*E48</f>
        <v>#REF!</v>
      </c>
      <c r="F50" s="10" t="e">
        <f t="shared" ref="F50:J50" si="15">F49/360*F48</f>
        <v>#REF!</v>
      </c>
      <c r="G50" s="10" t="e">
        <f t="shared" si="15"/>
        <v>#REF!</v>
      </c>
      <c r="H50" s="10" t="e">
        <f t="shared" si="15"/>
        <v>#REF!</v>
      </c>
      <c r="I50" s="10" t="e">
        <f t="shared" si="15"/>
        <v>#REF!</v>
      </c>
      <c r="J50" s="10" t="e">
        <f t="shared" si="15"/>
        <v>#REF!</v>
      </c>
      <c r="K50" s="34"/>
    </row>
    <row r="51" spans="2:11" hidden="1">
      <c r="B51" s="3" t="s">
        <v>17</v>
      </c>
      <c r="C51" s="11">
        <v>0.2</v>
      </c>
      <c r="D51" s="6"/>
      <c r="E51" s="66">
        <v>0.2</v>
      </c>
      <c r="F51" s="11">
        <v>1.2</v>
      </c>
      <c r="G51" s="11">
        <v>2.2000000000000002</v>
      </c>
      <c r="H51" s="11">
        <v>3.2</v>
      </c>
      <c r="I51" s="11">
        <v>4.2</v>
      </c>
      <c r="J51" s="11">
        <v>4.2</v>
      </c>
      <c r="K51" s="44"/>
    </row>
    <row r="52" spans="2:11" hidden="1">
      <c r="B52" s="3" t="s">
        <v>15</v>
      </c>
      <c r="C52" s="6" t="e">
        <f>C50*C51</f>
        <v>#REF!</v>
      </c>
      <c r="D52" s="6"/>
      <c r="E52" s="65" t="e">
        <f>E50*E51</f>
        <v>#REF!</v>
      </c>
      <c r="F52" s="6" t="e">
        <f t="shared" ref="F52:J52" si="16">F50*F51</f>
        <v>#REF!</v>
      </c>
      <c r="G52" s="6" t="e">
        <f t="shared" si="16"/>
        <v>#REF!</v>
      </c>
      <c r="H52" s="6" t="e">
        <f t="shared" si="16"/>
        <v>#REF!</v>
      </c>
      <c r="I52" s="6" t="e">
        <f t="shared" si="16"/>
        <v>#REF!</v>
      </c>
      <c r="J52" s="6" t="e">
        <f t="shared" si="16"/>
        <v>#REF!</v>
      </c>
      <c r="K52" s="42"/>
    </row>
    <row r="53" spans="2:11">
      <c r="B53" s="3" t="s">
        <v>7</v>
      </c>
      <c r="C53" s="6">
        <f>C33*C40</f>
        <v>4000000</v>
      </c>
      <c r="D53" s="6"/>
      <c r="E53" s="65">
        <f>E33*E40</f>
        <v>4092000.0000000009</v>
      </c>
      <c r="F53" s="6">
        <f t="shared" ref="F53:J53" si="17">F33*F40</f>
        <v>5074080.0000000019</v>
      </c>
      <c r="G53" s="6">
        <f t="shared" si="17"/>
        <v>5302413.6000000024</v>
      </c>
      <c r="H53" s="6">
        <f t="shared" si="17"/>
        <v>5302413.6000000024</v>
      </c>
      <c r="I53" s="6">
        <f t="shared" si="17"/>
        <v>5302413.6000000024</v>
      </c>
      <c r="J53" s="6">
        <f t="shared" si="17"/>
        <v>5302413.6000000024</v>
      </c>
      <c r="K53" s="42"/>
    </row>
    <row r="54" spans="2:11">
      <c r="B54" s="3"/>
      <c r="C54" s="6"/>
      <c r="D54" s="6"/>
      <c r="E54" s="65"/>
      <c r="F54" s="6"/>
      <c r="G54" s="6"/>
      <c r="H54" s="6"/>
      <c r="I54" s="6"/>
      <c r="J54" s="6"/>
      <c r="K54" s="42"/>
    </row>
    <row r="55" spans="2:11">
      <c r="B55" s="3" t="s">
        <v>8</v>
      </c>
      <c r="C55" s="6">
        <f>C35*C40</f>
        <v>28000000</v>
      </c>
      <c r="D55" s="6"/>
      <c r="E55" s="65">
        <f>E35*E40</f>
        <v>28644000.000000004</v>
      </c>
      <c r="F55" s="6">
        <f t="shared" ref="F55:J55" si="18">F35*F40</f>
        <v>35518560.000000007</v>
      </c>
      <c r="G55" s="6">
        <f t="shared" si="18"/>
        <v>37488064.152000017</v>
      </c>
      <c r="H55" s="6">
        <f t="shared" si="18"/>
        <v>37488064.152000017</v>
      </c>
      <c r="I55" s="6">
        <f t="shared" si="18"/>
        <v>37488064.152000017</v>
      </c>
      <c r="J55" s="6">
        <f t="shared" si="18"/>
        <v>37488064.152000017</v>
      </c>
      <c r="K55" s="42"/>
    </row>
    <row r="56" spans="2:11">
      <c r="B56" s="3"/>
      <c r="C56" s="6"/>
      <c r="D56" s="6"/>
      <c r="E56" s="65"/>
      <c r="F56" s="6"/>
      <c r="G56" s="6"/>
      <c r="H56" s="6"/>
      <c r="I56" s="6"/>
      <c r="J56" s="6"/>
      <c r="K56" s="42"/>
    </row>
    <row r="57" spans="2:11">
      <c r="B57" s="12" t="s">
        <v>5</v>
      </c>
      <c r="C57" s="6">
        <f>C31*C40</f>
        <v>6400000</v>
      </c>
      <c r="D57" s="6"/>
      <c r="E57" s="65">
        <f t="shared" ref="E57:J57" si="19">E31*E40</f>
        <v>6874560.0000000019</v>
      </c>
      <c r="F57" s="6">
        <f t="shared" si="19"/>
        <v>9376899.8400000036</v>
      </c>
      <c r="G57" s="6">
        <f t="shared" si="19"/>
        <v>9798860.3328000046</v>
      </c>
      <c r="H57" s="6">
        <f t="shared" si="19"/>
        <v>9798860.3328000046</v>
      </c>
      <c r="I57" s="6">
        <f t="shared" si="19"/>
        <v>9798860.3328000046</v>
      </c>
      <c r="J57" s="6">
        <f t="shared" si="19"/>
        <v>9798860.3328000046</v>
      </c>
      <c r="K57" s="42"/>
    </row>
    <row r="58" spans="2:11">
      <c r="B58" s="3"/>
      <c r="C58" s="6"/>
      <c r="D58" s="6"/>
      <c r="E58" s="65"/>
      <c r="F58" s="6"/>
      <c r="G58" s="6"/>
      <c r="H58" s="6"/>
      <c r="I58" s="6"/>
      <c r="J58" s="6"/>
      <c r="K58" s="42"/>
    </row>
    <row r="59" spans="2:11">
      <c r="B59" s="3" t="s">
        <v>9</v>
      </c>
      <c r="C59" s="6">
        <f>C10*C9+C14*C13</f>
        <v>500000</v>
      </c>
      <c r="D59" s="6"/>
      <c r="E59" s="65">
        <f t="shared" ref="E59:J59" si="20">E10*E9+E14*E13</f>
        <v>500000</v>
      </c>
      <c r="F59" s="6">
        <f t="shared" si="20"/>
        <v>700000</v>
      </c>
      <c r="G59" s="6">
        <f t="shared" si="20"/>
        <v>700000</v>
      </c>
      <c r="H59" s="6">
        <f t="shared" si="20"/>
        <v>700000</v>
      </c>
      <c r="I59" s="6">
        <f t="shared" si="20"/>
        <v>700000</v>
      </c>
      <c r="J59" s="6">
        <f t="shared" si="20"/>
        <v>700000</v>
      </c>
      <c r="K59" s="42"/>
    </row>
    <row r="60" spans="2:11">
      <c r="B60" s="3"/>
      <c r="C60" s="6"/>
      <c r="D60" s="6"/>
      <c r="E60" s="65"/>
      <c r="F60" s="6"/>
      <c r="G60" s="6"/>
      <c r="H60" s="6"/>
      <c r="I60" s="6"/>
      <c r="J60" s="6"/>
      <c r="K60" s="42"/>
    </row>
    <row r="61" spans="2:11">
      <c r="B61" s="12" t="s">
        <v>21</v>
      </c>
      <c r="C61" s="6">
        <f>C40*C22</f>
        <v>80000000</v>
      </c>
      <c r="D61" s="6"/>
      <c r="E61" s="65">
        <f t="shared" ref="E61:J61" si="21">E40*E22</f>
        <v>84295200.000000015</v>
      </c>
      <c r="F61" s="6">
        <f t="shared" si="21"/>
        <v>113933392.32000004</v>
      </c>
      <c r="G61" s="6">
        <f t="shared" si="21"/>
        <v>119060394.97440006</v>
      </c>
      <c r="H61" s="6">
        <f t="shared" si="21"/>
        <v>119060394.97440006</v>
      </c>
      <c r="I61" s="6">
        <f t="shared" si="21"/>
        <v>119060394.97440006</v>
      </c>
      <c r="J61" s="6">
        <f t="shared" si="21"/>
        <v>119060394.97440006</v>
      </c>
      <c r="K61" s="42"/>
    </row>
    <row r="62" spans="2:11">
      <c r="B62" s="12" t="s">
        <v>30</v>
      </c>
      <c r="C62" s="6">
        <f>C15*C40</f>
        <v>8000000</v>
      </c>
      <c r="D62" s="6"/>
      <c r="E62" s="65">
        <f t="shared" ref="E62:J62" si="22">E15*E40*E28</f>
        <v>6547200.0000000019</v>
      </c>
      <c r="F62" s="6">
        <f t="shared" si="22"/>
        <v>8849195.5200000051</v>
      </c>
      <c r="G62" s="6">
        <f t="shared" si="22"/>
        <v>9247409.3184000049</v>
      </c>
      <c r="H62" s="6">
        <f t="shared" si="22"/>
        <v>9247409.3184000049</v>
      </c>
      <c r="I62" s="6">
        <f t="shared" si="22"/>
        <v>9247409.3184000049</v>
      </c>
      <c r="J62" s="6">
        <f t="shared" si="22"/>
        <v>9247409.3184000049</v>
      </c>
      <c r="K62" s="42"/>
    </row>
    <row r="63" spans="2:11">
      <c r="B63" s="12"/>
      <c r="C63" s="6"/>
      <c r="D63" s="6"/>
      <c r="E63" s="65"/>
      <c r="F63" s="6"/>
      <c r="G63" s="6"/>
      <c r="H63" s="6"/>
      <c r="I63" s="6"/>
      <c r="J63" s="6"/>
      <c r="K63" s="42"/>
    </row>
    <row r="64" spans="2:11">
      <c r="B64" s="12" t="s">
        <v>13</v>
      </c>
      <c r="C64" s="6">
        <f>C23*C61+C29*C62</f>
        <v>8800000</v>
      </c>
      <c r="D64" s="6"/>
      <c r="E64" s="65">
        <f t="shared" ref="E64:J64" si="23">E23*E61+E29*E62</f>
        <v>9084240.0000000019</v>
      </c>
      <c r="F64" s="6">
        <f t="shared" si="23"/>
        <v>12278258.784000006</v>
      </c>
      <c r="G64" s="6">
        <f t="shared" si="23"/>
        <v>12830780.429280007</v>
      </c>
      <c r="H64" s="6">
        <f t="shared" si="23"/>
        <v>12830780.429280007</v>
      </c>
      <c r="I64" s="6">
        <f t="shared" si="23"/>
        <v>12830780.429280007</v>
      </c>
      <c r="J64" s="6">
        <f t="shared" si="23"/>
        <v>12830780.429280007</v>
      </c>
      <c r="K64" s="42"/>
    </row>
    <row r="65" spans="2:11">
      <c r="B65" s="12" t="s">
        <v>20</v>
      </c>
      <c r="C65" s="6">
        <f>C21*C61+C27*C62</f>
        <v>880000</v>
      </c>
      <c r="D65" s="6"/>
      <c r="E65" s="65">
        <f t="shared" ref="E65:J65" si="24">E21*E61+E27*E62</f>
        <v>908424.00000000012</v>
      </c>
      <c r="F65" s="6">
        <f t="shared" si="24"/>
        <v>1227825.8784000003</v>
      </c>
      <c r="G65" s="6">
        <f t="shared" si="24"/>
        <v>1283078.0429280007</v>
      </c>
      <c r="H65" s="6">
        <f t="shared" si="24"/>
        <v>1283078.0429280007</v>
      </c>
      <c r="I65" s="6">
        <f t="shared" si="24"/>
        <v>1283078.0429280007</v>
      </c>
      <c r="J65" s="6">
        <f t="shared" si="24"/>
        <v>1283078.0429280007</v>
      </c>
      <c r="K65" s="42"/>
    </row>
    <row r="66" spans="2:11">
      <c r="B66" s="3"/>
      <c r="C66" s="6"/>
      <c r="D66" s="6"/>
      <c r="E66" s="65"/>
      <c r="F66" s="6"/>
      <c r="G66" s="6"/>
      <c r="H66" s="6"/>
      <c r="I66" s="6"/>
      <c r="J66" s="6"/>
      <c r="K66" s="42"/>
    </row>
    <row r="67" spans="2:11" s="75" customFormat="1">
      <c r="B67" s="76" t="s">
        <v>10</v>
      </c>
      <c r="C67" s="77">
        <f>C46-C53-C55-C59-C64-C65-C57</f>
        <v>7420000</v>
      </c>
      <c r="D67" s="77"/>
      <c r="E67" s="77">
        <f>E46-E53-E55-E59-E64-E65-E57</f>
        <v>7184776.0000000075</v>
      </c>
      <c r="F67" s="77">
        <f t="shared" ref="F67:J67" si="25">F46-F53-F55-F59-F64-F65-F57</f>
        <v>6861495.4976000134</v>
      </c>
      <c r="G67" s="77">
        <f t="shared" si="25"/>
        <v>6194304.2109919991</v>
      </c>
      <c r="H67" s="77">
        <f t="shared" si="25"/>
        <v>6194304.2109919991</v>
      </c>
      <c r="I67" s="77">
        <f t="shared" si="25"/>
        <v>6194304.2109919991</v>
      </c>
      <c r="J67" s="77">
        <f t="shared" si="25"/>
        <v>6194304.2109919991</v>
      </c>
      <c r="K67" s="74">
        <f>SUM(E67:J67)</f>
        <v>38823488.341568023</v>
      </c>
    </row>
    <row r="69" spans="2:11">
      <c r="E69" s="67"/>
      <c r="F69" s="21"/>
      <c r="G69" s="21"/>
      <c r="H69" s="21"/>
      <c r="I69" s="21"/>
      <c r="J69" s="21"/>
      <c r="K69" s="21"/>
    </row>
    <row r="72" spans="2:11">
      <c r="C72" s="1"/>
      <c r="D72" s="1"/>
      <c r="E72" s="68"/>
      <c r="F72" s="1"/>
      <c r="G72" s="1"/>
      <c r="H72" s="1"/>
      <c r="I72" s="1"/>
      <c r="J72" s="1"/>
      <c r="K72" s="1"/>
    </row>
    <row r="73" spans="2:11">
      <c r="C73" s="1"/>
      <c r="D73" s="1"/>
      <c r="E73" s="68"/>
      <c r="F73" s="1"/>
      <c r="G73" s="1"/>
      <c r="H73" s="1"/>
      <c r="I73" s="1"/>
      <c r="J73" s="1"/>
      <c r="K73" s="1"/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73FDD-50E0-BA4F-8AF0-CA5B03A82E37}">
  <dimension ref="A1:L73"/>
  <sheetViews>
    <sheetView tabSelected="1" topLeftCell="C2" workbookViewId="0">
      <selection activeCell="H5" sqref="H5"/>
    </sheetView>
  </sheetViews>
  <sheetFormatPr baseColWidth="10" defaultColWidth="8.83203125" defaultRowHeight="14"/>
  <cols>
    <col min="1" max="1" width="66.1640625" bestFit="1" customWidth="1"/>
    <col min="2" max="2" width="26.1640625" customWidth="1"/>
    <col min="3" max="4" width="20.83203125" customWidth="1"/>
    <col min="5" max="5" width="20.83203125" style="55" customWidth="1"/>
    <col min="6" max="11" width="20.83203125" customWidth="1"/>
    <col min="12" max="12" width="48" bestFit="1" customWidth="1"/>
  </cols>
  <sheetData>
    <row r="1" spans="1:12">
      <c r="A1" s="2" t="s">
        <v>40</v>
      </c>
    </row>
    <row r="3" spans="1:12">
      <c r="A3" s="3"/>
      <c r="B3" s="3"/>
      <c r="C3" s="5" t="s">
        <v>0</v>
      </c>
      <c r="D3" s="5" t="s">
        <v>42</v>
      </c>
      <c r="E3" s="56" t="s">
        <v>36</v>
      </c>
      <c r="F3" s="5" t="s">
        <v>38</v>
      </c>
      <c r="G3" s="5" t="s">
        <v>37</v>
      </c>
      <c r="H3" s="5" t="s">
        <v>1</v>
      </c>
      <c r="I3" s="5" t="s">
        <v>2</v>
      </c>
      <c r="J3" s="5" t="s">
        <v>97</v>
      </c>
      <c r="K3" s="2" t="s">
        <v>46</v>
      </c>
      <c r="L3" s="2" t="s">
        <v>98</v>
      </c>
    </row>
    <row r="4" spans="1:12">
      <c r="A4" s="5" t="s">
        <v>43</v>
      </c>
      <c r="B4" s="3"/>
      <c r="C4" s="5"/>
      <c r="D4" s="5"/>
      <c r="E4" s="56"/>
      <c r="F4" s="5"/>
      <c r="G4" s="5"/>
      <c r="H4" s="5"/>
      <c r="I4" s="5"/>
      <c r="J4" s="5"/>
      <c r="K4" s="2"/>
    </row>
    <row r="5" spans="1:12">
      <c r="A5" s="3" t="s">
        <v>54</v>
      </c>
      <c r="B5" s="3"/>
      <c r="C5" s="25">
        <f>800000</f>
        <v>800000</v>
      </c>
      <c r="D5" s="3" t="s">
        <v>23</v>
      </c>
      <c r="E5" s="54">
        <f>C5*0.93</f>
        <v>744000</v>
      </c>
      <c r="F5" s="54">
        <f>E5*(1.12+0.02+0.1)</f>
        <v>922560.00000000012</v>
      </c>
      <c r="G5" s="81">
        <f>F5*1.1</f>
        <v>1014816.0000000002</v>
      </c>
      <c r="H5" s="82">
        <f>G5*1.1</f>
        <v>1116297.6000000003</v>
      </c>
      <c r="I5" s="10">
        <f>H5</f>
        <v>1116297.6000000003</v>
      </c>
      <c r="J5" s="10">
        <f>I5</f>
        <v>1116297.6000000003</v>
      </c>
      <c r="K5" s="34"/>
      <c r="L5" t="s">
        <v>83</v>
      </c>
    </row>
    <row r="6" spans="1:12">
      <c r="A6" s="3" t="s">
        <v>44</v>
      </c>
      <c r="B6" s="3"/>
      <c r="C6" s="26">
        <v>100</v>
      </c>
      <c r="D6" s="3"/>
      <c r="E6" s="54">
        <f>C6*1.1</f>
        <v>110.00000000000001</v>
      </c>
      <c r="F6" s="10">
        <f>E6</f>
        <v>110.00000000000001</v>
      </c>
      <c r="G6" s="81">
        <f>F6*0.95</f>
        <v>104.50000000000001</v>
      </c>
      <c r="H6" s="82">
        <f>G6*0.95</f>
        <v>99.275000000000006</v>
      </c>
      <c r="I6" s="82">
        <f>H6*1.05</f>
        <v>104.23875000000001</v>
      </c>
      <c r="J6" s="10">
        <f>I6</f>
        <v>104.23875000000001</v>
      </c>
      <c r="K6" s="34"/>
      <c r="L6" t="s">
        <v>107</v>
      </c>
    </row>
    <row r="7" spans="1:12">
      <c r="A7" s="3"/>
      <c r="B7" s="3"/>
      <c r="C7" s="5"/>
      <c r="D7" s="5"/>
      <c r="E7" s="56"/>
      <c r="F7" s="5"/>
      <c r="G7" s="5"/>
      <c r="H7" s="5"/>
      <c r="I7" s="5"/>
      <c r="J7" s="5"/>
      <c r="K7" s="2"/>
    </row>
    <row r="8" spans="1:12">
      <c r="A8" s="5" t="s">
        <v>29</v>
      </c>
      <c r="B8" s="3"/>
      <c r="C8" s="3"/>
      <c r="D8" s="3"/>
      <c r="E8" s="58"/>
      <c r="F8" s="3"/>
      <c r="G8" s="3"/>
      <c r="H8" s="3"/>
      <c r="I8" s="3"/>
      <c r="J8" s="3"/>
    </row>
    <row r="9" spans="1:12">
      <c r="A9" s="3" t="s">
        <v>100</v>
      </c>
      <c r="B9" s="3"/>
      <c r="C9" s="3">
        <v>1</v>
      </c>
      <c r="D9" s="3"/>
      <c r="E9" s="58">
        <f>C9</f>
        <v>1</v>
      </c>
      <c r="F9" s="3">
        <f>E9</f>
        <v>1</v>
      </c>
      <c r="G9" s="3">
        <f>F9</f>
        <v>1</v>
      </c>
      <c r="H9" s="3">
        <f>G9</f>
        <v>1</v>
      </c>
      <c r="I9" s="3">
        <f t="shared" ref="I9:J9" si="0">H9</f>
        <v>1</v>
      </c>
      <c r="J9" s="3">
        <f t="shared" si="0"/>
        <v>1</v>
      </c>
      <c r="L9" t="s">
        <v>101</v>
      </c>
    </row>
    <row r="10" spans="1:12">
      <c r="A10" s="3" t="s">
        <v>99</v>
      </c>
      <c r="B10" s="3"/>
      <c r="C10" s="15">
        <v>500000</v>
      </c>
      <c r="D10" s="3" t="s">
        <v>25</v>
      </c>
      <c r="E10" s="59">
        <f>C10</f>
        <v>500000</v>
      </c>
      <c r="F10" s="15">
        <f>C10</f>
        <v>500000</v>
      </c>
      <c r="G10" s="15">
        <f>C10</f>
        <v>500000</v>
      </c>
      <c r="H10" s="15">
        <f>C10</f>
        <v>500000</v>
      </c>
      <c r="I10" s="15">
        <f>C10</f>
        <v>500000</v>
      </c>
      <c r="J10" s="15">
        <f>C10</f>
        <v>500000</v>
      </c>
      <c r="K10" s="35"/>
      <c r="L10" t="s">
        <v>55</v>
      </c>
    </row>
    <row r="11" spans="1:12">
      <c r="A11" s="3" t="s">
        <v>33</v>
      </c>
      <c r="B11" s="3"/>
      <c r="C11" s="10">
        <v>10</v>
      </c>
      <c r="D11" s="3" t="s">
        <v>34</v>
      </c>
      <c r="E11" s="57">
        <f>C11</f>
        <v>10</v>
      </c>
      <c r="F11" s="10">
        <f>E11</f>
        <v>10</v>
      </c>
      <c r="G11" s="10">
        <f>F11</f>
        <v>10</v>
      </c>
      <c r="H11" s="10">
        <f>G11</f>
        <v>10</v>
      </c>
      <c r="I11" s="10">
        <f>H11</f>
        <v>10</v>
      </c>
      <c r="J11" s="10">
        <f>I11</f>
        <v>10</v>
      </c>
      <c r="K11" s="34"/>
      <c r="L11" t="s">
        <v>55</v>
      </c>
    </row>
    <row r="12" spans="1:12">
      <c r="A12" s="3"/>
      <c r="B12" s="3"/>
      <c r="C12" s="10"/>
      <c r="D12" s="3"/>
      <c r="E12" s="57"/>
      <c r="F12" s="10"/>
      <c r="G12" s="10"/>
      <c r="H12" s="10"/>
      <c r="I12" s="10"/>
      <c r="J12" s="10"/>
      <c r="K12" s="34"/>
    </row>
    <row r="13" spans="1:12">
      <c r="A13" s="3" t="s">
        <v>90</v>
      </c>
      <c r="B13" s="3"/>
      <c r="C13" s="10">
        <v>0</v>
      </c>
      <c r="D13" s="3" t="s">
        <v>41</v>
      </c>
      <c r="E13" s="57">
        <f>C13</f>
        <v>0</v>
      </c>
      <c r="F13" s="78">
        <v>1</v>
      </c>
      <c r="G13" s="10">
        <f>F13</f>
        <v>1</v>
      </c>
      <c r="H13" s="10">
        <f>G13</f>
        <v>1</v>
      </c>
      <c r="I13" s="10">
        <f>H13</f>
        <v>1</v>
      </c>
      <c r="J13" s="10">
        <f>I13</f>
        <v>1</v>
      </c>
      <c r="K13" s="34"/>
      <c r="L13" t="s">
        <v>102</v>
      </c>
    </row>
    <row r="14" spans="1:12">
      <c r="A14" s="3" t="s">
        <v>79</v>
      </c>
      <c r="B14" s="3"/>
      <c r="C14" s="16">
        <v>200000</v>
      </c>
      <c r="D14" s="3" t="s">
        <v>25</v>
      </c>
      <c r="E14" s="60">
        <f>C14</f>
        <v>200000</v>
      </c>
      <c r="F14" s="16">
        <f>E14</f>
        <v>200000</v>
      </c>
      <c r="G14" s="16">
        <f t="shared" ref="G14:H14" si="1">E14</f>
        <v>200000</v>
      </c>
      <c r="H14" s="16">
        <f t="shared" si="1"/>
        <v>200000</v>
      </c>
      <c r="I14" s="16">
        <f>G14</f>
        <v>200000</v>
      </c>
      <c r="J14" s="16">
        <f>H14</f>
        <v>200000</v>
      </c>
      <c r="K14" s="36"/>
    </row>
    <row r="15" spans="1:12">
      <c r="A15" s="3" t="s">
        <v>61</v>
      </c>
      <c r="B15" s="3"/>
      <c r="C15" s="17">
        <v>0.1</v>
      </c>
      <c r="D15" s="3" t="s">
        <v>31</v>
      </c>
      <c r="E15" s="61">
        <f>C15</f>
        <v>0.1</v>
      </c>
      <c r="F15" s="22">
        <f>E15</f>
        <v>0.1</v>
      </c>
      <c r="G15" s="22">
        <f t="shared" ref="G15:H17" si="2">F15</f>
        <v>0.1</v>
      </c>
      <c r="H15" s="22">
        <f t="shared" si="2"/>
        <v>0.1</v>
      </c>
      <c r="I15" s="22">
        <f>H15</f>
        <v>0.1</v>
      </c>
      <c r="J15" s="22">
        <f>I15</f>
        <v>0.1</v>
      </c>
      <c r="K15" s="37"/>
      <c r="L15" t="s">
        <v>55</v>
      </c>
    </row>
    <row r="16" spans="1:12">
      <c r="A16" s="3"/>
      <c r="B16" s="3"/>
      <c r="C16" s="17"/>
      <c r="D16" s="3"/>
      <c r="E16" s="61"/>
      <c r="F16" s="22"/>
      <c r="G16" s="22"/>
      <c r="H16" s="22"/>
      <c r="I16" s="22"/>
      <c r="J16" s="22"/>
      <c r="K16" s="37"/>
    </row>
    <row r="17" spans="1:12">
      <c r="A17" s="5" t="s">
        <v>4</v>
      </c>
      <c r="B17" s="3"/>
      <c r="C17" s="17">
        <v>0.3</v>
      </c>
      <c r="D17" s="3" t="s">
        <v>31</v>
      </c>
      <c r="E17" s="61">
        <f>C17</f>
        <v>0.3</v>
      </c>
      <c r="F17" s="22">
        <f>E17</f>
        <v>0.3</v>
      </c>
      <c r="G17" s="80">
        <f>F17*1.02</f>
        <v>0.30599999999999999</v>
      </c>
      <c r="H17" s="22">
        <f t="shared" si="2"/>
        <v>0.30599999999999999</v>
      </c>
      <c r="I17" s="22">
        <f>H17</f>
        <v>0.30599999999999999</v>
      </c>
      <c r="J17" s="22">
        <f>I17</f>
        <v>0.30599999999999999</v>
      </c>
      <c r="K17" s="37"/>
      <c r="L17" t="s">
        <v>108</v>
      </c>
    </row>
    <row r="18" spans="1:12">
      <c r="A18" s="3"/>
      <c r="B18" s="3"/>
      <c r="C18" s="15"/>
      <c r="D18" s="3"/>
      <c r="E18" s="59"/>
      <c r="F18" s="15"/>
      <c r="G18" s="15"/>
      <c r="H18" s="15"/>
      <c r="I18" s="15"/>
      <c r="J18" s="15"/>
      <c r="K18" s="35"/>
    </row>
    <row r="19" spans="1:12">
      <c r="A19" s="3"/>
      <c r="B19" s="3"/>
      <c r="C19" s="3"/>
      <c r="D19" s="3"/>
      <c r="E19" s="58"/>
      <c r="F19" s="3"/>
      <c r="G19" s="3"/>
      <c r="H19" s="3"/>
      <c r="I19" s="3"/>
      <c r="J19" s="3"/>
    </row>
    <row r="20" spans="1:12">
      <c r="A20" s="5" t="s">
        <v>28</v>
      </c>
      <c r="B20" s="3"/>
      <c r="C20" s="3"/>
      <c r="D20" s="3"/>
      <c r="E20" s="58"/>
      <c r="F20" s="3"/>
      <c r="G20" s="3"/>
      <c r="H20" s="3"/>
      <c r="I20" s="3"/>
      <c r="J20" s="3"/>
    </row>
    <row r="21" spans="1:12">
      <c r="A21" s="3" t="s">
        <v>24</v>
      </c>
      <c r="B21" s="3"/>
      <c r="C21" s="4">
        <v>0.01</v>
      </c>
      <c r="D21" s="3" t="s">
        <v>25</v>
      </c>
      <c r="E21" s="61">
        <f>C21</f>
        <v>0.01</v>
      </c>
      <c r="F21" s="22">
        <f>E21</f>
        <v>0.01</v>
      </c>
      <c r="G21" s="22">
        <f t="shared" ref="G21:J23" si="3">F21</f>
        <v>0.01</v>
      </c>
      <c r="H21" s="22">
        <f t="shared" si="3"/>
        <v>0.01</v>
      </c>
      <c r="I21" s="22">
        <f t="shared" si="3"/>
        <v>0.01</v>
      </c>
      <c r="J21" s="22">
        <f t="shared" si="3"/>
        <v>0.01</v>
      </c>
      <c r="K21" s="37"/>
      <c r="L21" t="s">
        <v>55</v>
      </c>
    </row>
    <row r="22" spans="1:12">
      <c r="A22" s="3" t="s">
        <v>26</v>
      </c>
      <c r="B22" s="3"/>
      <c r="C22" s="8">
        <v>1</v>
      </c>
      <c r="D22" s="3" t="s">
        <v>27</v>
      </c>
      <c r="E22" s="54">
        <f>C22*1.03</f>
        <v>1.03</v>
      </c>
      <c r="F22" s="78">
        <f>E22*(1.05+0.04)</f>
        <v>1.1227</v>
      </c>
      <c r="G22" s="10">
        <f t="shared" si="3"/>
        <v>1.1227</v>
      </c>
      <c r="H22" s="10">
        <f t="shared" si="3"/>
        <v>1.1227</v>
      </c>
      <c r="I22" s="10">
        <f t="shared" si="3"/>
        <v>1.1227</v>
      </c>
      <c r="J22" s="10">
        <f t="shared" si="3"/>
        <v>1.1227</v>
      </c>
      <c r="K22" s="34"/>
      <c r="L22" t="s">
        <v>129</v>
      </c>
    </row>
    <row r="23" spans="1:12">
      <c r="A23" s="3" t="s">
        <v>13</v>
      </c>
      <c r="B23" s="3"/>
      <c r="C23" s="17">
        <v>0.1</v>
      </c>
      <c r="D23" s="3"/>
      <c r="E23" s="62">
        <f>C23</f>
        <v>0.1</v>
      </c>
      <c r="F23" s="17">
        <f>E23</f>
        <v>0.1</v>
      </c>
      <c r="G23" s="17">
        <f>F23</f>
        <v>0.1</v>
      </c>
      <c r="H23" s="17">
        <f>G23</f>
        <v>0.1</v>
      </c>
      <c r="I23" s="17">
        <f t="shared" si="3"/>
        <v>0.1</v>
      </c>
      <c r="J23" s="17">
        <f t="shared" si="3"/>
        <v>0.1</v>
      </c>
      <c r="K23" s="38"/>
      <c r="L23" t="s">
        <v>55</v>
      </c>
    </row>
    <row r="24" spans="1:12">
      <c r="A24" s="3"/>
      <c r="B24" s="3"/>
      <c r="C24" s="17"/>
      <c r="D24" s="3"/>
      <c r="E24" s="62"/>
      <c r="F24" s="17"/>
      <c r="G24" s="17"/>
      <c r="H24" s="17"/>
      <c r="I24" s="17"/>
      <c r="J24" s="17"/>
      <c r="K24" s="38"/>
    </row>
    <row r="25" spans="1:12">
      <c r="A25" s="3"/>
      <c r="B25" s="3"/>
      <c r="C25" s="8"/>
      <c r="D25" s="3"/>
      <c r="E25" s="63"/>
      <c r="F25" s="8"/>
      <c r="G25" s="8"/>
      <c r="H25" s="8"/>
      <c r="I25" s="8"/>
      <c r="J25" s="8"/>
      <c r="K25" s="39"/>
    </row>
    <row r="26" spans="1:12">
      <c r="A26" s="5" t="s">
        <v>30</v>
      </c>
      <c r="B26" s="3"/>
      <c r="C26" s="8"/>
      <c r="D26" s="3"/>
      <c r="E26" s="63"/>
      <c r="F26" s="8"/>
      <c r="G26" s="8"/>
      <c r="H26" s="8"/>
      <c r="I26" s="8"/>
      <c r="J26" s="8"/>
      <c r="K26" s="39"/>
    </row>
    <row r="27" spans="1:12">
      <c r="A27" s="3" t="s">
        <v>24</v>
      </c>
      <c r="B27" s="3"/>
      <c r="C27" s="4">
        <v>0.01</v>
      </c>
      <c r="D27" s="3" t="s">
        <v>25</v>
      </c>
      <c r="E27" s="61">
        <f>C27</f>
        <v>0.01</v>
      </c>
      <c r="F27" s="22">
        <f>E27</f>
        <v>0.01</v>
      </c>
      <c r="G27" s="22">
        <f t="shared" ref="G27:J29" si="4">F27</f>
        <v>0.01</v>
      </c>
      <c r="H27" s="22">
        <f t="shared" si="4"/>
        <v>0.01</v>
      </c>
      <c r="I27" s="22">
        <f t="shared" si="4"/>
        <v>0.01</v>
      </c>
      <c r="J27" s="22">
        <f t="shared" si="4"/>
        <v>0.01</v>
      </c>
      <c r="K27" s="37"/>
      <c r="L27" t="s">
        <v>55</v>
      </c>
    </row>
    <row r="28" spans="1:12">
      <c r="A28" s="3" t="s">
        <v>26</v>
      </c>
      <c r="B28" s="3"/>
      <c r="C28" s="27">
        <v>1</v>
      </c>
      <c r="D28" s="3" t="s">
        <v>27</v>
      </c>
      <c r="E28" s="70">
        <f>C28*0.8</f>
        <v>0.8</v>
      </c>
      <c r="F28" s="79">
        <f>E28*(1.05+0.04)</f>
        <v>0.87200000000000011</v>
      </c>
      <c r="G28" s="24">
        <f>F28</f>
        <v>0.87200000000000011</v>
      </c>
      <c r="H28" s="84">
        <f>G28*0.8</f>
        <v>0.69760000000000011</v>
      </c>
      <c r="I28" s="24">
        <f t="shared" si="4"/>
        <v>0.69760000000000011</v>
      </c>
      <c r="J28" s="24">
        <f t="shared" si="4"/>
        <v>0.69760000000000011</v>
      </c>
      <c r="K28" s="40"/>
      <c r="L28" t="s">
        <v>128</v>
      </c>
    </row>
    <row r="29" spans="1:12">
      <c r="A29" s="3" t="s">
        <v>13</v>
      </c>
      <c r="B29" s="3"/>
      <c r="C29" s="17">
        <v>0.1</v>
      </c>
      <c r="D29" s="3"/>
      <c r="E29" s="61">
        <f>C29</f>
        <v>0.1</v>
      </c>
      <c r="F29" s="22">
        <f>E29</f>
        <v>0.1</v>
      </c>
      <c r="G29" s="22">
        <f t="shared" ref="G29:H29" si="5">F29</f>
        <v>0.1</v>
      </c>
      <c r="H29" s="22">
        <f t="shared" si="5"/>
        <v>0.1</v>
      </c>
      <c r="I29" s="22">
        <f t="shared" si="4"/>
        <v>0.1</v>
      </c>
      <c r="J29" s="22">
        <f t="shared" si="4"/>
        <v>0.1</v>
      </c>
      <c r="K29" s="37"/>
      <c r="L29" t="s">
        <v>55</v>
      </c>
    </row>
    <row r="30" spans="1:12">
      <c r="A30" s="3"/>
      <c r="B30" s="3"/>
      <c r="C30" s="8"/>
      <c r="D30" s="3"/>
      <c r="E30" s="64"/>
      <c r="F30" s="23"/>
      <c r="G30" s="23"/>
      <c r="H30" s="23"/>
      <c r="I30" s="23"/>
      <c r="J30" s="23"/>
      <c r="K30" s="41"/>
    </row>
    <row r="31" spans="1:12">
      <c r="A31" s="5" t="s">
        <v>32</v>
      </c>
      <c r="B31" s="3"/>
      <c r="C31" s="17">
        <v>0.08</v>
      </c>
      <c r="D31" s="3" t="s">
        <v>31</v>
      </c>
      <c r="E31" s="69">
        <f>C31*1.05</f>
        <v>8.4000000000000005E-2</v>
      </c>
      <c r="F31" s="69">
        <f>E31*1.1</f>
        <v>9.240000000000001E-2</v>
      </c>
      <c r="G31" s="22">
        <f t="shared" ref="G31:H31" si="6">F31</f>
        <v>9.240000000000001E-2</v>
      </c>
      <c r="H31" s="22">
        <f t="shared" si="6"/>
        <v>9.240000000000001E-2</v>
      </c>
      <c r="I31" s="22">
        <f>H31</f>
        <v>9.240000000000001E-2</v>
      </c>
      <c r="J31" s="22">
        <f>I31</f>
        <v>9.240000000000001E-2</v>
      </c>
      <c r="K31" s="37"/>
      <c r="L31" t="s">
        <v>89</v>
      </c>
    </row>
    <row r="32" spans="1:12">
      <c r="A32" s="3"/>
      <c r="B32" s="3"/>
      <c r="C32" s="8"/>
      <c r="D32" s="3"/>
      <c r="E32" s="64"/>
      <c r="F32" s="23"/>
      <c r="G32" s="23"/>
      <c r="H32" s="23"/>
      <c r="I32" s="23"/>
      <c r="J32" s="23"/>
      <c r="K32" s="41"/>
    </row>
    <row r="33" spans="1:12">
      <c r="A33" s="5" t="s">
        <v>7</v>
      </c>
      <c r="B33" s="3"/>
      <c r="C33" s="4">
        <v>0.05</v>
      </c>
      <c r="D33" s="3" t="s">
        <v>31</v>
      </c>
      <c r="E33" s="61">
        <f>C33</f>
        <v>0.05</v>
      </c>
      <c r="F33" s="22">
        <f>E33</f>
        <v>0.05</v>
      </c>
      <c r="G33" s="22">
        <f t="shared" ref="G33:H33" si="7">F33</f>
        <v>0.05</v>
      </c>
      <c r="H33" s="83">
        <f>G33*1.1</f>
        <v>5.5000000000000007E-2</v>
      </c>
      <c r="I33" s="22">
        <f>H33</f>
        <v>5.5000000000000007E-2</v>
      </c>
      <c r="J33" s="22">
        <f>I33</f>
        <v>5.5000000000000007E-2</v>
      </c>
      <c r="K33" s="37"/>
      <c r="L33" t="s">
        <v>84</v>
      </c>
    </row>
    <row r="34" spans="1:12">
      <c r="A34" s="3"/>
      <c r="B34" s="3"/>
      <c r="C34" s="3"/>
      <c r="D34" s="3"/>
      <c r="E34" s="61"/>
      <c r="F34" s="22"/>
      <c r="G34" s="22"/>
      <c r="H34" s="22"/>
      <c r="I34" s="22"/>
      <c r="J34" s="22"/>
      <c r="K34" s="37"/>
    </row>
    <row r="35" spans="1:12">
      <c r="A35" s="5" t="s">
        <v>8</v>
      </c>
      <c r="B35" s="3"/>
      <c r="C35" s="4">
        <v>0.35</v>
      </c>
      <c r="D35" s="3" t="s">
        <v>31</v>
      </c>
      <c r="E35" s="61">
        <f>C35</f>
        <v>0.35</v>
      </c>
      <c r="F35" s="28">
        <f>E35</f>
        <v>0.35</v>
      </c>
      <c r="G35" s="80">
        <f>F35*1.01</f>
        <v>0.35349999999999998</v>
      </c>
      <c r="H35" s="22">
        <f t="shared" ref="H35" si="8">G35</f>
        <v>0.35349999999999998</v>
      </c>
      <c r="I35" s="22">
        <f>H35</f>
        <v>0.35349999999999998</v>
      </c>
      <c r="J35" s="22">
        <f>I35</f>
        <v>0.35349999999999998</v>
      </c>
      <c r="K35" s="37"/>
      <c r="L35" t="s">
        <v>85</v>
      </c>
    </row>
    <row r="38" spans="1:12" s="2" customFormat="1">
      <c r="B38" s="5"/>
      <c r="C38" s="5" t="s">
        <v>0</v>
      </c>
      <c r="D38" s="5"/>
      <c r="E38" s="56" t="s">
        <v>36</v>
      </c>
      <c r="F38" s="5" t="s">
        <v>35</v>
      </c>
      <c r="G38" s="5" t="s">
        <v>37</v>
      </c>
      <c r="H38" s="5" t="s">
        <v>1</v>
      </c>
      <c r="I38" s="5" t="s">
        <v>2</v>
      </c>
      <c r="J38" s="5" t="s">
        <v>2</v>
      </c>
    </row>
    <row r="39" spans="1:12">
      <c r="B39" s="3"/>
      <c r="C39" s="3"/>
      <c r="D39" s="3"/>
      <c r="E39" s="58"/>
      <c r="F39" s="3"/>
      <c r="G39" s="3"/>
      <c r="H39" s="3"/>
      <c r="I39" s="3"/>
      <c r="J39" s="3"/>
    </row>
    <row r="40" spans="1:12" s="71" customFormat="1">
      <c r="B40" s="72" t="s">
        <v>3</v>
      </c>
      <c r="C40" s="73">
        <f>C41*C42</f>
        <v>80000000</v>
      </c>
      <c r="D40" s="73"/>
      <c r="E40" s="73">
        <f>E41*E42</f>
        <v>81840000.000000015</v>
      </c>
      <c r="F40" s="73">
        <f t="shared" ref="F40:J40" si="9">F41*F42</f>
        <v>101481600.00000003</v>
      </c>
      <c r="G40" s="73">
        <f t="shared" si="9"/>
        <v>106048272.00000004</v>
      </c>
      <c r="H40" s="73">
        <f t="shared" si="9"/>
        <v>110820444.24000004</v>
      </c>
      <c r="I40" s="73">
        <f t="shared" si="9"/>
        <v>116361466.45200005</v>
      </c>
      <c r="J40" s="73">
        <f t="shared" si="9"/>
        <v>116361466.45200005</v>
      </c>
      <c r="K40" s="74">
        <f>SUM(E40:J40)</f>
        <v>632913249.14400017</v>
      </c>
    </row>
    <row r="41" spans="1:12">
      <c r="B41" s="7" t="s">
        <v>11</v>
      </c>
      <c r="C41" s="6">
        <f>C6</f>
        <v>100</v>
      </c>
      <c r="D41" s="6"/>
      <c r="E41" s="65">
        <f>E6</f>
        <v>110.00000000000001</v>
      </c>
      <c r="F41" s="6">
        <f t="shared" ref="F41:J41" si="10">F6</f>
        <v>110.00000000000001</v>
      </c>
      <c r="G41" s="6">
        <f t="shared" si="10"/>
        <v>104.50000000000001</v>
      </c>
      <c r="H41" s="6">
        <f t="shared" si="10"/>
        <v>99.275000000000006</v>
      </c>
      <c r="I41" s="6">
        <f t="shared" si="10"/>
        <v>104.23875000000001</v>
      </c>
      <c r="J41" s="6">
        <f t="shared" si="10"/>
        <v>104.23875000000001</v>
      </c>
      <c r="K41" s="42"/>
    </row>
    <row r="42" spans="1:12">
      <c r="B42" s="7" t="s">
        <v>12</v>
      </c>
      <c r="C42" s="8">
        <f>C5</f>
        <v>800000</v>
      </c>
      <c r="D42" s="6"/>
      <c r="E42" s="63">
        <f t="shared" ref="E42:J42" si="11">E5</f>
        <v>744000</v>
      </c>
      <c r="F42" s="8">
        <f t="shared" si="11"/>
        <v>922560.00000000012</v>
      </c>
      <c r="G42" s="8">
        <f t="shared" si="11"/>
        <v>1014816.0000000002</v>
      </c>
      <c r="H42" s="8">
        <f t="shared" si="11"/>
        <v>1116297.6000000003</v>
      </c>
      <c r="I42" s="8">
        <f t="shared" si="11"/>
        <v>1116297.6000000003</v>
      </c>
      <c r="J42" s="8">
        <f t="shared" si="11"/>
        <v>1116297.6000000003</v>
      </c>
      <c r="K42" s="39"/>
    </row>
    <row r="43" spans="1:12">
      <c r="B43" s="7"/>
      <c r="C43" s="8"/>
      <c r="D43" s="6"/>
      <c r="E43" s="63"/>
      <c r="F43" s="8"/>
      <c r="G43" s="8"/>
      <c r="H43" s="8"/>
      <c r="I43" s="8"/>
      <c r="J43" s="8"/>
      <c r="K43" s="39"/>
    </row>
    <row r="44" spans="1:12">
      <c r="B44" s="12" t="s">
        <v>4</v>
      </c>
      <c r="C44" s="6">
        <f>C17*C40</f>
        <v>24000000</v>
      </c>
      <c r="D44" s="6"/>
      <c r="E44" s="65">
        <f t="shared" ref="E44:J44" si="12">E17*E40</f>
        <v>24552000.000000004</v>
      </c>
      <c r="F44" s="6">
        <f t="shared" si="12"/>
        <v>30444480.000000007</v>
      </c>
      <c r="G44" s="6">
        <f t="shared" si="12"/>
        <v>32450771.232000012</v>
      </c>
      <c r="H44" s="6">
        <f t="shared" si="12"/>
        <v>33911055.937440008</v>
      </c>
      <c r="I44" s="6">
        <f t="shared" si="12"/>
        <v>35606608.734312013</v>
      </c>
      <c r="J44" s="6">
        <f t="shared" si="12"/>
        <v>35606608.734312013</v>
      </c>
      <c r="K44" s="43"/>
    </row>
    <row r="45" spans="1:12">
      <c r="B45" s="3"/>
      <c r="C45" s="3"/>
      <c r="D45" s="3"/>
      <c r="E45" s="58"/>
      <c r="F45" s="3"/>
      <c r="G45" s="3"/>
      <c r="H45" s="3"/>
      <c r="I45" s="3"/>
      <c r="J45" s="3"/>
    </row>
    <row r="46" spans="1:12" s="75" customFormat="1">
      <c r="B46" s="76" t="s">
        <v>6</v>
      </c>
      <c r="C46" s="77">
        <f>C40-C44</f>
        <v>56000000</v>
      </c>
      <c r="D46" s="77"/>
      <c r="E46" s="77">
        <f t="shared" ref="E46:J46" si="13">E40-E44</f>
        <v>57288000.000000015</v>
      </c>
      <c r="F46" s="77">
        <f t="shared" si="13"/>
        <v>71037120.00000003</v>
      </c>
      <c r="G46" s="77">
        <f t="shared" si="13"/>
        <v>73597500.768000036</v>
      </c>
      <c r="H46" s="77">
        <f t="shared" si="13"/>
        <v>76909388.302560031</v>
      </c>
      <c r="I46" s="77">
        <f t="shared" si="13"/>
        <v>80754857.717688039</v>
      </c>
      <c r="J46" s="77">
        <f t="shared" si="13"/>
        <v>80754857.717688039</v>
      </c>
      <c r="K46" s="74">
        <f>SUM(E46:J46)</f>
        <v>440341724.50593615</v>
      </c>
    </row>
    <row r="47" spans="1:12">
      <c r="B47" s="3"/>
      <c r="C47" s="6"/>
      <c r="D47" s="6"/>
      <c r="E47" s="65"/>
      <c r="F47" s="6"/>
      <c r="G47" s="6"/>
      <c r="H47" s="6"/>
      <c r="I47" s="6"/>
      <c r="J47" s="6"/>
      <c r="K47" s="42"/>
    </row>
    <row r="48" spans="1:12" hidden="1">
      <c r="B48" s="3" t="s">
        <v>18</v>
      </c>
      <c r="C48" s="6" t="e">
        <f>#REF!</f>
        <v>#REF!</v>
      </c>
      <c r="D48" s="6"/>
      <c r="E48" s="65" t="e">
        <f>#REF!</f>
        <v>#REF!</v>
      </c>
      <c r="F48" s="6" t="e">
        <f>#REF!</f>
        <v>#REF!</v>
      </c>
      <c r="G48" s="6" t="e">
        <f>#REF!</f>
        <v>#REF!</v>
      </c>
      <c r="H48" s="6" t="e">
        <f>#REF!</f>
        <v>#REF!</v>
      </c>
      <c r="I48" s="6" t="e">
        <f>#REF!</f>
        <v>#REF!</v>
      </c>
      <c r="J48" s="6" t="e">
        <f>#REF!</f>
        <v>#REF!</v>
      </c>
      <c r="K48" s="42"/>
    </row>
    <row r="49" spans="2:11" hidden="1">
      <c r="B49" s="3" t="s">
        <v>14</v>
      </c>
      <c r="C49" s="10">
        <v>30</v>
      </c>
      <c r="D49" s="6"/>
      <c r="E49" s="57">
        <v>30</v>
      </c>
      <c r="F49" s="10">
        <v>31</v>
      </c>
      <c r="G49" s="10">
        <v>32</v>
      </c>
      <c r="H49" s="10">
        <v>33</v>
      </c>
      <c r="I49" s="10">
        <v>34</v>
      </c>
      <c r="J49" s="10">
        <v>34</v>
      </c>
      <c r="K49" s="34"/>
    </row>
    <row r="50" spans="2:11" hidden="1">
      <c r="B50" s="3" t="s">
        <v>16</v>
      </c>
      <c r="C50" s="10" t="e">
        <f>C49/360*C48</f>
        <v>#REF!</v>
      </c>
      <c r="D50" s="6"/>
      <c r="E50" s="57" t="e">
        <f>E49/360*E48</f>
        <v>#REF!</v>
      </c>
      <c r="F50" s="10" t="e">
        <f t="shared" ref="F50:J50" si="14">F49/360*F48</f>
        <v>#REF!</v>
      </c>
      <c r="G50" s="10" t="e">
        <f t="shared" si="14"/>
        <v>#REF!</v>
      </c>
      <c r="H50" s="10" t="e">
        <f t="shared" si="14"/>
        <v>#REF!</v>
      </c>
      <c r="I50" s="10" t="e">
        <f t="shared" si="14"/>
        <v>#REF!</v>
      </c>
      <c r="J50" s="10" t="e">
        <f t="shared" si="14"/>
        <v>#REF!</v>
      </c>
      <c r="K50" s="34"/>
    </row>
    <row r="51" spans="2:11" hidden="1">
      <c r="B51" s="3" t="s">
        <v>17</v>
      </c>
      <c r="C51" s="11">
        <v>0.2</v>
      </c>
      <c r="D51" s="6"/>
      <c r="E51" s="66">
        <v>0.2</v>
      </c>
      <c r="F51" s="11">
        <v>1.2</v>
      </c>
      <c r="G51" s="11">
        <v>2.2000000000000002</v>
      </c>
      <c r="H51" s="11">
        <v>3.2</v>
      </c>
      <c r="I51" s="11">
        <v>4.2</v>
      </c>
      <c r="J51" s="11">
        <v>4.2</v>
      </c>
      <c r="K51" s="44"/>
    </row>
    <row r="52" spans="2:11" hidden="1">
      <c r="B52" s="3" t="s">
        <v>15</v>
      </c>
      <c r="C52" s="6" t="e">
        <f>C50*C51</f>
        <v>#REF!</v>
      </c>
      <c r="D52" s="6"/>
      <c r="E52" s="65" t="e">
        <f>E50*E51</f>
        <v>#REF!</v>
      </c>
      <c r="F52" s="6" t="e">
        <f t="shared" ref="F52:J52" si="15">F50*F51</f>
        <v>#REF!</v>
      </c>
      <c r="G52" s="6" t="e">
        <f t="shared" si="15"/>
        <v>#REF!</v>
      </c>
      <c r="H52" s="6" t="e">
        <f t="shared" si="15"/>
        <v>#REF!</v>
      </c>
      <c r="I52" s="6" t="e">
        <f t="shared" si="15"/>
        <v>#REF!</v>
      </c>
      <c r="J52" s="6" t="e">
        <f t="shared" si="15"/>
        <v>#REF!</v>
      </c>
      <c r="K52" s="42"/>
    </row>
    <row r="53" spans="2:11">
      <c r="B53" s="3" t="s">
        <v>7</v>
      </c>
      <c r="C53" s="6">
        <f>C33*C40</f>
        <v>4000000</v>
      </c>
      <c r="D53" s="6"/>
      <c r="E53" s="65">
        <f>E33*E40</f>
        <v>4092000.0000000009</v>
      </c>
      <c r="F53" s="6">
        <f t="shared" ref="F53:J53" si="16">F33*F40</f>
        <v>5074080.0000000019</v>
      </c>
      <c r="G53" s="6">
        <f t="shared" si="16"/>
        <v>5302413.6000000024</v>
      </c>
      <c r="H53" s="6">
        <f t="shared" si="16"/>
        <v>6095124.4332000026</v>
      </c>
      <c r="I53" s="6">
        <f t="shared" si="16"/>
        <v>6399880.6548600039</v>
      </c>
      <c r="J53" s="6">
        <f t="shared" si="16"/>
        <v>6399880.6548600039</v>
      </c>
      <c r="K53" s="42"/>
    </row>
    <row r="54" spans="2:11">
      <c r="B54" s="3"/>
      <c r="C54" s="6"/>
      <c r="D54" s="6"/>
      <c r="E54" s="65"/>
      <c r="F54" s="6"/>
      <c r="G54" s="6"/>
      <c r="H54" s="6"/>
      <c r="I54" s="6"/>
      <c r="J54" s="6"/>
      <c r="K54" s="42"/>
    </row>
    <row r="55" spans="2:11">
      <c r="B55" s="3" t="s">
        <v>8</v>
      </c>
      <c r="C55" s="6">
        <f>C35*C40</f>
        <v>28000000</v>
      </c>
      <c r="D55" s="6"/>
      <c r="E55" s="65">
        <f>E35*E40</f>
        <v>28644000.000000004</v>
      </c>
      <c r="F55" s="6">
        <f t="shared" ref="F55:J55" si="17">F35*F40</f>
        <v>35518560.000000007</v>
      </c>
      <c r="G55" s="6">
        <f t="shared" si="17"/>
        <v>37488064.152000017</v>
      </c>
      <c r="H55" s="6">
        <f t="shared" si="17"/>
        <v>39175027.038840011</v>
      </c>
      <c r="I55" s="6">
        <f t="shared" si="17"/>
        <v>41133778.390782014</v>
      </c>
      <c r="J55" s="6">
        <f t="shared" si="17"/>
        <v>41133778.390782014</v>
      </c>
      <c r="K55" s="42"/>
    </row>
    <row r="56" spans="2:11">
      <c r="B56" s="3"/>
      <c r="C56" s="6"/>
      <c r="D56" s="6"/>
      <c r="E56" s="65"/>
      <c r="F56" s="6"/>
      <c r="G56" s="6"/>
      <c r="H56" s="6"/>
      <c r="I56" s="6"/>
      <c r="J56" s="6"/>
      <c r="K56" s="42"/>
    </row>
    <row r="57" spans="2:11">
      <c r="B57" s="12" t="s">
        <v>5</v>
      </c>
      <c r="C57" s="6">
        <f>C31*C40</f>
        <v>6400000</v>
      </c>
      <c r="D57" s="6"/>
      <c r="E57" s="65">
        <f t="shared" ref="E57:J57" si="18">E31*E40</f>
        <v>6874560.0000000019</v>
      </c>
      <c r="F57" s="6">
        <f t="shared" si="18"/>
        <v>9376899.8400000036</v>
      </c>
      <c r="G57" s="6">
        <f t="shared" si="18"/>
        <v>9798860.3328000046</v>
      </c>
      <c r="H57" s="6">
        <f t="shared" si="18"/>
        <v>10239809.047776004</v>
      </c>
      <c r="I57" s="6">
        <f t="shared" si="18"/>
        <v>10751799.500164807</v>
      </c>
      <c r="J57" s="6">
        <f t="shared" si="18"/>
        <v>10751799.500164807</v>
      </c>
      <c r="K57" s="42"/>
    </row>
    <row r="58" spans="2:11">
      <c r="B58" s="3"/>
      <c r="C58" s="6"/>
      <c r="D58" s="6"/>
      <c r="E58" s="65"/>
      <c r="F58" s="6"/>
      <c r="G58" s="6"/>
      <c r="H58" s="6"/>
      <c r="I58" s="6"/>
      <c r="J58" s="6"/>
      <c r="K58" s="42"/>
    </row>
    <row r="59" spans="2:11">
      <c r="B59" s="3" t="s">
        <v>9</v>
      </c>
      <c r="C59" s="6">
        <f>C10*C9+C14*C13</f>
        <v>500000</v>
      </c>
      <c r="D59" s="6"/>
      <c r="E59" s="65">
        <f t="shared" ref="E59:J59" si="19">E10*E9+E14*E13</f>
        <v>500000</v>
      </c>
      <c r="F59" s="6">
        <f t="shared" si="19"/>
        <v>700000</v>
      </c>
      <c r="G59" s="6">
        <f t="shared" si="19"/>
        <v>700000</v>
      </c>
      <c r="H59" s="6">
        <f t="shared" si="19"/>
        <v>700000</v>
      </c>
      <c r="I59" s="6">
        <f t="shared" si="19"/>
        <v>700000</v>
      </c>
      <c r="J59" s="6">
        <f t="shared" si="19"/>
        <v>700000</v>
      </c>
      <c r="K59" s="42"/>
    </row>
    <row r="60" spans="2:11">
      <c r="B60" s="3"/>
      <c r="C60" s="6"/>
      <c r="D60" s="6"/>
      <c r="E60" s="65"/>
      <c r="F60" s="6"/>
      <c r="G60" s="6"/>
      <c r="H60" s="6"/>
      <c r="I60" s="6"/>
      <c r="J60" s="6"/>
      <c r="K60" s="42"/>
    </row>
    <row r="61" spans="2:11">
      <c r="B61" s="12" t="s">
        <v>21</v>
      </c>
      <c r="C61" s="6">
        <f>C40*C22</f>
        <v>80000000</v>
      </c>
      <c r="D61" s="6"/>
      <c r="E61" s="65">
        <f t="shared" ref="E61:J61" si="20">E40*E22</f>
        <v>84295200.000000015</v>
      </c>
      <c r="F61" s="6">
        <f t="shared" si="20"/>
        <v>113933392.32000004</v>
      </c>
      <c r="G61" s="6">
        <f t="shared" si="20"/>
        <v>119060394.97440006</v>
      </c>
      <c r="H61" s="6">
        <f t="shared" si="20"/>
        <v>124418112.74824804</v>
      </c>
      <c r="I61" s="6">
        <f t="shared" si="20"/>
        <v>130639018.38566045</v>
      </c>
      <c r="J61" s="6">
        <f t="shared" si="20"/>
        <v>130639018.38566045</v>
      </c>
      <c r="K61" s="42"/>
    </row>
    <row r="62" spans="2:11">
      <c r="B62" s="12" t="s">
        <v>30</v>
      </c>
      <c r="C62" s="6">
        <f>C15*C40</f>
        <v>8000000</v>
      </c>
      <c r="D62" s="6"/>
      <c r="E62" s="65">
        <f t="shared" ref="E62:J62" si="21">E15*E40*E28</f>
        <v>6547200.0000000019</v>
      </c>
      <c r="F62" s="6">
        <f t="shared" si="21"/>
        <v>8849195.5200000051</v>
      </c>
      <c r="G62" s="6">
        <f t="shared" si="21"/>
        <v>9247409.3184000049</v>
      </c>
      <c r="H62" s="6">
        <f t="shared" si="21"/>
        <v>7730834.1901824046</v>
      </c>
      <c r="I62" s="6">
        <f t="shared" si="21"/>
        <v>8117375.8996915258</v>
      </c>
      <c r="J62" s="6">
        <f t="shared" si="21"/>
        <v>8117375.8996915258</v>
      </c>
      <c r="K62" s="42"/>
    </row>
    <row r="63" spans="2:11">
      <c r="B63" s="12"/>
      <c r="C63" s="6"/>
      <c r="D63" s="6"/>
      <c r="E63" s="65"/>
      <c r="F63" s="6"/>
      <c r="G63" s="6"/>
      <c r="H63" s="6"/>
      <c r="I63" s="6"/>
      <c r="J63" s="6"/>
      <c r="K63" s="42"/>
    </row>
    <row r="64" spans="2:11">
      <c r="B64" s="12" t="s">
        <v>13</v>
      </c>
      <c r="C64" s="6">
        <f>C23*C61+C29*C62</f>
        <v>8800000</v>
      </c>
      <c r="D64" s="6"/>
      <c r="E64" s="65">
        <f t="shared" ref="E64:J64" si="22">E23*E61+E29*E62</f>
        <v>9084240.0000000019</v>
      </c>
      <c r="F64" s="6">
        <f t="shared" si="22"/>
        <v>12278258.784000006</v>
      </c>
      <c r="G64" s="6">
        <f t="shared" si="22"/>
        <v>12830780.429280007</v>
      </c>
      <c r="H64" s="6">
        <f t="shared" si="22"/>
        <v>13214894.693843046</v>
      </c>
      <c r="I64" s="6">
        <f t="shared" si="22"/>
        <v>13875639.428535199</v>
      </c>
      <c r="J64" s="6">
        <f t="shared" si="22"/>
        <v>13875639.428535199</v>
      </c>
      <c r="K64" s="42"/>
    </row>
    <row r="65" spans="2:11">
      <c r="B65" s="12" t="s">
        <v>20</v>
      </c>
      <c r="C65" s="6">
        <f>C21*C61+C27*C62</f>
        <v>880000</v>
      </c>
      <c r="D65" s="6"/>
      <c r="E65" s="65">
        <f t="shared" ref="E65:J65" si="23">E21*E61+E27*E62</f>
        <v>908424.00000000012</v>
      </c>
      <c r="F65" s="6">
        <f t="shared" si="23"/>
        <v>1227825.8784000003</v>
      </c>
      <c r="G65" s="6">
        <f t="shared" si="23"/>
        <v>1283078.0429280007</v>
      </c>
      <c r="H65" s="6">
        <f t="shared" si="23"/>
        <v>1321489.4693843045</v>
      </c>
      <c r="I65" s="6">
        <f t="shared" si="23"/>
        <v>1387563.9428535199</v>
      </c>
      <c r="J65" s="6">
        <f t="shared" si="23"/>
        <v>1387563.9428535199</v>
      </c>
      <c r="K65" s="42"/>
    </row>
    <row r="66" spans="2:11">
      <c r="B66" s="3"/>
      <c r="C66" s="6"/>
      <c r="D66" s="6"/>
      <c r="E66" s="65"/>
      <c r="F66" s="6"/>
      <c r="G66" s="6"/>
      <c r="H66" s="6"/>
      <c r="I66" s="6"/>
      <c r="J66" s="6"/>
      <c r="K66" s="42"/>
    </row>
    <row r="67" spans="2:11" s="75" customFormat="1">
      <c r="B67" s="76" t="s">
        <v>10</v>
      </c>
      <c r="C67" s="77">
        <f>C46-C53-C55-C59-C64-C65-C57</f>
        <v>7420000</v>
      </c>
      <c r="D67" s="77"/>
      <c r="E67" s="77">
        <f>E46-E53-E55-E59-E64-E65-E57</f>
        <v>7184776.0000000075</v>
      </c>
      <c r="F67" s="77">
        <f t="shared" ref="F67:J67" si="24">F46-F53-F55-F59-F64-F65-F57</f>
        <v>6861495.4976000134</v>
      </c>
      <c r="G67" s="77">
        <f t="shared" si="24"/>
        <v>6194304.2109919991</v>
      </c>
      <c r="H67" s="77">
        <f t="shared" si="24"/>
        <v>6163043.6195166651</v>
      </c>
      <c r="I67" s="77">
        <f t="shared" si="24"/>
        <v>6506195.8004924916</v>
      </c>
      <c r="J67" s="77">
        <f t="shared" si="24"/>
        <v>6506195.8004924916</v>
      </c>
      <c r="K67" s="74">
        <f>SUM(E67:J67)</f>
        <v>39416010.929093666</v>
      </c>
    </row>
    <row r="69" spans="2:11">
      <c r="E69" s="67"/>
      <c r="F69" s="21"/>
      <c r="G69" s="21"/>
      <c r="H69" s="21"/>
      <c r="I69" s="21"/>
      <c r="J69" s="21"/>
      <c r="K69" s="21"/>
    </row>
    <row r="72" spans="2:11">
      <c r="C72" s="1"/>
      <c r="D72" s="1"/>
      <c r="E72" s="68"/>
      <c r="F72" s="1"/>
      <c r="G72" s="1"/>
      <c r="H72" s="1"/>
      <c r="I72" s="1"/>
      <c r="J72" s="1"/>
      <c r="K72" s="1"/>
    </row>
    <row r="73" spans="2:11">
      <c r="C73" s="1"/>
      <c r="D73" s="1"/>
      <c r="E73" s="68"/>
      <c r="F73" s="1"/>
      <c r="G73" s="1"/>
      <c r="H73" s="1"/>
      <c r="I73" s="1"/>
      <c r="J73" s="1"/>
      <c r="K73" s="1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L34"/>
  <sheetViews>
    <sheetView topLeftCell="K27" zoomScale="110" zoomScaleNormal="110" workbookViewId="0">
      <pane xSplit="11620" ySplit="4420" topLeftCell="A29" activePane="bottomLeft"/>
      <selection activeCell="B36" sqref="B36"/>
      <selection pane="topRight" activeCell="A4" sqref="A4"/>
      <selection pane="bottomLeft" activeCell="A28" sqref="A28:L34"/>
      <selection pane="bottomRight" activeCell="G3" sqref="G3"/>
    </sheetView>
  </sheetViews>
  <sheetFormatPr baseColWidth="10" defaultColWidth="9.1640625" defaultRowHeight="14"/>
  <cols>
    <col min="1" max="1" width="9.1640625" style="13"/>
    <col min="2" max="2" width="71" style="13" customWidth="1"/>
    <col min="3" max="3" width="23.1640625" style="13" bestFit="1" customWidth="1"/>
    <col min="4" max="4" width="16.5" style="13" customWidth="1"/>
    <col min="5" max="5" width="30.83203125" style="13" customWidth="1"/>
    <col min="6" max="6" width="24" style="13" customWidth="1"/>
    <col min="7" max="7" width="23.33203125" style="13" customWidth="1"/>
    <col min="8" max="8" width="23.1640625" style="13" customWidth="1"/>
    <col min="9" max="9" width="15.6640625" style="13" customWidth="1"/>
    <col min="10" max="10" width="18.33203125" style="13" customWidth="1"/>
    <col min="11" max="11" width="19.5" style="13" customWidth="1"/>
    <col min="12" max="12" width="41.5" style="13" bestFit="1" customWidth="1"/>
    <col min="13" max="13" width="9.1640625" style="13"/>
    <col min="14" max="14" width="10.33203125" style="13" customWidth="1"/>
    <col min="15" max="16384" width="9.1640625" style="13"/>
  </cols>
  <sheetData>
    <row r="2" spans="1:12" s="19" customFormat="1" ht="30">
      <c r="A2" s="18" t="s">
        <v>50</v>
      </c>
      <c r="B2" s="18" t="s">
        <v>49</v>
      </c>
      <c r="C2" s="18" t="s">
        <v>9</v>
      </c>
      <c r="D2" s="18" t="s">
        <v>44</v>
      </c>
      <c r="E2" s="18" t="s">
        <v>45</v>
      </c>
      <c r="F2" s="18" t="s">
        <v>39</v>
      </c>
      <c r="G2" s="18" t="s">
        <v>48</v>
      </c>
      <c r="H2" s="18" t="s">
        <v>21</v>
      </c>
      <c r="I2" s="18" t="s">
        <v>22</v>
      </c>
      <c r="J2" s="18" t="s">
        <v>7</v>
      </c>
      <c r="K2" s="18" t="s">
        <v>8</v>
      </c>
      <c r="L2" s="18" t="s">
        <v>58</v>
      </c>
    </row>
    <row r="3" spans="1:12">
      <c r="A3" s="14"/>
      <c r="B3" s="30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 ht="60">
      <c r="A4" s="14">
        <v>1</v>
      </c>
      <c r="B4" s="30" t="s">
        <v>91</v>
      </c>
      <c r="C4" s="14" t="s">
        <v>103</v>
      </c>
      <c r="D4" s="14" t="s">
        <v>19</v>
      </c>
      <c r="E4" s="29" t="s">
        <v>109</v>
      </c>
      <c r="F4" s="14" t="s">
        <v>47</v>
      </c>
      <c r="G4" s="14" t="s">
        <v>47</v>
      </c>
      <c r="H4" s="14" t="s">
        <v>47</v>
      </c>
      <c r="I4" s="14" t="s">
        <v>47</v>
      </c>
      <c r="J4" s="14" t="s">
        <v>47</v>
      </c>
      <c r="K4" s="14" t="s">
        <v>110</v>
      </c>
      <c r="L4" s="14" t="s">
        <v>59</v>
      </c>
    </row>
    <row r="5" spans="1:12">
      <c r="A5" s="14"/>
      <c r="B5" s="30"/>
      <c r="C5" s="14"/>
      <c r="D5" s="14"/>
      <c r="E5" s="14"/>
      <c r="F5" s="14"/>
      <c r="G5" s="14"/>
      <c r="H5" s="14"/>
      <c r="I5" s="14"/>
      <c r="J5" s="14"/>
      <c r="K5" s="14"/>
      <c r="L5" s="14"/>
    </row>
    <row r="6" spans="1:12" ht="60">
      <c r="A6" s="14">
        <v>2</v>
      </c>
      <c r="B6" s="30" t="s">
        <v>92</v>
      </c>
      <c r="C6" s="14" t="s">
        <v>78</v>
      </c>
      <c r="D6" s="14" t="s">
        <v>19</v>
      </c>
      <c r="E6" s="14" t="s">
        <v>116</v>
      </c>
      <c r="F6" s="14" t="s">
        <v>47</v>
      </c>
      <c r="G6" s="14" t="s">
        <v>47</v>
      </c>
      <c r="H6" s="14" t="s">
        <v>47</v>
      </c>
      <c r="I6" s="14" t="s">
        <v>47</v>
      </c>
      <c r="J6" s="14" t="s">
        <v>47</v>
      </c>
      <c r="K6" s="14" t="s">
        <v>47</v>
      </c>
      <c r="L6" s="14"/>
    </row>
    <row r="7" spans="1:12">
      <c r="A7" s="14"/>
      <c r="B7" s="30"/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 ht="21.75" customHeight="1">
      <c r="A8" s="14">
        <v>3</v>
      </c>
      <c r="B8" s="30" t="s">
        <v>117</v>
      </c>
      <c r="C8" s="14"/>
      <c r="D8" s="14" t="s">
        <v>19</v>
      </c>
      <c r="E8" s="14" t="s">
        <v>19</v>
      </c>
      <c r="F8" s="14" t="s">
        <v>64</v>
      </c>
      <c r="G8" s="14" t="s">
        <v>47</v>
      </c>
      <c r="H8" s="14" t="s">
        <v>47</v>
      </c>
      <c r="I8" s="14" t="s">
        <v>47</v>
      </c>
      <c r="J8" s="14" t="s">
        <v>47</v>
      </c>
      <c r="K8" s="14" t="s">
        <v>47</v>
      </c>
      <c r="L8" s="14"/>
    </row>
    <row r="9" spans="1:12">
      <c r="A9" s="14"/>
      <c r="B9" s="30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2" ht="30">
      <c r="A10" s="14">
        <v>4</v>
      </c>
      <c r="B10" s="30" t="s">
        <v>120</v>
      </c>
      <c r="C10" s="14"/>
      <c r="D10" s="14" t="s">
        <v>19</v>
      </c>
      <c r="E10" s="32" t="s">
        <v>76</v>
      </c>
      <c r="F10" s="14" t="s">
        <v>47</v>
      </c>
      <c r="G10" s="14" t="s">
        <v>47</v>
      </c>
      <c r="H10" s="14" t="s">
        <v>57</v>
      </c>
      <c r="I10" s="14" t="s">
        <v>112</v>
      </c>
      <c r="J10" s="14" t="s">
        <v>47</v>
      </c>
      <c r="K10" s="14" t="s">
        <v>47</v>
      </c>
      <c r="L10" s="14" t="s">
        <v>59</v>
      </c>
    </row>
    <row r="11" spans="1:12">
      <c r="A11" s="14"/>
      <c r="B11" s="30"/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2" spans="1:12" s="48" customFormat="1" ht="15">
      <c r="A12" s="46">
        <v>5</v>
      </c>
      <c r="B12" s="30" t="s">
        <v>123</v>
      </c>
      <c r="C12" s="46"/>
      <c r="D12" s="46" t="s">
        <v>47</v>
      </c>
      <c r="E12" s="46" t="s">
        <v>125</v>
      </c>
      <c r="F12" s="46" t="s">
        <v>47</v>
      </c>
      <c r="G12" s="46" t="s">
        <v>47</v>
      </c>
      <c r="H12" s="46" t="s">
        <v>63</v>
      </c>
      <c r="I12" s="46" t="s">
        <v>47</v>
      </c>
      <c r="J12" s="46" t="s">
        <v>47</v>
      </c>
      <c r="K12" s="46" t="s">
        <v>47</v>
      </c>
      <c r="L12" s="47"/>
    </row>
    <row r="13" spans="1:12">
      <c r="A13" s="14"/>
      <c r="B13" s="30"/>
      <c r="C13" s="14"/>
      <c r="D13" s="14"/>
      <c r="E13" s="14"/>
      <c r="F13" s="14"/>
      <c r="G13" s="14"/>
      <c r="H13" s="14"/>
      <c r="I13" s="14"/>
      <c r="J13" s="14"/>
      <c r="K13" s="14"/>
      <c r="L13" s="14"/>
    </row>
    <row r="14" spans="1:12" ht="30">
      <c r="A14" s="14">
        <v>6</v>
      </c>
      <c r="B14" s="30" t="s">
        <v>124</v>
      </c>
      <c r="C14" s="14"/>
      <c r="D14" s="14" t="s">
        <v>19</v>
      </c>
      <c r="E14" s="14" t="s">
        <v>19</v>
      </c>
      <c r="F14" s="14" t="s">
        <v>47</v>
      </c>
      <c r="G14" s="14" t="s">
        <v>47</v>
      </c>
      <c r="H14" s="14" t="s">
        <v>47</v>
      </c>
      <c r="I14" s="14" t="s">
        <v>47</v>
      </c>
      <c r="J14" s="14" t="s">
        <v>47</v>
      </c>
      <c r="K14" s="14" t="s">
        <v>105</v>
      </c>
      <c r="L14" s="20"/>
    </row>
    <row r="15" spans="1:12">
      <c r="A15" s="14"/>
      <c r="B15" s="30"/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spans="1:12" ht="28.5" customHeight="1">
      <c r="A16" s="14">
        <v>7</v>
      </c>
      <c r="B16" s="30" t="s">
        <v>104</v>
      </c>
      <c r="C16" s="14"/>
      <c r="D16" s="29" t="s">
        <v>94</v>
      </c>
      <c r="E16" s="30" t="s">
        <v>19</v>
      </c>
      <c r="F16" s="14" t="s">
        <v>47</v>
      </c>
      <c r="G16" s="14" t="s">
        <v>47</v>
      </c>
      <c r="H16" s="14" t="s">
        <v>47</v>
      </c>
      <c r="I16" s="14" t="s">
        <v>47</v>
      </c>
      <c r="J16" s="14" t="s">
        <v>111</v>
      </c>
      <c r="K16" s="14" t="s">
        <v>47</v>
      </c>
      <c r="L16" s="14" t="s">
        <v>59</v>
      </c>
    </row>
    <row r="17" spans="1:12">
      <c r="A17" s="14"/>
      <c r="B17" s="30"/>
      <c r="C17" s="14"/>
      <c r="D17" s="14"/>
      <c r="E17" s="14"/>
      <c r="F17" s="14"/>
      <c r="G17" s="14"/>
      <c r="H17" s="14"/>
      <c r="I17" s="14"/>
      <c r="J17" s="14"/>
      <c r="K17" s="14"/>
      <c r="L17" s="14"/>
    </row>
    <row r="18" spans="1:12" ht="15">
      <c r="A18" s="14">
        <v>8</v>
      </c>
      <c r="B18" s="30" t="s">
        <v>122</v>
      </c>
      <c r="C18" s="14"/>
      <c r="D18" s="14" t="s">
        <v>19</v>
      </c>
      <c r="E18" s="30" t="s">
        <v>19</v>
      </c>
      <c r="F18" s="14" t="s">
        <v>105</v>
      </c>
      <c r="G18" s="14" t="s">
        <v>47</v>
      </c>
      <c r="H18" s="14" t="s">
        <v>47</v>
      </c>
      <c r="I18" s="14" t="s">
        <v>47</v>
      </c>
      <c r="J18" s="14" t="s">
        <v>47</v>
      </c>
      <c r="K18" s="14" t="s">
        <v>47</v>
      </c>
      <c r="L18" s="14"/>
    </row>
    <row r="19" spans="1:12">
      <c r="A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  <row r="20" spans="1:12" ht="37.75" customHeight="1">
      <c r="A20" s="14">
        <v>9</v>
      </c>
      <c r="B20" s="30" t="s">
        <v>80</v>
      </c>
      <c r="C20" s="14"/>
      <c r="D20" s="14" t="s">
        <v>19</v>
      </c>
      <c r="E20" s="33" t="s">
        <v>62</v>
      </c>
      <c r="F20" s="14" t="s">
        <v>47</v>
      </c>
      <c r="G20" s="14" t="s">
        <v>66</v>
      </c>
      <c r="H20" s="14" t="s">
        <v>66</v>
      </c>
      <c r="I20" s="14" t="s">
        <v>47</v>
      </c>
      <c r="J20" s="14" t="s">
        <v>47</v>
      </c>
      <c r="K20" s="14" t="s">
        <v>47</v>
      </c>
      <c r="L20" s="20"/>
    </row>
    <row r="21" spans="1:12">
      <c r="A21" s="14"/>
      <c r="B21" s="30"/>
      <c r="C21" s="14"/>
      <c r="D21" s="14"/>
      <c r="E21" s="14"/>
      <c r="F21" s="14"/>
      <c r="G21" s="14"/>
      <c r="H21" s="14"/>
      <c r="I21" s="14"/>
      <c r="J21" s="14"/>
      <c r="K21" s="14"/>
      <c r="L21" s="14"/>
    </row>
    <row r="22" spans="1:12" ht="60">
      <c r="A22" s="14">
        <v>10</v>
      </c>
      <c r="B22" s="30" t="s">
        <v>121</v>
      </c>
      <c r="C22" s="14"/>
      <c r="D22" s="14" t="s">
        <v>113</v>
      </c>
      <c r="E22" s="14" t="s">
        <v>47</v>
      </c>
      <c r="F22" s="14" t="s">
        <v>47</v>
      </c>
      <c r="G22" s="14" t="s">
        <v>66</v>
      </c>
      <c r="H22" s="14" t="s">
        <v>66</v>
      </c>
      <c r="I22" s="14" t="s">
        <v>47</v>
      </c>
      <c r="J22" s="14" t="s">
        <v>47</v>
      </c>
      <c r="K22" s="14" t="s">
        <v>47</v>
      </c>
      <c r="L22" s="14"/>
    </row>
    <row r="23" spans="1:12">
      <c r="A23" s="14"/>
      <c r="B23" s="30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2" ht="15">
      <c r="A24" s="20">
        <v>11</v>
      </c>
      <c r="B24" s="31" t="s">
        <v>87</v>
      </c>
      <c r="C24" s="20"/>
      <c r="D24" s="14" t="s">
        <v>19</v>
      </c>
      <c r="E24" s="20" t="s">
        <v>19</v>
      </c>
      <c r="F24" s="20" t="s">
        <v>47</v>
      </c>
      <c r="G24" s="20" t="s">
        <v>65</v>
      </c>
      <c r="H24" s="20" t="s">
        <v>47</v>
      </c>
      <c r="I24" s="20" t="s">
        <v>47</v>
      </c>
      <c r="J24" s="20" t="s">
        <v>47</v>
      </c>
      <c r="K24" s="20" t="s">
        <v>47</v>
      </c>
      <c r="L24" s="20"/>
    </row>
    <row r="25" spans="1:12">
      <c r="A25" s="14"/>
      <c r="B25" s="30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t="30">
      <c r="A26" s="14">
        <v>12</v>
      </c>
      <c r="B26" s="30" t="s">
        <v>51</v>
      </c>
      <c r="C26" s="14"/>
      <c r="D26" s="14" t="s">
        <v>56</v>
      </c>
      <c r="E26" s="14" t="s">
        <v>62</v>
      </c>
      <c r="F26" s="14" t="s">
        <v>47</v>
      </c>
      <c r="G26" s="14" t="s">
        <v>47</v>
      </c>
      <c r="H26" s="14" t="s">
        <v>47</v>
      </c>
      <c r="I26" s="14" t="s">
        <v>47</v>
      </c>
      <c r="J26" s="14" t="s">
        <v>47</v>
      </c>
      <c r="K26" s="14" t="s">
        <v>47</v>
      </c>
      <c r="L26" s="14" t="s">
        <v>71</v>
      </c>
    </row>
    <row r="27" spans="1:12" ht="15.75" customHeight="1">
      <c r="A27" s="14"/>
      <c r="B27" s="30"/>
      <c r="C27" s="14"/>
      <c r="D27" s="14"/>
      <c r="E27" s="14"/>
      <c r="F27" s="14"/>
      <c r="G27" s="14"/>
      <c r="H27" s="14"/>
      <c r="I27" s="14"/>
      <c r="J27" s="14"/>
      <c r="K27" s="14"/>
    </row>
    <row r="28" spans="1:12" ht="35.25" customHeight="1">
      <c r="A28" s="14">
        <v>13</v>
      </c>
      <c r="B28" s="14" t="s">
        <v>67</v>
      </c>
      <c r="C28" s="14"/>
      <c r="D28" s="14" t="s">
        <v>68</v>
      </c>
      <c r="E28" s="14" t="s">
        <v>69</v>
      </c>
      <c r="F28" s="14" t="s">
        <v>47</v>
      </c>
      <c r="G28" s="14" t="s">
        <v>47</v>
      </c>
      <c r="H28" s="14" t="s">
        <v>47</v>
      </c>
      <c r="I28" s="14" t="s">
        <v>47</v>
      </c>
      <c r="J28" s="14" t="s">
        <v>47</v>
      </c>
      <c r="K28" s="14" t="s">
        <v>47</v>
      </c>
      <c r="L28" s="14" t="s">
        <v>70</v>
      </c>
    </row>
    <row r="29" spans="1:1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t="30">
      <c r="A30" s="14">
        <v>14</v>
      </c>
      <c r="B30" s="30" t="s">
        <v>60</v>
      </c>
      <c r="C30" s="14"/>
      <c r="D30" s="14" t="s">
        <v>19</v>
      </c>
      <c r="E30" s="14" t="s">
        <v>19</v>
      </c>
      <c r="F30" s="29" t="s">
        <v>81</v>
      </c>
      <c r="G30" s="14" t="s">
        <v>47</v>
      </c>
      <c r="H30" s="14" t="s">
        <v>47</v>
      </c>
      <c r="I30" s="14" t="s">
        <v>47</v>
      </c>
      <c r="J30" s="14" t="s">
        <v>47</v>
      </c>
      <c r="K30" s="14" t="s">
        <v>57</v>
      </c>
      <c r="L30" s="14" t="s">
        <v>59</v>
      </c>
    </row>
    <row r="31" spans="1:12">
      <c r="A31" s="14"/>
      <c r="B31" s="30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t="15">
      <c r="A32" s="14">
        <v>15</v>
      </c>
      <c r="B32" s="30" t="s">
        <v>72</v>
      </c>
      <c r="C32" s="14"/>
      <c r="D32" s="14" t="s">
        <v>19</v>
      </c>
      <c r="E32" s="30" t="s">
        <v>62</v>
      </c>
      <c r="F32" s="14" t="s">
        <v>47</v>
      </c>
      <c r="G32" s="14" t="s">
        <v>47</v>
      </c>
      <c r="H32" s="14" t="s">
        <v>47</v>
      </c>
      <c r="I32" s="14" t="s">
        <v>75</v>
      </c>
      <c r="J32" s="14" t="s">
        <v>47</v>
      </c>
      <c r="K32" s="14" t="s">
        <v>47</v>
      </c>
      <c r="L32" s="20"/>
    </row>
    <row r="33" spans="1:12">
      <c r="A33" s="14"/>
      <c r="B33" s="30"/>
      <c r="C33" s="14"/>
      <c r="D33" s="14"/>
      <c r="E33" s="30"/>
      <c r="F33" s="14"/>
      <c r="G33" s="14"/>
      <c r="H33" s="14"/>
      <c r="I33" s="14"/>
      <c r="J33" s="14"/>
      <c r="K33" s="14"/>
      <c r="L33" s="20"/>
    </row>
    <row r="34" spans="1:12" ht="34.75" customHeight="1">
      <c r="A34" s="14">
        <v>16</v>
      </c>
      <c r="B34" s="30" t="s">
        <v>127</v>
      </c>
      <c r="C34" s="14"/>
      <c r="D34" s="14" t="s">
        <v>47</v>
      </c>
      <c r="E34" s="14" t="s">
        <v>47</v>
      </c>
      <c r="F34" s="14" t="s">
        <v>47</v>
      </c>
      <c r="G34" s="14" t="s">
        <v>130</v>
      </c>
      <c r="H34" s="14" t="s">
        <v>130</v>
      </c>
      <c r="I34" s="14" t="s">
        <v>47</v>
      </c>
      <c r="J34" s="14" t="s">
        <v>47</v>
      </c>
      <c r="K34" s="14" t="s">
        <v>47</v>
      </c>
      <c r="L34" s="20"/>
    </row>
  </sheetData>
  <phoneticPr fontId="5" type="noConversion"/>
  <pageMargins left="0.70866141732283472" right="0.70866141732283472" top="0.74803149606299213" bottom="0.74803149606299213" header="0.31496062992125984" footer="0.31496062992125984"/>
  <pageSetup paperSize="9" scale="41" fitToHeight="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6"/>
  <sheetViews>
    <sheetView topLeftCell="A10" zoomScale="91" zoomScaleNormal="120" workbookViewId="0">
      <selection activeCell="F16" sqref="F16"/>
    </sheetView>
  </sheetViews>
  <sheetFormatPr baseColWidth="10" defaultColWidth="76" defaultRowHeight="40.5" customHeight="1"/>
  <cols>
    <col min="1" max="1" width="7.83203125" customWidth="1"/>
    <col min="2" max="2" width="93.6640625" bestFit="1" customWidth="1"/>
    <col min="3" max="3" width="17.5" customWidth="1"/>
    <col min="4" max="4" width="12.1640625" customWidth="1"/>
    <col min="5" max="5" width="17.5" customWidth="1"/>
    <col min="6" max="6" width="19.83203125" customWidth="1"/>
    <col min="7" max="7" width="17.6640625" customWidth="1"/>
    <col min="8" max="8" width="20.6640625" customWidth="1"/>
    <col min="9" max="9" width="15" customWidth="1"/>
    <col min="10" max="10" width="18.6640625" customWidth="1"/>
    <col min="11" max="11" width="17.1640625" customWidth="1"/>
    <col min="12" max="12" width="19.1640625" customWidth="1"/>
  </cols>
  <sheetData>
    <row r="1" spans="1:12" ht="40.5" customHeight="1">
      <c r="A1" s="52" t="s">
        <v>50</v>
      </c>
      <c r="B1" s="52" t="s">
        <v>73</v>
      </c>
      <c r="C1" s="53" t="s">
        <v>74</v>
      </c>
    </row>
    <row r="2" spans="1:12" ht="30">
      <c r="A2" s="14">
        <v>1</v>
      </c>
      <c r="B2" s="14" t="s">
        <v>118</v>
      </c>
      <c r="C2" s="45">
        <f t="shared" ref="C2:C8" si="0">1/7</f>
        <v>0.14285714285714285</v>
      </c>
      <c r="D2" s="13"/>
    </row>
    <row r="3" spans="1:12" ht="40.5" customHeight="1">
      <c r="A3" s="14">
        <v>2</v>
      </c>
      <c r="B3" s="14" t="s">
        <v>115</v>
      </c>
      <c r="C3" s="45">
        <f t="shared" si="0"/>
        <v>0.14285714285714285</v>
      </c>
      <c r="D3" s="13"/>
    </row>
    <row r="4" spans="1:12" ht="45">
      <c r="A4" s="14">
        <v>3</v>
      </c>
      <c r="B4" s="14" t="s">
        <v>93</v>
      </c>
      <c r="C4" s="45">
        <f t="shared" si="0"/>
        <v>0.14285714285714285</v>
      </c>
      <c r="D4" s="13"/>
    </row>
    <row r="5" spans="1:12" ht="40.5" customHeight="1">
      <c r="A5" s="14">
        <v>4</v>
      </c>
      <c r="B5" s="14" t="s">
        <v>119</v>
      </c>
      <c r="C5" s="45">
        <f t="shared" si="0"/>
        <v>0.14285714285714285</v>
      </c>
      <c r="D5" s="13"/>
    </row>
    <row r="6" spans="1:12" ht="30">
      <c r="A6" s="14">
        <v>5</v>
      </c>
      <c r="B6" s="14" t="s">
        <v>114</v>
      </c>
      <c r="C6" s="45">
        <f t="shared" si="0"/>
        <v>0.14285714285714285</v>
      </c>
      <c r="D6" s="13"/>
    </row>
    <row r="7" spans="1:12" ht="45">
      <c r="A7" s="14">
        <v>6</v>
      </c>
      <c r="B7" s="14" t="s">
        <v>106</v>
      </c>
      <c r="C7" s="45">
        <f t="shared" si="0"/>
        <v>0.14285714285714285</v>
      </c>
      <c r="D7" s="13"/>
    </row>
    <row r="8" spans="1:12" ht="30">
      <c r="A8" s="14">
        <v>7</v>
      </c>
      <c r="B8" s="14" t="s">
        <v>126</v>
      </c>
      <c r="C8" s="45">
        <f t="shared" si="0"/>
        <v>0.14285714285714285</v>
      </c>
      <c r="D8" s="13"/>
    </row>
    <row r="9" spans="1:12" ht="40.5" customHeight="1">
      <c r="A9" s="14"/>
      <c r="B9" s="14"/>
      <c r="C9" s="45"/>
      <c r="D9" s="13"/>
    </row>
    <row r="10" spans="1:12" ht="40.5" customHeight="1">
      <c r="A10" s="51" t="s">
        <v>50</v>
      </c>
      <c r="B10" s="51" t="s">
        <v>49</v>
      </c>
      <c r="C10" s="51" t="s">
        <v>9</v>
      </c>
      <c r="D10" s="51" t="s">
        <v>44</v>
      </c>
      <c r="E10" s="51" t="s">
        <v>45</v>
      </c>
      <c r="F10" s="51" t="s">
        <v>39</v>
      </c>
      <c r="G10" s="51" t="s">
        <v>48</v>
      </c>
      <c r="H10" s="51" t="s">
        <v>21</v>
      </c>
      <c r="I10" s="51" t="s">
        <v>22</v>
      </c>
      <c r="J10" s="51" t="s">
        <v>7</v>
      </c>
      <c r="K10" s="51" t="s">
        <v>8</v>
      </c>
      <c r="L10" s="51" t="s">
        <v>58</v>
      </c>
    </row>
    <row r="11" spans="1:12" ht="90">
      <c r="A11" s="14">
        <v>1</v>
      </c>
      <c r="B11" s="30" t="s">
        <v>91</v>
      </c>
      <c r="C11" s="14" t="s">
        <v>103</v>
      </c>
      <c r="D11" s="14" t="s">
        <v>19</v>
      </c>
      <c r="E11" s="29" t="s">
        <v>109</v>
      </c>
      <c r="F11" s="14" t="s">
        <v>47</v>
      </c>
      <c r="G11" s="14" t="s">
        <v>47</v>
      </c>
      <c r="H11" s="14" t="s">
        <v>47</v>
      </c>
      <c r="I11" s="14" t="s">
        <v>47</v>
      </c>
      <c r="J11" s="14" t="s">
        <v>47</v>
      </c>
      <c r="K11" s="14" t="s">
        <v>110</v>
      </c>
      <c r="L11" s="14" t="s">
        <v>59</v>
      </c>
    </row>
    <row r="12" spans="1:12" ht="90">
      <c r="A12" s="14">
        <v>2</v>
      </c>
      <c r="B12" s="30" t="s">
        <v>92</v>
      </c>
      <c r="C12" s="14" t="s">
        <v>78</v>
      </c>
      <c r="D12" s="14" t="s">
        <v>19</v>
      </c>
      <c r="E12" s="14" t="s">
        <v>116</v>
      </c>
      <c r="F12" s="14" t="s">
        <v>47</v>
      </c>
      <c r="G12" s="14" t="s">
        <v>47</v>
      </c>
      <c r="H12" s="14" t="s">
        <v>47</v>
      </c>
      <c r="I12" s="14" t="s">
        <v>47</v>
      </c>
      <c r="J12" s="14" t="s">
        <v>47</v>
      </c>
      <c r="K12" s="14" t="s">
        <v>47</v>
      </c>
      <c r="L12" s="14"/>
    </row>
    <row r="13" spans="1:12" ht="15">
      <c r="A13" s="14">
        <v>3</v>
      </c>
      <c r="B13" s="30" t="s">
        <v>117</v>
      </c>
      <c r="C13" s="14"/>
      <c r="D13" s="14" t="s">
        <v>19</v>
      </c>
      <c r="E13" s="14" t="s">
        <v>19</v>
      </c>
      <c r="F13" s="14" t="s">
        <v>64</v>
      </c>
      <c r="G13" s="14" t="s">
        <v>47</v>
      </c>
      <c r="H13" s="14" t="s">
        <v>47</v>
      </c>
      <c r="I13" s="14" t="s">
        <v>47</v>
      </c>
      <c r="J13" s="14" t="s">
        <v>47</v>
      </c>
      <c r="K13" s="14" t="s">
        <v>47</v>
      </c>
      <c r="L13" s="14"/>
    </row>
    <row r="14" spans="1:12" ht="30">
      <c r="A14" s="49">
        <v>4</v>
      </c>
      <c r="B14" s="30" t="s">
        <v>120</v>
      </c>
      <c r="C14" s="14"/>
      <c r="D14" s="14" t="s">
        <v>19</v>
      </c>
      <c r="E14" s="32" t="s">
        <v>76</v>
      </c>
      <c r="F14" s="14" t="s">
        <v>47</v>
      </c>
      <c r="G14" s="14" t="s">
        <v>47</v>
      </c>
      <c r="H14" s="14" t="s">
        <v>57</v>
      </c>
      <c r="I14" s="14" t="s">
        <v>112</v>
      </c>
      <c r="J14" s="14" t="s">
        <v>47</v>
      </c>
      <c r="K14" s="14" t="s">
        <v>47</v>
      </c>
      <c r="L14" s="14" t="s">
        <v>59</v>
      </c>
    </row>
    <row r="15" spans="1:12" ht="30">
      <c r="A15" s="46">
        <v>5</v>
      </c>
      <c r="B15" s="30" t="s">
        <v>123</v>
      </c>
      <c r="C15" s="46"/>
      <c r="D15" s="46" t="s">
        <v>47</v>
      </c>
      <c r="E15" s="46" t="s">
        <v>125</v>
      </c>
      <c r="F15" s="46" t="s">
        <v>47</v>
      </c>
      <c r="G15" s="46" t="s">
        <v>47</v>
      </c>
      <c r="H15" s="46" t="s">
        <v>63</v>
      </c>
      <c r="I15" s="46" t="s">
        <v>47</v>
      </c>
      <c r="J15" s="46" t="s">
        <v>47</v>
      </c>
      <c r="K15" s="46" t="s">
        <v>47</v>
      </c>
      <c r="L15" s="47"/>
    </row>
    <row r="16" spans="1:12" ht="15">
      <c r="A16" s="14">
        <v>6</v>
      </c>
      <c r="B16" s="30" t="s">
        <v>124</v>
      </c>
      <c r="C16" s="14"/>
      <c r="D16" s="14" t="s">
        <v>19</v>
      </c>
      <c r="E16" s="14" t="s">
        <v>19</v>
      </c>
      <c r="F16" s="14" t="s">
        <v>47</v>
      </c>
      <c r="G16" s="14" t="s">
        <v>47</v>
      </c>
      <c r="H16" s="14" t="s">
        <v>47</v>
      </c>
      <c r="I16" s="14" t="s">
        <v>47</v>
      </c>
      <c r="J16" s="14" t="s">
        <v>47</v>
      </c>
      <c r="K16" s="14" t="s">
        <v>105</v>
      </c>
      <c r="L16" s="20"/>
    </row>
    <row r="17" spans="1:12" ht="45">
      <c r="A17" s="14">
        <v>7</v>
      </c>
      <c r="B17" s="30" t="s">
        <v>104</v>
      </c>
      <c r="C17" s="14"/>
      <c r="D17" s="29" t="s">
        <v>94</v>
      </c>
      <c r="E17" s="30" t="s">
        <v>19</v>
      </c>
      <c r="F17" s="14" t="s">
        <v>47</v>
      </c>
      <c r="G17" s="14" t="s">
        <v>47</v>
      </c>
      <c r="H17" s="14" t="s">
        <v>47</v>
      </c>
      <c r="I17" s="14" t="s">
        <v>47</v>
      </c>
      <c r="J17" s="14" t="s">
        <v>111</v>
      </c>
      <c r="K17" s="14" t="s">
        <v>47</v>
      </c>
      <c r="L17" s="14" t="s">
        <v>59</v>
      </c>
    </row>
    <row r="18" spans="1:12" ht="15">
      <c r="A18" s="14">
        <v>8</v>
      </c>
      <c r="B18" s="30" t="s">
        <v>122</v>
      </c>
      <c r="C18" s="14"/>
      <c r="D18" s="14" t="s">
        <v>19</v>
      </c>
      <c r="E18" s="30" t="s">
        <v>19</v>
      </c>
      <c r="F18" s="14" t="s">
        <v>105</v>
      </c>
      <c r="G18" s="14" t="s">
        <v>47</v>
      </c>
      <c r="H18" s="14" t="s">
        <v>47</v>
      </c>
      <c r="I18" s="14" t="s">
        <v>47</v>
      </c>
      <c r="J18" s="14" t="s">
        <v>47</v>
      </c>
      <c r="K18" s="14" t="s">
        <v>47</v>
      </c>
      <c r="L18" s="14"/>
    </row>
    <row r="19" spans="1:12" ht="15">
      <c r="A19" s="14">
        <v>9</v>
      </c>
      <c r="B19" s="30" t="s">
        <v>80</v>
      </c>
      <c r="C19" s="14"/>
      <c r="D19" s="14" t="s">
        <v>19</v>
      </c>
      <c r="E19" s="33" t="s">
        <v>62</v>
      </c>
      <c r="F19" s="14" t="s">
        <v>47</v>
      </c>
      <c r="G19" s="14" t="s">
        <v>66</v>
      </c>
      <c r="H19" s="14" t="s">
        <v>66</v>
      </c>
      <c r="I19" s="14" t="s">
        <v>47</v>
      </c>
      <c r="J19" s="14" t="s">
        <v>47</v>
      </c>
      <c r="K19" s="14" t="s">
        <v>47</v>
      </c>
      <c r="L19" s="20"/>
    </row>
    <row r="20" spans="1:12" ht="75">
      <c r="A20" s="14">
        <v>10</v>
      </c>
      <c r="B20" s="30" t="s">
        <v>121</v>
      </c>
      <c r="C20" s="14"/>
      <c r="D20" s="14" t="s">
        <v>113</v>
      </c>
      <c r="E20" s="14" t="s">
        <v>47</v>
      </c>
      <c r="F20" s="14" t="s">
        <v>47</v>
      </c>
      <c r="G20" s="14" t="s">
        <v>66</v>
      </c>
      <c r="H20" s="14" t="s">
        <v>66</v>
      </c>
      <c r="I20" s="14" t="s">
        <v>47</v>
      </c>
      <c r="J20" s="14" t="s">
        <v>47</v>
      </c>
      <c r="K20" s="14" t="s">
        <v>47</v>
      </c>
      <c r="L20" s="14"/>
    </row>
    <row r="21" spans="1:12" ht="15">
      <c r="A21" s="50">
        <v>11</v>
      </c>
      <c r="B21" s="31" t="s">
        <v>87</v>
      </c>
      <c r="C21" s="20"/>
      <c r="D21" s="14" t="s">
        <v>19</v>
      </c>
      <c r="E21" s="20" t="s">
        <v>19</v>
      </c>
      <c r="F21" s="20" t="s">
        <v>47</v>
      </c>
      <c r="G21" s="20" t="s">
        <v>65</v>
      </c>
      <c r="H21" s="20" t="s">
        <v>47</v>
      </c>
      <c r="I21" s="20" t="s">
        <v>47</v>
      </c>
      <c r="J21" s="20" t="s">
        <v>47</v>
      </c>
      <c r="K21" s="20" t="s">
        <v>47</v>
      </c>
      <c r="L21" s="20"/>
    </row>
    <row r="22" spans="1:12" ht="60">
      <c r="A22" s="14">
        <v>12</v>
      </c>
      <c r="B22" s="30" t="s">
        <v>51</v>
      </c>
      <c r="C22" s="14"/>
      <c r="D22" s="14" t="s">
        <v>56</v>
      </c>
      <c r="E22" s="14" t="s">
        <v>62</v>
      </c>
      <c r="F22" s="14" t="s">
        <v>47</v>
      </c>
      <c r="G22" s="14" t="s">
        <v>47</v>
      </c>
      <c r="H22" s="14" t="s">
        <v>47</v>
      </c>
      <c r="I22" s="14" t="s">
        <v>47</v>
      </c>
      <c r="J22" s="14" t="s">
        <v>47</v>
      </c>
      <c r="K22" s="14" t="s">
        <v>47</v>
      </c>
      <c r="L22" s="14" t="s">
        <v>71</v>
      </c>
    </row>
    <row r="23" spans="1:12" ht="60">
      <c r="A23" s="49">
        <v>13</v>
      </c>
      <c r="B23" s="14" t="s">
        <v>67</v>
      </c>
      <c r="C23" s="14"/>
      <c r="D23" s="14" t="s">
        <v>68</v>
      </c>
      <c r="E23" s="14" t="s">
        <v>69</v>
      </c>
      <c r="F23" s="14" t="s">
        <v>47</v>
      </c>
      <c r="G23" s="14" t="s">
        <v>47</v>
      </c>
      <c r="H23" s="14" t="s">
        <v>47</v>
      </c>
      <c r="I23" s="14" t="s">
        <v>47</v>
      </c>
      <c r="J23" s="14" t="s">
        <v>47</v>
      </c>
      <c r="K23" s="14" t="s">
        <v>47</v>
      </c>
      <c r="L23" s="14" t="s">
        <v>70</v>
      </c>
    </row>
    <row r="24" spans="1:12" ht="30">
      <c r="A24" s="14">
        <v>14</v>
      </c>
      <c r="B24" s="30" t="s">
        <v>60</v>
      </c>
      <c r="C24" s="14"/>
      <c r="D24" s="14" t="s">
        <v>19</v>
      </c>
      <c r="E24" s="14" t="s">
        <v>19</v>
      </c>
      <c r="F24" s="29" t="s">
        <v>81</v>
      </c>
      <c r="G24" s="14" t="s">
        <v>47</v>
      </c>
      <c r="H24" s="14" t="s">
        <v>47</v>
      </c>
      <c r="I24" s="14" t="s">
        <v>47</v>
      </c>
      <c r="J24" s="14" t="s">
        <v>47</v>
      </c>
      <c r="K24" s="14" t="s">
        <v>57</v>
      </c>
      <c r="L24" s="14" t="s">
        <v>59</v>
      </c>
    </row>
    <row r="25" spans="1:12" ht="15">
      <c r="A25" s="14">
        <v>15</v>
      </c>
      <c r="B25" s="30" t="s">
        <v>72</v>
      </c>
      <c r="C25" s="14"/>
      <c r="D25" s="14" t="s">
        <v>19</v>
      </c>
      <c r="E25" s="30" t="s">
        <v>62</v>
      </c>
      <c r="F25" s="14" t="s">
        <v>47</v>
      </c>
      <c r="G25" s="14" t="s">
        <v>47</v>
      </c>
      <c r="H25" s="14" t="s">
        <v>47</v>
      </c>
      <c r="I25" s="14" t="s">
        <v>75</v>
      </c>
      <c r="J25" s="14" t="s">
        <v>47</v>
      </c>
      <c r="K25" s="14" t="s">
        <v>47</v>
      </c>
      <c r="L25" s="20"/>
    </row>
    <row r="26" spans="1:12" ht="30">
      <c r="A26" s="14">
        <v>16</v>
      </c>
      <c r="B26" s="30" t="s">
        <v>127</v>
      </c>
      <c r="C26" s="14"/>
      <c r="D26" s="14" t="s">
        <v>47</v>
      </c>
      <c r="E26" s="14" t="s">
        <v>47</v>
      </c>
      <c r="F26" s="14" t="s">
        <v>47</v>
      </c>
      <c r="G26" s="14" t="s">
        <v>130</v>
      </c>
      <c r="H26" s="14" t="s">
        <v>130</v>
      </c>
      <c r="I26" s="14" t="s">
        <v>47</v>
      </c>
      <c r="J26" s="14" t="s">
        <v>47</v>
      </c>
      <c r="K26" s="14" t="s">
        <v>47</v>
      </c>
      <c r="L26" s="20"/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zoomScale="150" zoomScaleNormal="150" workbookViewId="0">
      <selection activeCell="E10" sqref="E10"/>
    </sheetView>
  </sheetViews>
  <sheetFormatPr baseColWidth="10" defaultColWidth="8.83203125" defaultRowHeight="14"/>
  <cols>
    <col min="1" max="1" width="15.33203125" bestFit="1" customWidth="1"/>
  </cols>
  <sheetData>
    <row r="1" spans="1:4">
      <c r="B1" t="s">
        <v>86</v>
      </c>
    </row>
    <row r="2" spans="1:4">
      <c r="A2" t="s">
        <v>52</v>
      </c>
      <c r="B2" s="2">
        <v>4</v>
      </c>
      <c r="C2" s="2">
        <v>11</v>
      </c>
      <c r="D2" s="2">
        <v>13</v>
      </c>
    </row>
  </sheetData>
  <phoneticPr fontId="5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9A9D329B328C4BBE0DFCEE619434D8" ma:contentTypeVersion="14" ma:contentTypeDescription="Create a new document." ma:contentTypeScope="" ma:versionID="a08fc2da5fe52438464631a43a7508fd">
  <xsd:schema xmlns:xsd="http://www.w3.org/2001/XMLSchema" xmlns:xs="http://www.w3.org/2001/XMLSchema" xmlns:p="http://schemas.microsoft.com/office/2006/metadata/properties" xmlns:ns3="0dc3e94b-94e4-4e05-983e-659540d929e0" xmlns:ns4="d0dea29b-97e7-479c-b803-7fedf1230a1e" targetNamespace="http://schemas.microsoft.com/office/2006/metadata/properties" ma:root="true" ma:fieldsID="3520059b512cba8bb8f7aada0671a1c9" ns3:_="" ns4:_="">
    <xsd:import namespace="0dc3e94b-94e4-4e05-983e-659540d929e0"/>
    <xsd:import namespace="d0dea29b-97e7-479c-b803-7fedf1230a1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c3e94b-94e4-4e05-983e-659540d929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ea29b-97e7-479c-b803-7fedf1230a1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2E79836-60E1-43F9-8B90-29D6D6F7B6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c3e94b-94e4-4e05-983e-659540d929e0"/>
    <ds:schemaRef ds:uri="d0dea29b-97e7-479c-b803-7fedf1230a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8157C5-D5A0-4ED4-B5CD-2BAF5884FA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885624-F1FE-4142-9D7F-FEC8A9C331CF}">
  <ds:schemaRefs>
    <ds:schemaRef ds:uri="0dc3e94b-94e4-4e05-983e-659540d929e0"/>
    <ds:schemaRef ds:uri="http://purl.org/dc/dcmitype/"/>
    <ds:schemaRef ds:uri="d0dea29b-97e7-479c-b803-7fedf1230a1e"/>
    <ds:schemaRef ds:uri="http://schemas.microsoft.com/office/infopath/2007/PartnerControls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reference template</vt:lpstr>
      <vt:lpstr>playing template round1（&amp;e5)</vt:lpstr>
      <vt:lpstr>round 2 9 16</vt:lpstr>
      <vt:lpstr>round 33 6 12</vt:lpstr>
      <vt:lpstr>round 4 7 11 12</vt:lpstr>
      <vt:lpstr>actions</vt:lpstr>
      <vt:lpstr>Events list</vt:lpstr>
      <vt:lpstr>Round 1 actions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</dc:creator>
  <cp:lastModifiedBy>Microsoft Office User</cp:lastModifiedBy>
  <cp:lastPrinted>2016-02-12T14:36:31Z</cp:lastPrinted>
  <dcterms:created xsi:type="dcterms:W3CDTF">2011-05-22T12:44:03Z</dcterms:created>
  <dcterms:modified xsi:type="dcterms:W3CDTF">2022-09-13T02:12:42Z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0x0101006F9A9D329B328C4BBE0DFCEE619434D8</vt:lpwstr>
  </property>
</Properties>
</file>