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710" activeTab="2"/>
  </bookViews>
  <sheets>
    <sheet name="指标现状" sheetId="1" r:id="rId1"/>
    <sheet name="计算方式" sheetId="2" r:id="rId2"/>
    <sheet name="产品体验优良率" sheetId="3" r:id="rId3"/>
    <sheet name="Sheet1" sheetId="4" r:id="rId4"/>
    <sheet name="Sheet2" sheetId="5" r:id="rId5"/>
  </sheets>
  <definedNames>
    <definedName name="_xlnm._FilterDatabase" localSheetId="2" hidden="1">产品体验优良率!$A$1:$AQ$32</definedName>
    <definedName name="_xlnm._FilterDatabase" localSheetId="3" hidden="1">Sheet1!$A$2:$A$7</definedName>
    <definedName name="_xlnm._FilterDatabase" localSheetId="4" hidden="1">Sheet2!$A$1:$E$67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<sst xmlns="http://schemas.openxmlformats.org/spreadsheetml/2006/main" count="359" uniqueCount="73">
  <si>
    <t>产品类型</t>
  </si>
  <si>
    <t>申告量</t>
  </si>
  <si>
    <t>投诉量</t>
  </si>
  <si>
    <t>上月注册用户数（万）</t>
  </si>
  <si>
    <t>上月发展用户数
（万）</t>
  </si>
  <si>
    <t>申告率</t>
  </si>
  <si>
    <t>投诉率</t>
  </si>
  <si>
    <t>舆情量</t>
  </si>
  <si>
    <t>实时测评满意度</t>
  </si>
  <si>
    <t>退订率（上月）</t>
  </si>
  <si>
    <t>舆情量（改口径）</t>
  </si>
  <si>
    <t>上月用户渗透率</t>
  </si>
  <si>
    <t>体验官问题负面清单</t>
  </si>
  <si>
    <t>上月用户渗透率同比</t>
  </si>
  <si>
    <t>上月收费收入时序进度</t>
  </si>
  <si>
    <t>上月收费用户数时序进度</t>
  </si>
  <si>
    <t>上月注册用户数</t>
  </si>
  <si>
    <t>退订率
（上月）</t>
  </si>
  <si>
    <t>上上月用户数</t>
  </si>
  <si>
    <t>申告率目标值</t>
  </si>
  <si>
    <t>投诉率目标值</t>
  </si>
  <si>
    <t>视频彩铃</t>
  </si>
  <si>
    <t>联通助理</t>
  </si>
  <si>
    <t>联通云盘</t>
  </si>
  <si>
    <t>联通组网</t>
  </si>
  <si>
    <t>联通超清</t>
  </si>
  <si>
    <t>联通看家</t>
  </si>
  <si>
    <t>总计</t>
  </si>
  <si>
    <t>注：退订率为上个账期数据；投诉率、申告率为投诉量、申告量除以上个月用户到达数</t>
  </si>
  <si>
    <t>指标分类</t>
  </si>
  <si>
    <t>指标及权重</t>
  </si>
  <si>
    <t>目标值</t>
  </si>
  <si>
    <t>计算公式</t>
  </si>
  <si>
    <t>投诉类指标（50%）</t>
  </si>
  <si>
    <t>投诉率（25%）</t>
  </si>
  <si>
    <t>投诉率压降30%=Q4投诉率*70%</t>
  </si>
  <si>
    <t>100分*（1-（当月数值-目标值）/目标值）</t>
  </si>
  <si>
    <t>投诉类指标得分=投诉率得分*50%+申告率得分*50%-舆情得分</t>
  </si>
  <si>
    <t>产品体验优良率=（投诉类指标得分*50%+体验类指标得分*40%+专业线指标*10%）</t>
  </si>
  <si>
    <t>申告率（25%）</t>
  </si>
  <si>
    <t>申告率压降30%=Q4申告率*70%</t>
  </si>
  <si>
    <t>舆情量（扣分项）</t>
  </si>
  <si>
    <t>扣分项</t>
  </si>
  <si>
    <t>根据不同用户规模，每发生一件负向扣分。≥2亿，每件-0.05分；[1亿，2亿)，每件-0.1分；[5000万，1亿)，每件-0.15分；[1000万，5000万)，每件-0.2分；（0,1000万），每件-0.3分。</t>
  </si>
  <si>
    <t>体验类指标（40%）</t>
  </si>
  <si>
    <t>产品满意度（40%）</t>
  </si>
  <si>
    <t>8.5分</t>
  </si>
  <si>
    <t>100分*（1-（目标值-当月数值）/目标值）</t>
  </si>
  <si>
    <t>体验类指标得分=满意度得分</t>
  </si>
  <si>
    <t>专业线指标（10%）</t>
  </si>
  <si>
    <t>退订率（10%）</t>
  </si>
  <si>
    <t>移网：2%
宽带：1.05%</t>
  </si>
  <si>
    <t>专业线指标得分=退订率得分</t>
  </si>
  <si>
    <t>2308账期，产品满意度目标值改为8.5分</t>
  </si>
  <si>
    <t>产品</t>
  </si>
  <si>
    <t>指标</t>
  </si>
  <si>
    <t>1月</t>
  </si>
  <si>
    <t>得分计算1</t>
  </si>
  <si>
    <t>分类得分</t>
  </si>
  <si>
    <t>产品体验优良率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</si>
  <si>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</si>
  <si>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</si>
  <si>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</si>
  <si>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</si>
  <si>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</si>
  <si>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</si>
  <si>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</si>
  <si>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</si>
  <si>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</si>
  <si>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</si>
  <si>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舆情</t>
  </si>
  <si>
    <t>产品满意度</t>
  </si>
  <si>
    <t>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</si>
</sst>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_ "/>
    <numFmt numFmtId="179" formatCode="0.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3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3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3" applyNumberFormat="1" applyFill="1" applyBorder="1" applyAlignment="1">
      <alignment horizontal="center" vertical="center"/>
    </xf>
    <xf numFmtId="177" fontId="0" fillId="0" borderId="1" xfId="3" applyNumberFormat="1" applyBorder="1" applyAlignment="1">
      <alignment horizontal="center" vertical="center"/>
    </xf>
    <xf numFmtId="176" fontId="0" fillId="0" borderId="1" xfId="3" applyNumberFormat="1" applyFill="1" applyBorder="1" applyAlignment="1">
      <alignment horizontal="center" vertical="center"/>
    </xf>
    <xf numFmtId="177" fontId="0" fillId="0" borderId="1" xfId="3" applyNumberFormat="1" applyBorder="1" applyAlignment="1">
      <alignment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7" fontId="1" fillId="3" borderId="1" xfId="3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1" fillId="4" borderId="1" xfId="3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1" fillId="5" borderId="1" xfId="3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77" fontId="1" fillId="6" borderId="1" xfId="3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177" fontId="1" fillId="7" borderId="1" xfId="3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77" fontId="1" fillId="8" borderId="1" xfId="3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/>
    </xf>
    <xf numFmtId="10" fontId="0" fillId="4" borderId="1" xfId="3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7" fontId="0" fillId="8" borderId="1" xfId="0" applyNumberFormat="1" applyFont="1" applyFill="1" applyBorder="1" applyAlignment="1">
      <alignment horizontal="center" vertical="center"/>
    </xf>
    <xf numFmtId="176" fontId="0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10" fontId="0" fillId="8" borderId="1" xfId="3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77" fontId="0" fillId="10" borderId="1" xfId="0" applyNumberFormat="1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179" fontId="0" fillId="10" borderId="1" xfId="0" applyNumberFormat="1" applyFon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10" fontId="0" fillId="10" borderId="1" xfId="3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177" fontId="0" fillId="11" borderId="1" xfId="0" applyNumberFormat="1" applyFont="1" applyFill="1" applyBorder="1" applyAlignment="1">
      <alignment horizontal="center" vertical="center"/>
    </xf>
    <xf numFmtId="177" fontId="0" fillId="11" borderId="1" xfId="0" applyNumberFormat="1" applyFill="1" applyBorder="1" applyAlignment="1">
      <alignment horizontal="center" vertical="center"/>
    </xf>
    <xf numFmtId="10" fontId="0" fillId="11" borderId="1" xfId="3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0" fontId="0" fillId="12" borderId="1" xfId="3" applyNumberFormat="1" applyFont="1" applyFill="1" applyBorder="1" applyAlignment="1">
      <alignment horizontal="center" vertical="center"/>
    </xf>
    <xf numFmtId="177" fontId="0" fillId="12" borderId="1" xfId="0" applyNumberFormat="1" applyFont="1" applyFill="1" applyBorder="1" applyAlignment="1">
      <alignment horizontal="center" vertical="center"/>
    </xf>
    <xf numFmtId="10" fontId="0" fillId="8" borderId="1" xfId="3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10" fontId="0" fillId="5" borderId="1" xfId="3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0" fontId="0" fillId="13" borderId="1" xfId="3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 applyProtection="1">
      <alignment horizontal="center" vertical="center"/>
    </xf>
    <xf numFmtId="177" fontId="0" fillId="13" borderId="1" xfId="0" applyNumberFormat="1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 vertical="center"/>
    </xf>
    <xf numFmtId="10" fontId="0" fillId="10" borderId="1" xfId="3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0" fontId="0" fillId="4" borderId="1" xfId="3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 quotePrefix="1">
      <alignment horizontal="center" vertical="center"/>
    </xf>
    <xf numFmtId="177" fontId="0" fillId="0" borderId="1" xfId="3" applyNumberForma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E5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Z12"/>
  <sheetViews>
    <sheetView workbookViewId="0">
      <pane xSplit="1" ySplit="2" topLeftCell="Q3" activePane="bottomRight" state="frozen"/>
      <selection/>
      <selection pane="topRight"/>
      <selection pane="bottomLeft"/>
      <selection pane="bottomRight" activeCell="I6" sqref="I6"/>
    </sheetView>
  </sheetViews>
  <sheetFormatPr defaultColWidth="9" defaultRowHeight="14"/>
  <cols>
    <col min="1" max="64" width="11" customWidth="1"/>
    <col min="65" max="65" width="7" customWidth="1"/>
    <col min="66" max="66" width="7.37272727272727" customWidth="1"/>
    <col min="67" max="68" width="10.8727272727273" customWidth="1"/>
    <col min="69" max="71" width="7" customWidth="1"/>
    <col min="72" max="73" width="10.8727272727273" customWidth="1"/>
    <col min="74" max="74" width="7" customWidth="1"/>
    <col min="75" max="75" width="7.37272727272727" customWidth="1"/>
    <col min="76" max="78" width="10.8727272727273" customWidth="1"/>
    <col min="79" max="81" width="7" customWidth="1"/>
    <col min="82" max="84" width="10.8727272727273" customWidth="1"/>
    <col min="85" max="87" width="15" customWidth="1"/>
    <col min="88" max="88" width="7" customWidth="1"/>
    <col min="89" max="89" width="7.37272727272727" customWidth="1"/>
    <col min="90" max="92" width="10.8727272727273" customWidth="1"/>
    <col min="93" max="95" width="7" customWidth="1"/>
    <col min="96" max="97" width="12" customWidth="1"/>
    <col min="98" max="98" width="13" customWidth="1"/>
    <col min="99" max="101" width="15" customWidth="1"/>
    <col min="102" max="102" width="7" customWidth="1"/>
    <col min="103" max="103" width="7.37272727272727" customWidth="1"/>
    <col min="104" max="104" width="7" customWidth="1"/>
    <col min="105" max="106" width="10.8727272727273" customWidth="1"/>
    <col min="107" max="109" width="7" customWidth="1"/>
    <col min="110" max="110" width="10.2727272727273" customWidth="1"/>
    <col min="111" max="111" width="10.8727272727273" customWidth="1"/>
    <col min="112" max="114" width="15" customWidth="1"/>
    <col min="115" max="115" width="7" customWidth="1"/>
    <col min="116" max="116" width="7.37272727272727" customWidth="1"/>
    <col min="117" max="117" width="7" customWidth="1"/>
    <col min="118" max="119" width="10.8727272727273" customWidth="1"/>
    <col min="120" max="122" width="7" customWidth="1"/>
    <col min="123" max="123" width="10.4545454545455" customWidth="1"/>
    <col min="124" max="124" width="10.8727272727273" customWidth="1"/>
    <col min="125" max="127" width="15" customWidth="1"/>
    <col min="128" max="128" width="7" customWidth="1"/>
    <col min="129" max="129" width="7.37272727272727" customWidth="1"/>
    <col min="130" max="130" width="7" customWidth="1"/>
    <col min="131" max="132" width="10.8727272727273" customWidth="1"/>
    <col min="133" max="135" width="7" customWidth="1"/>
    <col min="136" max="136" width="9.90909090909091" customWidth="1"/>
    <col min="137" max="137" width="10.8727272727273" customWidth="1"/>
    <col min="138" max="140" width="15" customWidth="1"/>
    <col min="141" max="141" width="7" customWidth="1"/>
    <col min="142" max="142" width="7.37272727272727" customWidth="1"/>
    <col min="143" max="143" width="7" customWidth="1"/>
    <col min="144" max="145" width="10.8727272727273" customWidth="1"/>
    <col min="146" max="147" width="7" customWidth="1"/>
    <col min="148" max="148" width="11" customWidth="1"/>
    <col min="149" max="149" width="15.9090909090909" customWidth="1"/>
    <col min="150" max="150" width="10.8727272727273" customWidth="1"/>
    <col min="151" max="153" width="15" customWidth="1"/>
    <col min="155" max="155" width="16"/>
    <col min="156" max="156" width="18.2545454545455"/>
  </cols>
  <sheetData>
    <row r="1" s="37" customFormat="1" ht="23" customHeight="1" spans="1:153">
      <c r="A1" s="45" t="s">
        <v>0</v>
      </c>
      <c r="B1" s="46">
        <v>202311</v>
      </c>
      <c r="C1" s="46"/>
      <c r="D1" s="46"/>
      <c r="E1" s="46"/>
      <c r="F1" s="46"/>
      <c r="G1" s="46"/>
      <c r="H1" s="46"/>
      <c r="I1" s="46"/>
      <c r="J1" s="54"/>
      <c r="K1" s="55">
        <v>202310</v>
      </c>
      <c r="L1" s="55"/>
      <c r="M1" s="55"/>
      <c r="N1" s="55"/>
      <c r="O1" s="55"/>
      <c r="P1" s="55"/>
      <c r="Q1" s="55"/>
      <c r="R1" s="55"/>
      <c r="S1" s="64"/>
      <c r="T1" s="65">
        <v>202309</v>
      </c>
      <c r="U1" s="65"/>
      <c r="V1" s="65"/>
      <c r="W1" s="65"/>
      <c r="X1" s="65"/>
      <c r="Y1" s="65"/>
      <c r="Z1" s="65"/>
      <c r="AA1" s="65"/>
      <c r="AB1" s="74"/>
      <c r="AC1" s="46">
        <v>202308</v>
      </c>
      <c r="AD1" s="46"/>
      <c r="AE1" s="46"/>
      <c r="AF1" s="46"/>
      <c r="AG1" s="46"/>
      <c r="AH1" s="46"/>
      <c r="AI1" s="46"/>
      <c r="AJ1" s="46"/>
      <c r="AK1" s="54"/>
      <c r="AL1" s="76">
        <v>202307</v>
      </c>
      <c r="AM1" s="76"/>
      <c r="AN1" s="76"/>
      <c r="AO1" s="76"/>
      <c r="AP1" s="76"/>
      <c r="AQ1" s="76"/>
      <c r="AR1" s="76"/>
      <c r="AS1" s="76"/>
      <c r="AT1" s="80"/>
      <c r="AU1" s="81">
        <v>202306</v>
      </c>
      <c r="AV1" s="81"/>
      <c r="AW1" s="81"/>
      <c r="AX1" s="81"/>
      <c r="AY1" s="81"/>
      <c r="AZ1" s="81"/>
      <c r="BA1" s="81"/>
      <c r="BB1" s="81"/>
      <c r="BC1" s="88"/>
      <c r="BD1" s="63">
        <v>202305</v>
      </c>
      <c r="BE1" s="63"/>
      <c r="BF1" s="63"/>
      <c r="BG1" s="63"/>
      <c r="BH1" s="63"/>
      <c r="BI1" s="63"/>
      <c r="BJ1" s="63"/>
      <c r="BK1" s="63"/>
      <c r="BL1" s="63"/>
      <c r="BM1" s="92">
        <v>202304</v>
      </c>
      <c r="BN1" s="92"/>
      <c r="BO1" s="92"/>
      <c r="BP1" s="92"/>
      <c r="BQ1" s="92"/>
      <c r="BR1" s="92"/>
      <c r="BS1" s="92"/>
      <c r="BT1" s="92"/>
      <c r="BU1" s="92"/>
      <c r="BV1" s="96">
        <v>202303</v>
      </c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102">
        <v>202302</v>
      </c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53">
        <v>202301</v>
      </c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63">
        <v>202212</v>
      </c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112">
        <v>202211</v>
      </c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8">
        <v>202210</v>
      </c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</row>
    <row r="2" s="44" customFormat="1" ht="42" spans="1:156">
      <c r="A2" s="47"/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  <c r="J2" s="48" t="s">
        <v>9</v>
      </c>
      <c r="K2" s="56" t="s">
        <v>1</v>
      </c>
      <c r="L2" s="56" t="s">
        <v>2</v>
      </c>
      <c r="M2" s="56" t="s">
        <v>3</v>
      </c>
      <c r="N2" s="56" t="s">
        <v>4</v>
      </c>
      <c r="O2" s="56" t="s">
        <v>5</v>
      </c>
      <c r="P2" s="56" t="s">
        <v>6</v>
      </c>
      <c r="Q2" s="56" t="s">
        <v>7</v>
      </c>
      <c r="R2" s="56" t="s">
        <v>8</v>
      </c>
      <c r="S2" s="56" t="s">
        <v>9</v>
      </c>
      <c r="T2" s="66" t="s">
        <v>1</v>
      </c>
      <c r="U2" s="66" t="s">
        <v>2</v>
      </c>
      <c r="V2" s="66" t="s">
        <v>3</v>
      </c>
      <c r="W2" s="66" t="s">
        <v>4</v>
      </c>
      <c r="X2" s="66" t="s">
        <v>5</v>
      </c>
      <c r="Y2" s="66" t="s">
        <v>6</v>
      </c>
      <c r="Z2" s="66" t="s">
        <v>7</v>
      </c>
      <c r="AA2" s="66" t="s">
        <v>8</v>
      </c>
      <c r="AB2" s="66" t="s">
        <v>9</v>
      </c>
      <c r="AC2" s="48" t="s">
        <v>1</v>
      </c>
      <c r="AD2" s="48" t="s">
        <v>2</v>
      </c>
      <c r="AE2" s="48" t="s">
        <v>3</v>
      </c>
      <c r="AF2" s="48" t="s">
        <v>4</v>
      </c>
      <c r="AG2" s="48" t="s">
        <v>5</v>
      </c>
      <c r="AH2" s="48" t="s">
        <v>6</v>
      </c>
      <c r="AI2" s="48" t="s">
        <v>7</v>
      </c>
      <c r="AJ2" s="48" t="s">
        <v>8</v>
      </c>
      <c r="AK2" s="48" t="s">
        <v>9</v>
      </c>
      <c r="AL2" s="77" t="s">
        <v>1</v>
      </c>
      <c r="AM2" s="77" t="s">
        <v>2</v>
      </c>
      <c r="AN2" s="77" t="s">
        <v>3</v>
      </c>
      <c r="AO2" s="77" t="s">
        <v>4</v>
      </c>
      <c r="AP2" s="77" t="s">
        <v>5</v>
      </c>
      <c r="AQ2" s="77" t="s">
        <v>6</v>
      </c>
      <c r="AR2" s="77" t="s">
        <v>7</v>
      </c>
      <c r="AS2" s="77" t="s">
        <v>8</v>
      </c>
      <c r="AT2" s="77" t="s">
        <v>9</v>
      </c>
      <c r="AU2" s="82" t="s">
        <v>1</v>
      </c>
      <c r="AV2" s="82" t="s">
        <v>2</v>
      </c>
      <c r="AW2" s="82" t="s">
        <v>3</v>
      </c>
      <c r="AX2" s="82" t="s">
        <v>4</v>
      </c>
      <c r="AY2" s="82" t="s">
        <v>5</v>
      </c>
      <c r="AZ2" s="82" t="s">
        <v>6</v>
      </c>
      <c r="BA2" s="82" t="s">
        <v>7</v>
      </c>
      <c r="BB2" s="82" t="s">
        <v>8</v>
      </c>
      <c r="BC2" s="82" t="s">
        <v>9</v>
      </c>
      <c r="BD2" s="56" t="s">
        <v>1</v>
      </c>
      <c r="BE2" s="56" t="s">
        <v>2</v>
      </c>
      <c r="BF2" s="56" t="s">
        <v>3</v>
      </c>
      <c r="BG2" s="56" t="s">
        <v>4</v>
      </c>
      <c r="BH2" s="56" t="s">
        <v>5</v>
      </c>
      <c r="BI2" s="56" t="s">
        <v>6</v>
      </c>
      <c r="BJ2" s="56" t="s">
        <v>10</v>
      </c>
      <c r="BK2" s="56" t="s">
        <v>8</v>
      </c>
      <c r="BL2" s="56" t="s">
        <v>9</v>
      </c>
      <c r="BM2" s="93" t="s">
        <v>1</v>
      </c>
      <c r="BN2" s="93" t="s">
        <v>2</v>
      </c>
      <c r="BO2" s="93" t="s">
        <v>3</v>
      </c>
      <c r="BP2" s="93" t="s">
        <v>4</v>
      </c>
      <c r="BQ2" s="93" t="s">
        <v>5</v>
      </c>
      <c r="BR2" s="93" t="s">
        <v>6</v>
      </c>
      <c r="BS2" s="93" t="s">
        <v>7</v>
      </c>
      <c r="BT2" s="93" t="s">
        <v>8</v>
      </c>
      <c r="BU2" s="93" t="s">
        <v>9</v>
      </c>
      <c r="BV2" s="97" t="s">
        <v>1</v>
      </c>
      <c r="BW2" s="97" t="s">
        <v>2</v>
      </c>
      <c r="BX2" s="97" t="s">
        <v>3</v>
      </c>
      <c r="BY2" s="97" t="s">
        <v>4</v>
      </c>
      <c r="BZ2" s="97" t="s">
        <v>11</v>
      </c>
      <c r="CA2" s="97" t="s">
        <v>5</v>
      </c>
      <c r="CB2" s="97" t="s">
        <v>6</v>
      </c>
      <c r="CC2" s="97" t="s">
        <v>7</v>
      </c>
      <c r="CD2" s="97" t="s">
        <v>8</v>
      </c>
      <c r="CE2" s="97" t="s">
        <v>9</v>
      </c>
      <c r="CF2" s="97" t="s">
        <v>12</v>
      </c>
      <c r="CG2" s="97" t="s">
        <v>13</v>
      </c>
      <c r="CH2" s="97" t="s">
        <v>14</v>
      </c>
      <c r="CI2" s="97" t="s">
        <v>15</v>
      </c>
      <c r="CJ2" s="66" t="s">
        <v>1</v>
      </c>
      <c r="CK2" s="66" t="s">
        <v>2</v>
      </c>
      <c r="CL2" s="66" t="s">
        <v>16</v>
      </c>
      <c r="CM2" s="66" t="s">
        <v>4</v>
      </c>
      <c r="CN2" s="66" t="s">
        <v>11</v>
      </c>
      <c r="CO2" s="66" t="s">
        <v>5</v>
      </c>
      <c r="CP2" s="66" t="s">
        <v>6</v>
      </c>
      <c r="CQ2" s="66" t="s">
        <v>7</v>
      </c>
      <c r="CR2" s="66" t="s">
        <v>8</v>
      </c>
      <c r="CS2" s="66" t="s">
        <v>17</v>
      </c>
      <c r="CT2" s="66" t="s">
        <v>12</v>
      </c>
      <c r="CU2" s="66" t="s">
        <v>13</v>
      </c>
      <c r="CV2" s="66" t="s">
        <v>14</v>
      </c>
      <c r="CW2" s="66" t="s">
        <v>15</v>
      </c>
      <c r="CX2" s="48" t="s">
        <v>1</v>
      </c>
      <c r="CY2" s="48" t="s">
        <v>2</v>
      </c>
      <c r="CZ2" s="48" t="s">
        <v>7</v>
      </c>
      <c r="DA2" s="48" t="s">
        <v>16</v>
      </c>
      <c r="DB2" s="48" t="s">
        <v>4</v>
      </c>
      <c r="DC2" s="48" t="s">
        <v>5</v>
      </c>
      <c r="DD2" s="48" t="s">
        <v>6</v>
      </c>
      <c r="DE2" s="48" t="s">
        <v>8</v>
      </c>
      <c r="DF2" s="48" t="s">
        <v>17</v>
      </c>
      <c r="DG2" s="48" t="s">
        <v>11</v>
      </c>
      <c r="DH2" s="48" t="s">
        <v>13</v>
      </c>
      <c r="DI2" s="48" t="s">
        <v>14</v>
      </c>
      <c r="DJ2" s="48" t="s">
        <v>15</v>
      </c>
      <c r="DK2" s="56" t="s">
        <v>1</v>
      </c>
      <c r="DL2" s="56" t="s">
        <v>2</v>
      </c>
      <c r="DM2" s="56" t="s">
        <v>7</v>
      </c>
      <c r="DN2" s="56" t="s">
        <v>16</v>
      </c>
      <c r="DO2" s="56" t="s">
        <v>4</v>
      </c>
      <c r="DP2" s="56" t="s">
        <v>5</v>
      </c>
      <c r="DQ2" s="56" t="s">
        <v>6</v>
      </c>
      <c r="DR2" s="56" t="s">
        <v>8</v>
      </c>
      <c r="DS2" s="56" t="s">
        <v>17</v>
      </c>
      <c r="DT2" s="56" t="s">
        <v>11</v>
      </c>
      <c r="DU2" s="56" t="s">
        <v>13</v>
      </c>
      <c r="DV2" s="56" t="s">
        <v>14</v>
      </c>
      <c r="DW2" s="56" t="s">
        <v>15</v>
      </c>
      <c r="DX2" s="113" t="s">
        <v>1</v>
      </c>
      <c r="DY2" s="113" t="s">
        <v>2</v>
      </c>
      <c r="DZ2" s="113" t="s">
        <v>7</v>
      </c>
      <c r="EA2" s="113" t="s">
        <v>16</v>
      </c>
      <c r="EB2" s="113" t="s">
        <v>4</v>
      </c>
      <c r="EC2" s="113" t="s">
        <v>5</v>
      </c>
      <c r="ED2" s="113" t="s">
        <v>6</v>
      </c>
      <c r="EE2" s="113" t="s">
        <v>8</v>
      </c>
      <c r="EF2" s="113" t="s">
        <v>17</v>
      </c>
      <c r="EG2" s="113" t="s">
        <v>11</v>
      </c>
      <c r="EH2" s="113" t="s">
        <v>13</v>
      </c>
      <c r="EI2" s="113" t="s">
        <v>14</v>
      </c>
      <c r="EJ2" s="113" t="s">
        <v>15</v>
      </c>
      <c r="EK2" s="119" t="s">
        <v>1</v>
      </c>
      <c r="EL2" s="119" t="s">
        <v>2</v>
      </c>
      <c r="EM2" s="119" t="s">
        <v>7</v>
      </c>
      <c r="EN2" s="119" t="s">
        <v>16</v>
      </c>
      <c r="EO2" s="119" t="s">
        <v>4</v>
      </c>
      <c r="EP2" s="119" t="s">
        <v>5</v>
      </c>
      <c r="EQ2" s="119" t="s">
        <v>6</v>
      </c>
      <c r="ER2" s="119" t="s">
        <v>8</v>
      </c>
      <c r="ES2" s="119" t="s">
        <v>17</v>
      </c>
      <c r="ET2" s="119" t="s">
        <v>11</v>
      </c>
      <c r="EU2" s="119" t="s">
        <v>13</v>
      </c>
      <c r="EV2" s="119" t="s">
        <v>14</v>
      </c>
      <c r="EW2" s="119" t="s">
        <v>15</v>
      </c>
      <c r="EX2" s="44" t="s">
        <v>18</v>
      </c>
      <c r="EY2" s="44" t="s">
        <v>19</v>
      </c>
      <c r="EZ2" s="44" t="s">
        <v>20</v>
      </c>
    </row>
    <row r="3" s="2" customFormat="1" ht="23" customHeight="1" spans="1:156">
      <c r="A3" s="45" t="s">
        <v>21</v>
      </c>
      <c r="B3" s="49">
        <v>379</v>
      </c>
      <c r="C3" s="50">
        <v>80304</v>
      </c>
      <c r="D3" s="50">
        <v>27574.6</v>
      </c>
      <c r="E3" s="50">
        <v>455</v>
      </c>
      <c r="F3" s="51">
        <f t="shared" ref="F3:F8" si="0">B3/D3*100</f>
        <v>1.37445330122649</v>
      </c>
      <c r="G3" s="51">
        <f t="shared" ref="G3:G8" si="1">C3/D3</f>
        <v>2.91224532722143</v>
      </c>
      <c r="H3" s="49">
        <v>69</v>
      </c>
      <c r="I3" s="57">
        <v>8.66</v>
      </c>
      <c r="J3" s="58">
        <f t="shared" ref="J3:J8" si="2">(M3+E3-D3)/M3</f>
        <v>0.0181173062997828</v>
      </c>
      <c r="K3" s="59">
        <v>360</v>
      </c>
      <c r="L3" s="60">
        <v>78271</v>
      </c>
      <c r="M3" s="60">
        <v>27620</v>
      </c>
      <c r="N3" s="60">
        <v>522.6</v>
      </c>
      <c r="O3" s="61">
        <f t="shared" ref="O3:O8" si="3">K3/M3*100</f>
        <v>1.30340333091962</v>
      </c>
      <c r="P3" s="61">
        <f t="shared" ref="P3:P8" si="4">L3/M3</f>
        <v>2.83385228095583</v>
      </c>
      <c r="Q3" s="59">
        <v>83</v>
      </c>
      <c r="R3" s="59">
        <v>8.3</v>
      </c>
      <c r="S3" s="67">
        <f t="shared" ref="S3:S8" si="5">(V3+N3-M3)/V3</f>
        <v>0.0183524126938124</v>
      </c>
      <c r="T3" s="68">
        <v>329</v>
      </c>
      <c r="U3" s="69">
        <v>77747</v>
      </c>
      <c r="V3" s="69">
        <v>27604</v>
      </c>
      <c r="W3" s="69">
        <v>541.4</v>
      </c>
      <c r="X3" s="70">
        <f t="shared" ref="X3:X8" si="6">T3/V3*100</f>
        <v>1.191856252717</v>
      </c>
      <c r="Y3" s="70">
        <f t="shared" ref="Y3:Y8" si="7">U3/V3</f>
        <v>2.8165120996957</v>
      </c>
      <c r="Z3" s="68">
        <v>65</v>
      </c>
      <c r="AA3" s="68">
        <v>7.75</v>
      </c>
      <c r="AB3" s="75">
        <f t="shared" ref="AB3:AB8" si="8">(AE3+W3-V3)/AE3</f>
        <v>0.017655813278159</v>
      </c>
      <c r="AC3" s="49">
        <v>319</v>
      </c>
      <c r="AD3" s="50">
        <v>72751</v>
      </c>
      <c r="AE3" s="50">
        <v>27549</v>
      </c>
      <c r="AF3" s="50">
        <v>546.7</v>
      </c>
      <c r="AG3" s="51">
        <f t="shared" ref="AG3:AG8" si="9">AC3/AE3*100</f>
        <v>1.15793676721478</v>
      </c>
      <c r="AH3" s="57">
        <f t="shared" ref="AH3:AH8" si="10">AD3/AE3</f>
        <v>2.64078550945588</v>
      </c>
      <c r="AI3" s="49">
        <v>91</v>
      </c>
      <c r="AJ3" s="49">
        <v>7.8</v>
      </c>
      <c r="AK3" s="58">
        <f t="shared" ref="AK3:AK8" si="11">(AN3+AF3-AE3)/AN3</f>
        <v>0.015951166180758</v>
      </c>
      <c r="AL3" s="78">
        <v>361</v>
      </c>
      <c r="AM3" s="78">
        <v>81464</v>
      </c>
      <c r="AN3" s="78">
        <v>27440</v>
      </c>
      <c r="AO3" s="78">
        <v>409</v>
      </c>
      <c r="AP3" s="83">
        <f t="shared" ref="AP3:AP8" si="12">AL3/AN3*100</f>
        <v>1.31559766763848</v>
      </c>
      <c r="AQ3" s="84">
        <f t="shared" ref="AQ3:AQ8" si="13">AM3/AN3</f>
        <v>2.96880466472303</v>
      </c>
      <c r="AR3" s="79">
        <v>96</v>
      </c>
      <c r="AS3" s="79">
        <v>8.64</v>
      </c>
      <c r="AT3" s="85">
        <f t="shared" ref="AT3:AT8" si="14">(AW3+AO3-AN3)/AW3</f>
        <v>0.0168757955991999</v>
      </c>
      <c r="AU3" s="86">
        <v>198</v>
      </c>
      <c r="AV3" s="86">
        <v>96293</v>
      </c>
      <c r="AW3" s="86">
        <v>27495</v>
      </c>
      <c r="AX3" s="86">
        <v>654.7</v>
      </c>
      <c r="AY3" s="86">
        <f t="shared" ref="AY3:AY8" si="15">AU3/AW3*100</f>
        <v>0.72013093289689</v>
      </c>
      <c r="AZ3" s="86">
        <f t="shared" ref="AZ3:AZ8" si="16">AV3/AW3</f>
        <v>3.50220040007274</v>
      </c>
      <c r="BA3" s="86">
        <v>103</v>
      </c>
      <c r="BB3" s="86">
        <v>8.57</v>
      </c>
      <c r="BC3" s="89">
        <f t="shared" ref="BC3:BC8" si="17">(BF3+AX3-AW3)/BF3</f>
        <v>0.0163343839331526</v>
      </c>
      <c r="BD3" s="60">
        <v>318</v>
      </c>
      <c r="BE3" s="60">
        <v>83727</v>
      </c>
      <c r="BF3" s="60">
        <v>27286</v>
      </c>
      <c r="BG3" s="60">
        <v>671.2</v>
      </c>
      <c r="BH3" s="60">
        <f>BD3/BF3*100</f>
        <v>1.16543282269296</v>
      </c>
      <c r="BI3" s="60">
        <f t="shared" ref="BI3:BI8" si="18">BE3/BF3</f>
        <v>3.06849666495639</v>
      </c>
      <c r="BJ3" s="59">
        <v>120</v>
      </c>
      <c r="BK3" s="71">
        <v>8.72</v>
      </c>
      <c r="BL3" s="91">
        <f>(BO3+BG3-BF3)/BO3</f>
        <v>0.0178895629455785</v>
      </c>
      <c r="BM3" s="94">
        <v>288</v>
      </c>
      <c r="BN3" s="94">
        <v>73966</v>
      </c>
      <c r="BO3" s="94">
        <v>27099.6</v>
      </c>
      <c r="BP3" s="94">
        <v>891.2</v>
      </c>
      <c r="BQ3" s="94">
        <f t="shared" ref="BQ3:BQ8" si="19">BM3/BO3*100</f>
        <v>1.06274631359872</v>
      </c>
      <c r="BR3" s="94">
        <f t="shared" ref="BR3:BR8" si="20">BN3/BO3</f>
        <v>2.72941298026539</v>
      </c>
      <c r="BS3" s="94">
        <v>100</v>
      </c>
      <c r="BT3" s="94">
        <v>8.69</v>
      </c>
      <c r="BU3" s="98">
        <f t="shared" ref="BU3:BU8" si="21">(BX3+BP3-BO3)/BX3</f>
        <v>0.0175509622665557</v>
      </c>
      <c r="BV3" s="99">
        <v>319</v>
      </c>
      <c r="BW3" s="99">
        <v>71517</v>
      </c>
      <c r="BX3" s="99">
        <v>26676.6</v>
      </c>
      <c r="BY3" s="99">
        <v>827.1</v>
      </c>
      <c r="BZ3" s="100">
        <v>0.084</v>
      </c>
      <c r="CA3" s="99">
        <f t="shared" ref="CA3:CA8" si="22">BV3/BX3*100</f>
        <v>1.19580456280036</v>
      </c>
      <c r="CB3" s="99">
        <f t="shared" ref="CB3:CB8" si="23">BW3/BX3</f>
        <v>2.68088886889634</v>
      </c>
      <c r="CC3" s="99">
        <v>132</v>
      </c>
      <c r="CD3" s="99">
        <v>8.5</v>
      </c>
      <c r="CE3" s="103">
        <f t="shared" ref="CE3:CE8" si="24">(CL3+BY3-BX3)/CL3</f>
        <v>0.0174543021890097</v>
      </c>
      <c r="CF3" s="104">
        <v>19</v>
      </c>
      <c r="CG3" s="99">
        <v>3.5</v>
      </c>
      <c r="CH3" s="99"/>
      <c r="CI3" s="99"/>
      <c r="CJ3" s="68">
        <v>288</v>
      </c>
      <c r="CK3" s="68">
        <v>63252</v>
      </c>
      <c r="CL3" s="68">
        <v>26308.7</v>
      </c>
      <c r="CM3" s="68">
        <v>639.1</v>
      </c>
      <c r="CN3" s="106">
        <v>0.077</v>
      </c>
      <c r="CO3" s="68">
        <f t="shared" ref="CO3:CO8" si="25">CJ3/CL3*100</f>
        <v>1.09469491080897</v>
      </c>
      <c r="CP3" s="68">
        <f t="shared" ref="CP3:CP8" si="26">CK3/CL3</f>
        <v>2.4042236978642</v>
      </c>
      <c r="CQ3" s="68">
        <v>98</v>
      </c>
      <c r="CR3" s="68">
        <v>8.67</v>
      </c>
      <c r="CS3" s="107">
        <f t="shared" ref="CS3:CS8" si="27">(DA3+CM3-CL3)/DA3</f>
        <v>0.0182845909965312</v>
      </c>
      <c r="CT3" s="68">
        <v>10</v>
      </c>
      <c r="CU3" s="68">
        <v>3</v>
      </c>
      <c r="CV3" s="68"/>
      <c r="CW3" s="68"/>
      <c r="CX3" s="49">
        <v>233</v>
      </c>
      <c r="CY3" s="49">
        <v>51943</v>
      </c>
      <c r="CZ3" s="49">
        <v>105</v>
      </c>
      <c r="DA3" s="49">
        <v>26147.7</v>
      </c>
      <c r="DB3" s="49">
        <v>908.7</v>
      </c>
      <c r="DC3" s="49">
        <f t="shared" ref="DC3:DC8" si="28">CX3/DA3*100</f>
        <v>0.89109175950466</v>
      </c>
      <c r="DD3" s="49">
        <f t="shared" ref="DD3:DD8" si="29">CY3/DA3</f>
        <v>1.98652271519101</v>
      </c>
      <c r="DE3" s="108">
        <v>8.41</v>
      </c>
      <c r="DF3" s="109">
        <f t="shared" ref="DF3:DF8" si="30">(DN3+DB3-DA3)/DN3</f>
        <v>0.0204381035178687</v>
      </c>
      <c r="DG3" s="110">
        <v>0.073</v>
      </c>
      <c r="DH3" s="49">
        <v>3.2</v>
      </c>
      <c r="DI3" s="110">
        <v>1.167</v>
      </c>
      <c r="DJ3" s="110">
        <v>1.13</v>
      </c>
      <c r="DK3" s="59">
        <v>292</v>
      </c>
      <c r="DL3" s="59">
        <v>50379</v>
      </c>
      <c r="DM3" s="59">
        <v>102</v>
      </c>
      <c r="DN3" s="59">
        <v>25765.6</v>
      </c>
      <c r="DO3" s="59">
        <v>563.8</v>
      </c>
      <c r="DP3" s="59">
        <f t="shared" ref="DP3:DP8" si="31">DK3/DN3*100</f>
        <v>1.13329400440898</v>
      </c>
      <c r="DQ3" s="59">
        <f t="shared" ref="DQ3:DQ8" si="32">DL3/DN3</f>
        <v>1.95528146055205</v>
      </c>
      <c r="DR3" s="59">
        <v>8.7</v>
      </c>
      <c r="DS3" s="91">
        <f t="shared" ref="DS3:DS8" si="33">(EA3+DO3-DN3)/EA3</f>
        <v>0.0182889062883454</v>
      </c>
      <c r="DT3" s="114">
        <v>0.07</v>
      </c>
      <c r="DU3" s="59">
        <v>3.2</v>
      </c>
      <c r="DV3" s="114">
        <v>1.147</v>
      </c>
      <c r="DW3" s="114">
        <v>1.121</v>
      </c>
      <c r="DX3" s="115">
        <v>376</v>
      </c>
      <c r="DY3" s="115">
        <v>51959</v>
      </c>
      <c r="DZ3" s="115">
        <v>87</v>
      </c>
      <c r="EA3" s="115">
        <v>25671.3</v>
      </c>
      <c r="EB3" s="115">
        <v>472.3</v>
      </c>
      <c r="EC3" s="115">
        <f t="shared" ref="EC3:EC8" si="34">DX3/EA3*100</f>
        <v>1.46467066334779</v>
      </c>
      <c r="ED3" s="115">
        <f t="shared" ref="ED3:ED8" si="35">DY3/EA3</f>
        <v>2.02401124991722</v>
      </c>
      <c r="EE3" s="115">
        <v>8.69</v>
      </c>
      <c r="EF3" s="117">
        <f>(EN3+EB3-EA3)/EN3</f>
        <v>0.0181302431782671</v>
      </c>
      <c r="EG3" s="120">
        <v>0.066</v>
      </c>
      <c r="EH3" s="115">
        <v>3.2</v>
      </c>
      <c r="EI3" s="120">
        <v>1.129</v>
      </c>
      <c r="EJ3" s="120">
        <v>1.116</v>
      </c>
      <c r="EK3" s="121">
        <v>336</v>
      </c>
      <c r="EL3" s="121">
        <v>53189</v>
      </c>
      <c r="EM3" s="121">
        <v>117</v>
      </c>
      <c r="EN3" s="121">
        <v>25664.3</v>
      </c>
      <c r="EO3" s="121">
        <v>851.9</v>
      </c>
      <c r="EP3" s="121">
        <f t="shared" ref="EP3:EP8" si="36">EK3/EN3*100</f>
        <v>1.30921162860472</v>
      </c>
      <c r="EQ3" s="121">
        <f t="shared" ref="EQ3:EQ8" si="37">EL3/EN3</f>
        <v>2.07248980100763</v>
      </c>
      <c r="ER3" s="121"/>
      <c r="ES3" s="122">
        <f t="shared" ref="ES3:ES8" si="38">(EX3+EO3-EN3)/EX3</f>
        <v>0.0152988939554488</v>
      </c>
      <c r="ET3" s="123">
        <v>0.066</v>
      </c>
      <c r="EU3" s="121">
        <v>4.3</v>
      </c>
      <c r="EV3" s="123">
        <v>0.953</v>
      </c>
      <c r="EW3" s="123">
        <v>0.953</v>
      </c>
      <c r="EX3" s="2">
        <v>25197.9</v>
      </c>
      <c r="EY3" s="4">
        <f>(EP3+EC3+DP3)/3*0.7</f>
        <v>0.911674469151012</v>
      </c>
      <c r="EZ3" s="4">
        <f t="shared" ref="EZ3:EZ9" si="39">(EQ3+ED3+DQ3)/3*0.7</f>
        <v>1.41208258601128</v>
      </c>
    </row>
    <row r="4" s="2" customFormat="1" ht="23" customHeight="1" spans="1:156">
      <c r="A4" s="45" t="s">
        <v>22</v>
      </c>
      <c r="B4" s="49">
        <v>181</v>
      </c>
      <c r="C4" s="50">
        <v>35547</v>
      </c>
      <c r="D4" s="50">
        <v>23625.4</v>
      </c>
      <c r="E4" s="50">
        <v>1088</v>
      </c>
      <c r="F4" s="51">
        <f t="shared" si="0"/>
        <v>0.766124594715857</v>
      </c>
      <c r="G4" s="51">
        <f t="shared" si="1"/>
        <v>1.504609445766</v>
      </c>
      <c r="H4" s="49">
        <v>47</v>
      </c>
      <c r="I4" s="57">
        <v>8.07</v>
      </c>
      <c r="J4" s="58">
        <f t="shared" si="2"/>
        <v>0.0360805782472947</v>
      </c>
      <c r="K4" s="59">
        <v>130</v>
      </c>
      <c r="L4" s="60">
        <v>28385</v>
      </c>
      <c r="M4" s="60">
        <v>23381</v>
      </c>
      <c r="N4" s="60">
        <v>1242.3</v>
      </c>
      <c r="O4" s="61">
        <f t="shared" si="3"/>
        <v>0.556007014242334</v>
      </c>
      <c r="P4" s="61">
        <f t="shared" si="4"/>
        <v>1.21401993071297</v>
      </c>
      <c r="Q4" s="59">
        <v>33</v>
      </c>
      <c r="R4" s="59">
        <v>7.72</v>
      </c>
      <c r="S4" s="67">
        <f t="shared" si="5"/>
        <v>0.0357709059233449</v>
      </c>
      <c r="T4" s="68">
        <v>120</v>
      </c>
      <c r="U4" s="69">
        <v>30668</v>
      </c>
      <c r="V4" s="69">
        <v>22960</v>
      </c>
      <c r="W4" s="69">
        <v>1166.8</v>
      </c>
      <c r="X4" s="70">
        <f t="shared" si="6"/>
        <v>0.522648083623693</v>
      </c>
      <c r="Y4" s="70">
        <f t="shared" si="7"/>
        <v>1.33571428571429</v>
      </c>
      <c r="Z4" s="68">
        <v>43</v>
      </c>
      <c r="AA4" s="68">
        <v>7.72</v>
      </c>
      <c r="AB4" s="75">
        <f t="shared" si="8"/>
        <v>0.0356991150442478</v>
      </c>
      <c r="AC4" s="49">
        <v>151</v>
      </c>
      <c r="AD4" s="50">
        <v>33165</v>
      </c>
      <c r="AE4" s="50">
        <v>22600</v>
      </c>
      <c r="AF4" s="50">
        <v>993</v>
      </c>
      <c r="AG4" s="51">
        <f t="shared" si="9"/>
        <v>0.668141592920354</v>
      </c>
      <c r="AH4" s="57">
        <f t="shared" si="10"/>
        <v>1.46747787610619</v>
      </c>
      <c r="AI4" s="49">
        <v>44</v>
      </c>
      <c r="AJ4" s="49">
        <v>7.557</v>
      </c>
      <c r="AK4" s="58">
        <f t="shared" si="11"/>
        <v>0.0365888458863186</v>
      </c>
      <c r="AL4" s="78">
        <v>158</v>
      </c>
      <c r="AM4" s="78">
        <v>37630</v>
      </c>
      <c r="AN4" s="78">
        <v>22427.6</v>
      </c>
      <c r="AO4" s="78">
        <v>887</v>
      </c>
      <c r="AP4" s="83">
        <f t="shared" si="12"/>
        <v>0.704489111630313</v>
      </c>
      <c r="AQ4" s="84">
        <f t="shared" si="13"/>
        <v>1.67784337156004</v>
      </c>
      <c r="AR4" s="79">
        <v>83</v>
      </c>
      <c r="AS4" s="79">
        <v>7.75</v>
      </c>
      <c r="AT4" s="85">
        <f t="shared" si="14"/>
        <v>0.0396179979669361</v>
      </c>
      <c r="AU4" s="86">
        <v>111</v>
      </c>
      <c r="AV4" s="86">
        <v>40548</v>
      </c>
      <c r="AW4" s="86">
        <v>22429.2</v>
      </c>
      <c r="AX4" s="86">
        <v>1125.9</v>
      </c>
      <c r="AY4" s="86">
        <f t="shared" si="15"/>
        <v>0.494890589053555</v>
      </c>
      <c r="AZ4" s="86">
        <f t="shared" si="16"/>
        <v>1.80782194639131</v>
      </c>
      <c r="BA4" s="86">
        <v>63</v>
      </c>
      <c r="BB4" s="86">
        <v>7.66</v>
      </c>
      <c r="BC4" s="89">
        <f t="shared" si="17"/>
        <v>0.0450933018965185</v>
      </c>
      <c r="BD4" s="60">
        <v>124</v>
      </c>
      <c r="BE4" s="60">
        <v>41630</v>
      </c>
      <c r="BF4" s="60">
        <v>22309.3</v>
      </c>
      <c r="BG4" s="60">
        <v>1081.3</v>
      </c>
      <c r="BH4" s="60">
        <f t="shared" ref="BH3:BH8" si="40">BD4/BF4*100</f>
        <v>0.55582201144814</v>
      </c>
      <c r="BI4" s="60">
        <f t="shared" si="18"/>
        <v>1.86603793036985</v>
      </c>
      <c r="BJ4" s="59">
        <v>54</v>
      </c>
      <c r="BK4" s="71">
        <v>7.66</v>
      </c>
      <c r="BL4" s="91">
        <f t="shared" ref="BL3:BL8" si="41">(BO4+BG4-BF4)/BO4</f>
        <v>0.0366978721859444</v>
      </c>
      <c r="BM4" s="94">
        <v>127</v>
      </c>
      <c r="BN4" s="94">
        <v>36591</v>
      </c>
      <c r="BO4" s="94">
        <v>22036.7</v>
      </c>
      <c r="BP4" s="94">
        <v>1216.1</v>
      </c>
      <c r="BQ4" s="94">
        <f t="shared" si="19"/>
        <v>0.576311335181765</v>
      </c>
      <c r="BR4" s="94">
        <f t="shared" si="20"/>
        <v>1.66045732800283</v>
      </c>
      <c r="BS4" s="94">
        <v>61</v>
      </c>
      <c r="BT4" s="94">
        <v>7.59</v>
      </c>
      <c r="BU4" s="98">
        <f t="shared" si="21"/>
        <v>0.0334656360977647</v>
      </c>
      <c r="BV4" s="99">
        <v>198</v>
      </c>
      <c r="BW4" s="99">
        <v>41102</v>
      </c>
      <c r="BX4" s="99">
        <v>21541.5</v>
      </c>
      <c r="BY4" s="99">
        <v>948</v>
      </c>
      <c r="BZ4" s="100">
        <v>0.089</v>
      </c>
      <c r="CA4" s="99">
        <f t="shared" si="22"/>
        <v>0.919156047628995</v>
      </c>
      <c r="CB4" s="99">
        <f t="shared" si="23"/>
        <v>1.90803797321449</v>
      </c>
      <c r="CC4" s="99">
        <v>53</v>
      </c>
      <c r="CD4" s="99">
        <v>7.66</v>
      </c>
      <c r="CE4" s="103">
        <f t="shared" si="24"/>
        <v>0.0223738179332346</v>
      </c>
      <c r="CF4" s="104">
        <v>11</v>
      </c>
      <c r="CG4" s="99">
        <v>4</v>
      </c>
      <c r="CH4" s="100">
        <v>0.844</v>
      </c>
      <c r="CI4" s="100">
        <v>1.023</v>
      </c>
      <c r="CJ4" s="68">
        <v>157</v>
      </c>
      <c r="CK4" s="68">
        <v>38447</v>
      </c>
      <c r="CL4" s="68">
        <v>21064.8</v>
      </c>
      <c r="CM4" s="68">
        <v>828.5</v>
      </c>
      <c r="CN4" s="106">
        <v>0.083</v>
      </c>
      <c r="CO4" s="68">
        <f t="shared" si="25"/>
        <v>0.745319205499221</v>
      </c>
      <c r="CP4" s="68">
        <f t="shared" si="26"/>
        <v>1.82517754737762</v>
      </c>
      <c r="CQ4" s="68">
        <v>69</v>
      </c>
      <c r="CR4" s="68">
        <v>7.79</v>
      </c>
      <c r="CS4" s="107">
        <f t="shared" si="27"/>
        <v>0.0233021704610721</v>
      </c>
      <c r="CT4" s="68">
        <v>8</v>
      </c>
      <c r="CU4" s="68">
        <v>3.7</v>
      </c>
      <c r="CV4" s="106">
        <v>0.841</v>
      </c>
      <c r="CW4" s="106">
        <v>0.988</v>
      </c>
      <c r="CX4" s="49">
        <v>117</v>
      </c>
      <c r="CY4" s="49">
        <v>27706</v>
      </c>
      <c r="CZ4" s="49">
        <v>49</v>
      </c>
      <c r="DA4" s="49">
        <v>20719.1</v>
      </c>
      <c r="DB4" s="49">
        <v>789.2</v>
      </c>
      <c r="DC4" s="49">
        <f t="shared" si="28"/>
        <v>0.564696342987871</v>
      </c>
      <c r="DD4" s="49">
        <f t="shared" si="29"/>
        <v>1.33722024605316</v>
      </c>
      <c r="DE4" s="49">
        <v>7.65</v>
      </c>
      <c r="DF4" s="109">
        <f t="shared" si="30"/>
        <v>0.0306610312106342</v>
      </c>
      <c r="DG4" s="110">
        <v>0.081</v>
      </c>
      <c r="DH4" s="49">
        <v>3.8</v>
      </c>
      <c r="DI4" s="110">
        <v>0.95</v>
      </c>
      <c r="DJ4" s="49"/>
      <c r="DK4" s="59">
        <v>182</v>
      </c>
      <c r="DL4" s="59">
        <v>29835</v>
      </c>
      <c r="DM4" s="59">
        <v>73</v>
      </c>
      <c r="DN4" s="59">
        <v>20560.3</v>
      </c>
      <c r="DO4" s="59">
        <v>970.1</v>
      </c>
      <c r="DP4" s="59">
        <f t="shared" si="31"/>
        <v>0.885201091423763</v>
      </c>
      <c r="DQ4" s="59">
        <f t="shared" si="32"/>
        <v>1.4510975034411</v>
      </c>
      <c r="DR4" s="59">
        <v>7.67</v>
      </c>
      <c r="DS4" s="91">
        <f t="shared" si="33"/>
        <v>0.0340900126222782</v>
      </c>
      <c r="DT4" s="114">
        <v>0.079</v>
      </c>
      <c r="DU4" s="59">
        <v>4.2</v>
      </c>
      <c r="DV4" s="114">
        <v>0.929</v>
      </c>
      <c r="DW4" s="114">
        <v>1.063</v>
      </c>
      <c r="DX4" s="115">
        <v>199</v>
      </c>
      <c r="DY4" s="115">
        <v>34929</v>
      </c>
      <c r="DZ4" s="115">
        <v>59</v>
      </c>
      <c r="EA4" s="115">
        <v>20281.6</v>
      </c>
      <c r="EB4" s="115">
        <v>960.7</v>
      </c>
      <c r="EC4" s="115">
        <f t="shared" si="34"/>
        <v>0.981184916377406</v>
      </c>
      <c r="ED4" s="115">
        <f t="shared" si="35"/>
        <v>1.72220140422846</v>
      </c>
      <c r="EE4" s="115">
        <v>7.64</v>
      </c>
      <c r="EF4" s="117">
        <f t="shared" ref="EF4:EF9" si="42">(EN4+EB4-EA4)/EN4</f>
        <v>0.0323729297401252</v>
      </c>
      <c r="EG4" s="120">
        <v>0.072</v>
      </c>
      <c r="EH4" s="115">
        <v>3.8</v>
      </c>
      <c r="EI4" s="120">
        <v>0.915</v>
      </c>
      <c r="EJ4" s="120">
        <v>1.02</v>
      </c>
      <c r="EK4" s="121">
        <v>148</v>
      </c>
      <c r="EL4" s="121">
        <v>32186</v>
      </c>
      <c r="EM4" s="121">
        <v>70</v>
      </c>
      <c r="EN4" s="121">
        <v>19967.3</v>
      </c>
      <c r="EO4" s="121">
        <v>1343</v>
      </c>
      <c r="EP4" s="121">
        <f t="shared" si="36"/>
        <v>0.741211881426132</v>
      </c>
      <c r="EQ4" s="121">
        <f t="shared" si="37"/>
        <v>1.61193551456632</v>
      </c>
      <c r="ER4" s="121">
        <v>7.8</v>
      </c>
      <c r="ES4" s="122">
        <f t="shared" si="38"/>
        <v>0.0419845168591343</v>
      </c>
      <c r="ET4" s="123"/>
      <c r="EU4" s="121"/>
      <c r="EV4" s="123">
        <v>0.905</v>
      </c>
      <c r="EW4" s="123">
        <v>1.042</v>
      </c>
      <c r="EX4" s="2">
        <v>19440.5</v>
      </c>
      <c r="EY4" s="4">
        <f t="shared" ref="EY4:EY9" si="43">(EP4+EC4+DP4)/3*0.7</f>
        <v>0.60843950748637</v>
      </c>
      <c r="EZ4" s="4">
        <f t="shared" si="39"/>
        <v>1.1165546985217</v>
      </c>
    </row>
    <row r="5" s="2" customFormat="1" ht="23" customHeight="1" spans="1:156">
      <c r="A5" s="45" t="s">
        <v>23</v>
      </c>
      <c r="B5" s="49">
        <v>104</v>
      </c>
      <c r="C5" s="50">
        <v>25211</v>
      </c>
      <c r="D5" s="50">
        <v>15813</v>
      </c>
      <c r="E5" s="50">
        <v>413</v>
      </c>
      <c r="F5" s="51">
        <f t="shared" si="0"/>
        <v>0.657686713463606</v>
      </c>
      <c r="G5" s="51">
        <f t="shared" si="1"/>
        <v>1.59432112818567</v>
      </c>
      <c r="H5" s="49">
        <v>60</v>
      </c>
      <c r="I5" s="57">
        <v>8.92</v>
      </c>
      <c r="J5" s="58">
        <f t="shared" si="2"/>
        <v>0.00841558976736404</v>
      </c>
      <c r="K5" s="59">
        <v>93</v>
      </c>
      <c r="L5" s="60">
        <v>24586</v>
      </c>
      <c r="M5" s="60">
        <v>15530.7</v>
      </c>
      <c r="N5" s="60">
        <v>558.7</v>
      </c>
      <c r="O5" s="61">
        <f t="shared" si="3"/>
        <v>0.598813962023605</v>
      </c>
      <c r="P5" s="61">
        <f t="shared" si="4"/>
        <v>1.5830580720766</v>
      </c>
      <c r="Q5" s="59">
        <v>61</v>
      </c>
      <c r="R5" s="59">
        <v>8.82</v>
      </c>
      <c r="S5" s="67">
        <f t="shared" si="5"/>
        <v>0.00932971613842387</v>
      </c>
      <c r="T5" s="68">
        <v>85</v>
      </c>
      <c r="U5" s="69">
        <v>25893</v>
      </c>
      <c r="V5" s="69">
        <v>15113</v>
      </c>
      <c r="W5" s="69">
        <v>417.8</v>
      </c>
      <c r="X5" s="70">
        <f t="shared" si="6"/>
        <v>0.562429696287964</v>
      </c>
      <c r="Y5" s="70">
        <f t="shared" si="7"/>
        <v>1.71329319129226</v>
      </c>
      <c r="Z5" s="68">
        <v>48</v>
      </c>
      <c r="AA5" s="68">
        <v>8.4</v>
      </c>
      <c r="AB5" s="75">
        <f t="shared" si="8"/>
        <v>0.00694688471415051</v>
      </c>
      <c r="AC5" s="49">
        <v>56</v>
      </c>
      <c r="AD5" s="50">
        <v>17209</v>
      </c>
      <c r="AE5" s="50">
        <v>14798</v>
      </c>
      <c r="AF5" s="50">
        <v>409.7</v>
      </c>
      <c r="AG5" s="51">
        <f t="shared" si="9"/>
        <v>0.378429517502365</v>
      </c>
      <c r="AH5" s="57">
        <f t="shared" si="10"/>
        <v>1.16292742262468</v>
      </c>
      <c r="AI5" s="49">
        <v>27</v>
      </c>
      <c r="AJ5" s="49">
        <v>8.1</v>
      </c>
      <c r="AK5" s="58">
        <f t="shared" si="11"/>
        <v>0.00840098689197953</v>
      </c>
      <c r="AL5" s="78">
        <v>68</v>
      </c>
      <c r="AM5" s="78">
        <v>16275</v>
      </c>
      <c r="AN5" s="78">
        <v>14510.2</v>
      </c>
      <c r="AO5" s="78">
        <v>423.2</v>
      </c>
      <c r="AP5" s="83">
        <f t="shared" si="12"/>
        <v>0.468635856156359</v>
      </c>
      <c r="AQ5" s="84">
        <f t="shared" si="13"/>
        <v>1.12162478808011</v>
      </c>
      <c r="AR5" s="79">
        <v>13</v>
      </c>
      <c r="AS5" s="79">
        <v>8.09</v>
      </c>
      <c r="AT5" s="85">
        <f t="shared" si="14"/>
        <v>0.00960375713602747</v>
      </c>
      <c r="AU5" s="86">
        <v>34</v>
      </c>
      <c r="AV5" s="86">
        <v>20421</v>
      </c>
      <c r="AW5" s="86">
        <v>14223.6</v>
      </c>
      <c r="AX5" s="86">
        <v>423.6</v>
      </c>
      <c r="AY5" s="86">
        <f t="shared" si="15"/>
        <v>0.239039343063641</v>
      </c>
      <c r="AZ5" s="86">
        <f t="shared" si="16"/>
        <v>1.43571247785371</v>
      </c>
      <c r="BA5" s="86">
        <v>10</v>
      </c>
      <c r="BB5" s="86">
        <v>8.38</v>
      </c>
      <c r="BC5" s="89">
        <f t="shared" si="17"/>
        <v>0.00934659947452303</v>
      </c>
      <c r="BD5" s="60">
        <v>31</v>
      </c>
      <c r="BE5" s="60">
        <v>14677</v>
      </c>
      <c r="BF5" s="60">
        <v>13930.2</v>
      </c>
      <c r="BG5" s="60">
        <v>408.2</v>
      </c>
      <c r="BH5" s="60">
        <f t="shared" si="40"/>
        <v>0.222538082726738</v>
      </c>
      <c r="BI5" s="60">
        <f t="shared" si="18"/>
        <v>1.05361014199365</v>
      </c>
      <c r="BJ5" s="59">
        <v>21</v>
      </c>
      <c r="BK5" s="71">
        <v>6.94</v>
      </c>
      <c r="BL5" s="91">
        <f t="shared" si="41"/>
        <v>0.00867282977647114</v>
      </c>
      <c r="BM5" s="94">
        <v>46</v>
      </c>
      <c r="BN5" s="94">
        <v>11345</v>
      </c>
      <c r="BO5" s="94">
        <v>13640.3</v>
      </c>
      <c r="BP5" s="94">
        <v>454.8</v>
      </c>
      <c r="BQ5" s="94">
        <f t="shared" si="19"/>
        <v>0.337235984545794</v>
      </c>
      <c r="BR5" s="94">
        <f t="shared" si="20"/>
        <v>0.831726574928704</v>
      </c>
      <c r="BS5" s="94">
        <v>14</v>
      </c>
      <c r="BT5" s="94">
        <v>6.46</v>
      </c>
      <c r="BU5" s="98">
        <f t="shared" si="21"/>
        <v>0.00889219621461532</v>
      </c>
      <c r="BV5" s="99">
        <v>51</v>
      </c>
      <c r="BW5" s="99">
        <v>11240</v>
      </c>
      <c r="BX5" s="99">
        <v>13303.8</v>
      </c>
      <c r="BY5" s="99">
        <v>437.4</v>
      </c>
      <c r="BZ5" s="100">
        <v>0.036</v>
      </c>
      <c r="CA5" s="99">
        <f t="shared" si="22"/>
        <v>0.383349118297028</v>
      </c>
      <c r="CB5" s="99">
        <f t="shared" si="23"/>
        <v>0.844871390129136</v>
      </c>
      <c r="CC5" s="99">
        <v>17</v>
      </c>
      <c r="CD5" s="99">
        <v>6.26</v>
      </c>
      <c r="CE5" s="103">
        <f t="shared" si="24"/>
        <v>0.00813296433059151</v>
      </c>
      <c r="CF5" s="104">
        <v>14</v>
      </c>
      <c r="CG5" s="99">
        <v>3.3</v>
      </c>
      <c r="CH5" s="99"/>
      <c r="CI5" s="99"/>
      <c r="CJ5" s="68">
        <v>35</v>
      </c>
      <c r="CK5" s="68">
        <v>11789</v>
      </c>
      <c r="CL5" s="68">
        <v>12971.9</v>
      </c>
      <c r="CM5" s="68">
        <v>334.3</v>
      </c>
      <c r="CN5" s="106">
        <v>0.028</v>
      </c>
      <c r="CO5" s="68">
        <f t="shared" si="25"/>
        <v>0.269813982531472</v>
      </c>
      <c r="CP5" s="68">
        <f t="shared" si="26"/>
        <v>0.908810582875292</v>
      </c>
      <c r="CQ5" s="68">
        <v>23</v>
      </c>
      <c r="CR5" s="68">
        <v>8.33</v>
      </c>
      <c r="CS5" s="107">
        <f t="shared" si="27"/>
        <v>0.00705564372927694</v>
      </c>
      <c r="CT5" s="68">
        <v>16</v>
      </c>
      <c r="CU5" s="68">
        <v>2.6</v>
      </c>
      <c r="CV5" s="68"/>
      <c r="CW5" s="68"/>
      <c r="CX5" s="49">
        <v>28</v>
      </c>
      <c r="CY5" s="49">
        <v>6983</v>
      </c>
      <c r="CZ5" s="49">
        <v>7</v>
      </c>
      <c r="DA5" s="49">
        <v>12727.4</v>
      </c>
      <c r="DB5" s="49">
        <v>296.5</v>
      </c>
      <c r="DC5" s="49">
        <f t="shared" si="28"/>
        <v>0.219997800022</v>
      </c>
      <c r="DD5" s="49">
        <f t="shared" si="29"/>
        <v>0.548658799126294</v>
      </c>
      <c r="DE5" s="49"/>
      <c r="DF5" s="109">
        <f t="shared" si="30"/>
        <v>0.00629116838268216</v>
      </c>
      <c r="DG5" s="110">
        <v>0.023</v>
      </c>
      <c r="DH5" s="49">
        <v>2.1</v>
      </c>
      <c r="DI5" s="111">
        <v>1.37</v>
      </c>
      <c r="DJ5" s="110">
        <v>2.36</v>
      </c>
      <c r="DK5" s="59">
        <v>29</v>
      </c>
      <c r="DL5" s="59">
        <v>4799</v>
      </c>
      <c r="DM5" s="59">
        <v>13</v>
      </c>
      <c r="DN5" s="59">
        <v>12509.6</v>
      </c>
      <c r="DO5" s="59">
        <v>313.1</v>
      </c>
      <c r="DP5" s="59">
        <f t="shared" si="31"/>
        <v>0.231821960734156</v>
      </c>
      <c r="DQ5" s="59">
        <f t="shared" si="32"/>
        <v>0.383625375711454</v>
      </c>
      <c r="DR5" s="59"/>
      <c r="DS5" s="91">
        <f t="shared" si="33"/>
        <v>0.0111560632717426</v>
      </c>
      <c r="DT5" s="114">
        <v>0.019</v>
      </c>
      <c r="DU5" s="59">
        <v>1.7</v>
      </c>
      <c r="DV5" s="116">
        <v>1.12</v>
      </c>
      <c r="DW5" s="116">
        <v>1.94</v>
      </c>
      <c r="DX5" s="115">
        <v>34</v>
      </c>
      <c r="DY5" s="115">
        <v>4718</v>
      </c>
      <c r="DZ5" s="115">
        <v>10</v>
      </c>
      <c r="EA5" s="115">
        <v>12334.1</v>
      </c>
      <c r="EB5" s="115">
        <v>253.6</v>
      </c>
      <c r="EC5" s="115">
        <f t="shared" si="34"/>
        <v>0.275658540144802</v>
      </c>
      <c r="ED5" s="115">
        <f t="shared" si="35"/>
        <v>0.382516762471522</v>
      </c>
      <c r="EE5" s="115"/>
      <c r="EF5" s="117">
        <f t="shared" si="42"/>
        <v>0.00615369427327991</v>
      </c>
      <c r="EG5" s="120">
        <v>0.015</v>
      </c>
      <c r="EH5" s="115">
        <v>1.4</v>
      </c>
      <c r="EI5" s="120">
        <v>0.91</v>
      </c>
      <c r="EJ5" s="120">
        <v>1.32</v>
      </c>
      <c r="EK5" s="121">
        <v>23</v>
      </c>
      <c r="EL5" s="121">
        <v>4387</v>
      </c>
      <c r="EM5" s="121">
        <v>6</v>
      </c>
      <c r="EN5" s="121">
        <v>12155.3</v>
      </c>
      <c r="EO5" s="121">
        <v>380.6</v>
      </c>
      <c r="EP5" s="121">
        <f t="shared" si="36"/>
        <v>0.189217872039357</v>
      </c>
      <c r="EQ5" s="121">
        <f t="shared" si="37"/>
        <v>0.36091252375507</v>
      </c>
      <c r="ER5" s="121"/>
      <c r="ES5" s="122">
        <f t="shared" si="38"/>
        <v>0.0063712004860679</v>
      </c>
      <c r="ET5" s="123">
        <v>0.012</v>
      </c>
      <c r="EU5" s="121">
        <v>1.2</v>
      </c>
      <c r="EV5" s="123">
        <v>0.913</v>
      </c>
      <c r="EW5" s="123">
        <v>1.32</v>
      </c>
      <c r="EX5" s="2">
        <v>11850.2</v>
      </c>
      <c r="EY5" s="4">
        <f t="shared" si="43"/>
        <v>0.16256295368094</v>
      </c>
      <c r="EZ5" s="4">
        <f t="shared" si="39"/>
        <v>0.262979421118877</v>
      </c>
    </row>
    <row r="6" s="2" customFormat="1" ht="23" customHeight="1" spans="1:156">
      <c r="A6" s="45" t="s">
        <v>24</v>
      </c>
      <c r="B6" s="49">
        <v>146</v>
      </c>
      <c r="C6" s="50">
        <v>8583</v>
      </c>
      <c r="D6" s="50">
        <v>5382.9</v>
      </c>
      <c r="E6" s="50">
        <v>170.4</v>
      </c>
      <c r="F6" s="51">
        <f t="shared" si="0"/>
        <v>2.71229263036653</v>
      </c>
      <c r="G6" s="51">
        <f t="shared" si="1"/>
        <v>1.59449367441342</v>
      </c>
      <c r="H6" s="49">
        <v>25</v>
      </c>
      <c r="I6" s="57">
        <v>8.81</v>
      </c>
      <c r="J6" s="58">
        <f t="shared" si="2"/>
        <v>-1.91850203361914e-5</v>
      </c>
      <c r="K6" s="59">
        <v>94</v>
      </c>
      <c r="L6" s="60">
        <v>7256</v>
      </c>
      <c r="M6" s="60">
        <v>5212.4</v>
      </c>
      <c r="N6" s="60">
        <v>164.5</v>
      </c>
      <c r="O6" s="61">
        <f t="shared" si="3"/>
        <v>1.80339191159543</v>
      </c>
      <c r="P6" s="61">
        <f t="shared" si="4"/>
        <v>1.39206507558898</v>
      </c>
      <c r="Q6" s="59">
        <v>7</v>
      </c>
      <c r="R6" s="71">
        <v>8.43</v>
      </c>
      <c r="S6" s="67">
        <f t="shared" si="5"/>
        <v>0</v>
      </c>
      <c r="T6" s="68">
        <v>86</v>
      </c>
      <c r="U6" s="69">
        <v>6574</v>
      </c>
      <c r="V6" s="69">
        <v>5047.9</v>
      </c>
      <c r="W6" s="69">
        <v>170.8</v>
      </c>
      <c r="X6" s="70">
        <f t="shared" si="6"/>
        <v>1.70367875750312</v>
      </c>
      <c r="Y6" s="70">
        <f t="shared" si="7"/>
        <v>1.30232373858436</v>
      </c>
      <c r="Z6" s="68">
        <v>10</v>
      </c>
      <c r="AA6" s="73">
        <v>8.16</v>
      </c>
      <c r="AB6" s="75">
        <f t="shared" si="8"/>
        <v>0</v>
      </c>
      <c r="AC6" s="49">
        <v>59</v>
      </c>
      <c r="AD6" s="50">
        <v>6159</v>
      </c>
      <c r="AE6" s="50">
        <v>4877.1</v>
      </c>
      <c r="AF6" s="50">
        <v>154.9</v>
      </c>
      <c r="AG6" s="51">
        <f t="shared" si="9"/>
        <v>1.20973529351459</v>
      </c>
      <c r="AH6" s="57">
        <f t="shared" si="10"/>
        <v>1.26284062250108</v>
      </c>
      <c r="AI6" s="49">
        <v>12</v>
      </c>
      <c r="AJ6" s="57"/>
      <c r="AK6" s="58">
        <f t="shared" si="11"/>
        <v>-6.35337470088505e-5</v>
      </c>
      <c r="AL6" s="78">
        <v>39</v>
      </c>
      <c r="AM6" s="78">
        <v>5921</v>
      </c>
      <c r="AN6" s="78">
        <v>4721.9</v>
      </c>
      <c r="AO6" s="78">
        <v>163.2</v>
      </c>
      <c r="AP6" s="83">
        <f t="shared" si="12"/>
        <v>0.825938711112052</v>
      </c>
      <c r="AQ6" s="84">
        <f t="shared" si="13"/>
        <v>1.25394438679345</v>
      </c>
      <c r="AR6" s="79">
        <v>20</v>
      </c>
      <c r="AS6" s="84">
        <v>8.18141592920354</v>
      </c>
      <c r="AT6" s="85">
        <f t="shared" si="14"/>
        <v>-0.00116396538850094</v>
      </c>
      <c r="AU6" s="86">
        <v>38</v>
      </c>
      <c r="AV6" s="86">
        <v>5348</v>
      </c>
      <c r="AW6" s="86">
        <v>4553.4</v>
      </c>
      <c r="AX6" s="86">
        <v>162.1</v>
      </c>
      <c r="AY6" s="86">
        <f t="shared" si="15"/>
        <v>0.834541221944042</v>
      </c>
      <c r="AZ6" s="86">
        <f t="shared" si="16"/>
        <v>1.17450696183072</v>
      </c>
      <c r="BA6" s="86">
        <v>12</v>
      </c>
      <c r="BB6" s="86">
        <v>8.34</v>
      </c>
      <c r="BC6" s="89">
        <f t="shared" si="17"/>
        <v>-0.00207658253845088</v>
      </c>
      <c r="BD6" s="60">
        <v>54</v>
      </c>
      <c r="BE6" s="60">
        <v>5011</v>
      </c>
      <c r="BF6" s="60">
        <v>4382.2</v>
      </c>
      <c r="BG6" s="60">
        <v>151.7</v>
      </c>
      <c r="BH6" s="60">
        <f t="shared" si="40"/>
        <v>1.23225777006983</v>
      </c>
      <c r="BI6" s="60">
        <f t="shared" si="18"/>
        <v>1.14348957144813</v>
      </c>
      <c r="BJ6" s="59">
        <v>11</v>
      </c>
      <c r="BK6" s="71">
        <v>7.99555555555556</v>
      </c>
      <c r="BL6" s="91">
        <f t="shared" si="41"/>
        <v>0.00400235432607416</v>
      </c>
      <c r="BM6" s="94">
        <v>42</v>
      </c>
      <c r="BN6" s="94">
        <v>4884</v>
      </c>
      <c r="BO6" s="94">
        <v>4247.5</v>
      </c>
      <c r="BP6" s="94">
        <v>190.8</v>
      </c>
      <c r="BQ6" s="94">
        <f t="shared" si="19"/>
        <v>0.988816951147734</v>
      </c>
      <c r="BR6" s="94">
        <f t="shared" si="20"/>
        <v>1.14985285462037</v>
      </c>
      <c r="BS6" s="94">
        <v>15</v>
      </c>
      <c r="BT6" s="94">
        <v>7.85</v>
      </c>
      <c r="BU6" s="98">
        <f t="shared" si="21"/>
        <v>-2.46511857221229e-5</v>
      </c>
      <c r="BV6" s="99">
        <v>49</v>
      </c>
      <c r="BW6" s="99">
        <v>5013</v>
      </c>
      <c r="BX6" s="99">
        <v>4056.6</v>
      </c>
      <c r="BY6" s="99">
        <v>154</v>
      </c>
      <c r="BZ6" s="101">
        <v>0.39</v>
      </c>
      <c r="CA6" s="99">
        <f t="shared" si="22"/>
        <v>1.20790810037963</v>
      </c>
      <c r="CB6" s="99">
        <f t="shared" si="23"/>
        <v>1.23576394024553</v>
      </c>
      <c r="CC6" s="99">
        <v>28</v>
      </c>
      <c r="CD6" s="99">
        <v>8.44</v>
      </c>
      <c r="CE6" s="103">
        <f t="shared" si="24"/>
        <v>0</v>
      </c>
      <c r="CF6" s="104">
        <v>5</v>
      </c>
      <c r="CG6" s="99">
        <v>0.6</v>
      </c>
      <c r="CH6" s="99"/>
      <c r="CI6" s="100">
        <v>1.037</v>
      </c>
      <c r="CJ6" s="68">
        <v>41</v>
      </c>
      <c r="CK6" s="68">
        <v>4054</v>
      </c>
      <c r="CL6" s="68">
        <v>3902.6</v>
      </c>
      <c r="CM6" s="68">
        <v>139.8</v>
      </c>
      <c r="CN6" s="106">
        <v>0.378</v>
      </c>
      <c r="CO6" s="68">
        <f t="shared" si="25"/>
        <v>1.05058166350638</v>
      </c>
      <c r="CP6" s="68">
        <f t="shared" si="26"/>
        <v>1.0387946497207</v>
      </c>
      <c r="CQ6" s="68">
        <v>14</v>
      </c>
      <c r="CR6" s="68"/>
      <c r="CS6" s="107">
        <f t="shared" si="27"/>
        <v>0</v>
      </c>
      <c r="CT6" s="68">
        <v>4</v>
      </c>
      <c r="CU6" s="68">
        <v>0.6</v>
      </c>
      <c r="CV6" s="68"/>
      <c r="CW6" s="106">
        <v>0.839</v>
      </c>
      <c r="CX6" s="49">
        <v>45</v>
      </c>
      <c r="CY6" s="49">
        <v>3568</v>
      </c>
      <c r="CZ6" s="49">
        <v>17</v>
      </c>
      <c r="DA6" s="49">
        <v>3762.8</v>
      </c>
      <c r="DB6" s="49">
        <v>130.9</v>
      </c>
      <c r="DC6" s="49">
        <f t="shared" si="28"/>
        <v>1.19591793345381</v>
      </c>
      <c r="DD6" s="49">
        <f t="shared" si="29"/>
        <v>0.948230041458488</v>
      </c>
      <c r="DE6" s="49"/>
      <c r="DF6" s="109">
        <f t="shared" si="30"/>
        <v>0</v>
      </c>
      <c r="DG6" s="110">
        <v>0.366</v>
      </c>
      <c r="DH6" s="49">
        <v>0.6</v>
      </c>
      <c r="DI6" s="110">
        <v>1.308</v>
      </c>
      <c r="DJ6" s="110">
        <v>1.364</v>
      </c>
      <c r="DK6" s="59">
        <v>39</v>
      </c>
      <c r="DL6" s="59">
        <v>3526</v>
      </c>
      <c r="DM6" s="59">
        <v>18</v>
      </c>
      <c r="DN6" s="59">
        <v>3631.9</v>
      </c>
      <c r="DO6" s="59">
        <v>137.8</v>
      </c>
      <c r="DP6" s="59">
        <f t="shared" si="31"/>
        <v>1.07381811173215</v>
      </c>
      <c r="DQ6" s="59">
        <f t="shared" si="32"/>
        <v>0.970841708196812</v>
      </c>
      <c r="DR6" s="59"/>
      <c r="DS6" s="91">
        <f t="shared" si="33"/>
        <v>0</v>
      </c>
      <c r="DT6" s="114">
        <v>0.354</v>
      </c>
      <c r="DU6" s="59">
        <v>0.6</v>
      </c>
      <c r="DV6" s="114">
        <v>1.26</v>
      </c>
      <c r="DW6" s="114">
        <v>1.37</v>
      </c>
      <c r="DX6" s="115">
        <v>22</v>
      </c>
      <c r="DY6" s="115">
        <v>3464</v>
      </c>
      <c r="DZ6" s="115">
        <v>14</v>
      </c>
      <c r="EA6" s="115">
        <v>3494.1</v>
      </c>
      <c r="EB6" s="115">
        <v>130.6</v>
      </c>
      <c r="EC6" s="115">
        <f t="shared" si="34"/>
        <v>0.629632809593314</v>
      </c>
      <c r="ED6" s="115">
        <f t="shared" si="35"/>
        <v>0.991385478377837</v>
      </c>
      <c r="EE6" s="115"/>
      <c r="EF6" s="117">
        <f t="shared" si="42"/>
        <v>-0.000297397769516729</v>
      </c>
      <c r="EG6" s="120">
        <v>0.342</v>
      </c>
      <c r="EH6" s="115">
        <v>0.6</v>
      </c>
      <c r="EI6" s="120">
        <v>1.218</v>
      </c>
      <c r="EJ6" s="120">
        <v>1.369</v>
      </c>
      <c r="EK6" s="121">
        <v>31</v>
      </c>
      <c r="EL6" s="121">
        <v>3148</v>
      </c>
      <c r="EM6" s="121">
        <v>19</v>
      </c>
      <c r="EN6" s="121">
        <v>3362.5</v>
      </c>
      <c r="EO6" s="121">
        <v>138</v>
      </c>
      <c r="EP6" s="121">
        <f t="shared" si="36"/>
        <v>0.921933085501859</v>
      </c>
      <c r="EQ6" s="121">
        <f t="shared" si="37"/>
        <v>0.936208178438662</v>
      </c>
      <c r="ER6" s="121"/>
      <c r="ES6" s="122">
        <f t="shared" si="38"/>
        <v>0</v>
      </c>
      <c r="ET6" s="123">
        <v>0.332</v>
      </c>
      <c r="EU6" s="121">
        <v>0.7</v>
      </c>
      <c r="EV6" s="123">
        <v>1.187</v>
      </c>
      <c r="EW6" s="123">
        <v>1.374</v>
      </c>
      <c r="EX6" s="2">
        <v>3224.5</v>
      </c>
      <c r="EY6" s="4">
        <f t="shared" si="43"/>
        <v>0.612589601593042</v>
      </c>
      <c r="EZ6" s="4">
        <f t="shared" si="39"/>
        <v>0.676301585169772</v>
      </c>
    </row>
    <row r="7" s="2" customFormat="1" ht="23" customHeight="1" spans="1:156">
      <c r="A7" s="45" t="s">
        <v>25</v>
      </c>
      <c r="B7" s="49">
        <v>98</v>
      </c>
      <c r="C7" s="50">
        <v>18407</v>
      </c>
      <c r="D7" s="50">
        <v>4621</v>
      </c>
      <c r="E7" s="52">
        <v>79</v>
      </c>
      <c r="F7" s="51">
        <f t="shared" si="0"/>
        <v>2.12075308374811</v>
      </c>
      <c r="G7" s="51">
        <f t="shared" si="1"/>
        <v>3.98333694005626</v>
      </c>
      <c r="H7" s="49">
        <v>15</v>
      </c>
      <c r="I7" s="57">
        <v>8.18</v>
      </c>
      <c r="J7" s="58">
        <f t="shared" si="2"/>
        <v>0.00844849040539652</v>
      </c>
      <c r="K7" s="59">
        <v>99</v>
      </c>
      <c r="L7" s="60">
        <v>18961</v>
      </c>
      <c r="M7" s="60">
        <v>4580.7</v>
      </c>
      <c r="N7" s="62">
        <v>73.6</v>
      </c>
      <c r="O7" s="61">
        <f t="shared" si="3"/>
        <v>2.16124173161307</v>
      </c>
      <c r="P7" s="61">
        <f t="shared" si="4"/>
        <v>4.13932368415308</v>
      </c>
      <c r="Q7" s="59">
        <v>15</v>
      </c>
      <c r="R7" s="59">
        <v>8.09</v>
      </c>
      <c r="S7" s="67">
        <f t="shared" si="5"/>
        <v>0.00825155129164303</v>
      </c>
      <c r="T7" s="68">
        <v>79</v>
      </c>
      <c r="U7" s="69">
        <v>18966</v>
      </c>
      <c r="V7" s="69">
        <v>4544.6</v>
      </c>
      <c r="W7" s="72">
        <v>74.934</v>
      </c>
      <c r="X7" s="70">
        <f t="shared" si="6"/>
        <v>1.73832680543942</v>
      </c>
      <c r="Y7" s="70">
        <f t="shared" si="7"/>
        <v>4.17330458126128</v>
      </c>
      <c r="Z7" s="68">
        <v>13</v>
      </c>
      <c r="AA7" s="68">
        <v>8.11</v>
      </c>
      <c r="AB7" s="75">
        <f t="shared" si="8"/>
        <v>0.00863549660648543</v>
      </c>
      <c r="AC7" s="49">
        <v>69</v>
      </c>
      <c r="AD7" s="50">
        <v>26940</v>
      </c>
      <c r="AE7" s="50">
        <v>4508.6</v>
      </c>
      <c r="AF7" s="50">
        <v>71.78</v>
      </c>
      <c r="AG7" s="51">
        <f t="shared" si="9"/>
        <v>1.53040855254403</v>
      </c>
      <c r="AH7" s="57">
        <f t="shared" si="10"/>
        <v>5.97524730515016</v>
      </c>
      <c r="AI7" s="49">
        <v>10</v>
      </c>
      <c r="AJ7" s="49">
        <v>7.93</v>
      </c>
      <c r="AK7" s="58">
        <f t="shared" si="11"/>
        <v>0.00862045850650199</v>
      </c>
      <c r="AL7" s="78">
        <v>81</v>
      </c>
      <c r="AM7" s="78">
        <v>19784</v>
      </c>
      <c r="AN7" s="78">
        <v>4475.4</v>
      </c>
      <c r="AO7" s="78">
        <v>74.7</v>
      </c>
      <c r="AP7" s="83">
        <f t="shared" si="12"/>
        <v>1.80989408767931</v>
      </c>
      <c r="AQ7" s="84">
        <f t="shared" si="13"/>
        <v>4.42061044822809</v>
      </c>
      <c r="AR7" s="79">
        <v>17</v>
      </c>
      <c r="AS7" s="79">
        <v>7.96</v>
      </c>
      <c r="AT7" s="85">
        <f t="shared" si="14"/>
        <v>0.00985487681403987</v>
      </c>
      <c r="AU7" s="86">
        <v>35</v>
      </c>
      <c r="AV7" s="86">
        <v>20128</v>
      </c>
      <c r="AW7" s="86">
        <v>4444.5</v>
      </c>
      <c r="AX7" s="86">
        <v>66.6</v>
      </c>
      <c r="AY7" s="86">
        <f t="shared" si="15"/>
        <v>0.787490156373045</v>
      </c>
      <c r="AZ7" s="86">
        <f t="shared" si="16"/>
        <v>4.52874339070762</v>
      </c>
      <c r="BA7" s="86">
        <v>14</v>
      </c>
      <c r="BB7" s="86">
        <v>7.9</v>
      </c>
      <c r="BC7" s="89">
        <f t="shared" si="17"/>
        <v>0.00880728128962157</v>
      </c>
      <c r="BD7" s="60">
        <v>49</v>
      </c>
      <c r="BE7" s="60">
        <v>25209</v>
      </c>
      <c r="BF7" s="60">
        <v>4416.8</v>
      </c>
      <c r="BG7" s="60">
        <v>62.9</v>
      </c>
      <c r="BH7" s="60">
        <f t="shared" si="40"/>
        <v>1.10940047092918</v>
      </c>
      <c r="BI7" s="60">
        <f t="shared" si="18"/>
        <v>5.70752581054157</v>
      </c>
      <c r="BJ7" s="59">
        <v>12</v>
      </c>
      <c r="BK7" s="71">
        <v>8.02</v>
      </c>
      <c r="BL7" s="91">
        <f t="shared" si="41"/>
        <v>0.0089005235602093</v>
      </c>
      <c r="BM7" s="94">
        <v>81</v>
      </c>
      <c r="BN7" s="94">
        <v>35515</v>
      </c>
      <c r="BO7" s="94">
        <v>4393</v>
      </c>
      <c r="BP7" s="94">
        <v>62.9</v>
      </c>
      <c r="BQ7" s="94">
        <f t="shared" si="19"/>
        <v>1.84384247666743</v>
      </c>
      <c r="BR7" s="94">
        <f t="shared" si="20"/>
        <v>8.08445253812884</v>
      </c>
      <c r="BS7" s="94">
        <v>10</v>
      </c>
      <c r="BT7" s="94">
        <v>7.93</v>
      </c>
      <c r="BU7" s="98">
        <f t="shared" si="21"/>
        <v>0.00926646227062646</v>
      </c>
      <c r="BV7" s="99">
        <v>90</v>
      </c>
      <c r="BW7" s="99">
        <v>40400</v>
      </c>
      <c r="BX7" s="99">
        <v>4370.6</v>
      </c>
      <c r="BY7" s="99">
        <v>50.6</v>
      </c>
      <c r="BZ7" s="100">
        <v>0.417</v>
      </c>
      <c r="CA7" s="99">
        <f t="shared" si="22"/>
        <v>2.05921383791699</v>
      </c>
      <c r="CB7" s="99">
        <f t="shared" si="23"/>
        <v>9.24358211687182</v>
      </c>
      <c r="CC7" s="99">
        <v>9</v>
      </c>
      <c r="CD7" s="99">
        <v>7.86</v>
      </c>
      <c r="CE7" s="103">
        <f t="shared" si="24"/>
        <v>0.00871959614502065</v>
      </c>
      <c r="CF7" s="104">
        <v>9</v>
      </c>
      <c r="CG7" s="99">
        <v>-1.8</v>
      </c>
      <c r="CH7" s="99"/>
      <c r="CI7" s="100">
        <v>0.842</v>
      </c>
      <c r="CJ7" s="68">
        <v>85</v>
      </c>
      <c r="CK7" s="68">
        <v>38771</v>
      </c>
      <c r="CL7" s="68">
        <v>4358</v>
      </c>
      <c r="CM7" s="68">
        <v>61.7</v>
      </c>
      <c r="CN7" s="106">
        <v>0.419</v>
      </c>
      <c r="CO7" s="68">
        <f t="shared" si="25"/>
        <v>1.95043597980725</v>
      </c>
      <c r="CP7" s="68">
        <f t="shared" si="26"/>
        <v>8.89651216154199</v>
      </c>
      <c r="CQ7" s="68">
        <v>15</v>
      </c>
      <c r="CR7" s="68">
        <v>7.97</v>
      </c>
      <c r="CS7" s="107">
        <f t="shared" si="27"/>
        <v>0.00879014396456244</v>
      </c>
      <c r="CT7" s="68">
        <v>3</v>
      </c>
      <c r="CU7" s="68">
        <v>-1.8</v>
      </c>
      <c r="CV7" s="106">
        <v>0.971</v>
      </c>
      <c r="CW7" s="106">
        <v>0.864</v>
      </c>
      <c r="CX7" s="49">
        <v>78</v>
      </c>
      <c r="CY7" s="49">
        <v>37763</v>
      </c>
      <c r="CZ7" s="49">
        <v>16</v>
      </c>
      <c r="DA7" s="49">
        <v>4334.4</v>
      </c>
      <c r="DB7" s="49">
        <v>50.3</v>
      </c>
      <c r="DC7" s="49">
        <f t="shared" si="28"/>
        <v>1.79955703211517</v>
      </c>
      <c r="DD7" s="49">
        <f t="shared" si="29"/>
        <v>8.71239387227759</v>
      </c>
      <c r="DE7" s="49">
        <v>7.91</v>
      </c>
      <c r="DF7" s="109">
        <f t="shared" si="30"/>
        <v>0.00587088689840817</v>
      </c>
      <c r="DG7" s="110">
        <v>0.418</v>
      </c>
      <c r="DH7" s="49">
        <v>-1.8</v>
      </c>
      <c r="DI7" s="110">
        <v>0.971</v>
      </c>
      <c r="DJ7" s="110">
        <v>0.864</v>
      </c>
      <c r="DK7" s="59">
        <v>107</v>
      </c>
      <c r="DL7" s="59">
        <v>33270</v>
      </c>
      <c r="DM7" s="59">
        <v>11</v>
      </c>
      <c r="DN7" s="59">
        <v>4309.4</v>
      </c>
      <c r="DO7" s="59">
        <v>45.3</v>
      </c>
      <c r="DP7" s="59">
        <f t="shared" si="31"/>
        <v>2.4829442613821</v>
      </c>
      <c r="DQ7" s="59">
        <f t="shared" si="32"/>
        <v>7.72033229683947</v>
      </c>
      <c r="DR7" s="59">
        <v>8.03</v>
      </c>
      <c r="DS7" s="91">
        <f t="shared" si="33"/>
        <v>0.00779504839910669</v>
      </c>
      <c r="DT7" s="114">
        <v>0.417</v>
      </c>
      <c r="DU7" s="59">
        <v>-2</v>
      </c>
      <c r="DV7" s="114">
        <v>0.973</v>
      </c>
      <c r="DW7" s="114">
        <v>0.859</v>
      </c>
      <c r="DX7" s="115">
        <v>100</v>
      </c>
      <c r="DY7" s="115">
        <v>36497</v>
      </c>
      <c r="DZ7" s="115">
        <v>14</v>
      </c>
      <c r="EA7" s="115">
        <v>4297.6</v>
      </c>
      <c r="EB7" s="115">
        <v>46</v>
      </c>
      <c r="EC7" s="115">
        <f t="shared" si="34"/>
        <v>2.32688011913626</v>
      </c>
      <c r="ED7" s="115">
        <f t="shared" si="35"/>
        <v>8.49241437081161</v>
      </c>
      <c r="EE7" s="115">
        <v>7.96</v>
      </c>
      <c r="EF7" s="117">
        <f t="shared" si="42"/>
        <v>0.00818811673315125</v>
      </c>
      <c r="EG7" s="120">
        <v>0.417</v>
      </c>
      <c r="EH7" s="115">
        <v>2.2</v>
      </c>
      <c r="EI7" s="120">
        <v>0.808</v>
      </c>
      <c r="EJ7" s="120">
        <v>0.43</v>
      </c>
      <c r="EK7" s="121">
        <v>76</v>
      </c>
      <c r="EL7" s="121">
        <v>37855</v>
      </c>
      <c r="EM7" s="121">
        <v>11</v>
      </c>
      <c r="EN7" s="121">
        <v>4286.7</v>
      </c>
      <c r="EO7" s="121">
        <v>46.2</v>
      </c>
      <c r="EP7" s="121">
        <f t="shared" si="36"/>
        <v>1.77292556045443</v>
      </c>
      <c r="EQ7" s="121">
        <f t="shared" si="37"/>
        <v>8.83080224881611</v>
      </c>
      <c r="ER7" s="121">
        <v>7.93</v>
      </c>
      <c r="ES7" s="122">
        <f t="shared" si="38"/>
        <v>0.00839491160789441</v>
      </c>
      <c r="ET7" s="123">
        <v>0.419</v>
      </c>
      <c r="EU7" s="121">
        <v>-2.3</v>
      </c>
      <c r="EV7" s="123">
        <v>0.965</v>
      </c>
      <c r="EW7" s="121"/>
      <c r="EX7" s="2">
        <v>4276.4</v>
      </c>
      <c r="EY7" s="4">
        <f t="shared" si="43"/>
        <v>1.53597498622698</v>
      </c>
      <c r="EZ7" s="4">
        <f t="shared" si="39"/>
        <v>5.84349474717568</v>
      </c>
    </row>
    <row r="8" s="2" customFormat="1" ht="23" customHeight="1" spans="1:156">
      <c r="A8" s="45" t="s">
        <v>26</v>
      </c>
      <c r="B8" s="49">
        <v>11</v>
      </c>
      <c r="C8" s="50">
        <v>2038</v>
      </c>
      <c r="D8" s="50">
        <v>339.3</v>
      </c>
      <c r="E8" s="52">
        <v>19.5</v>
      </c>
      <c r="F8" s="51">
        <f t="shared" si="0"/>
        <v>3.24196875921014</v>
      </c>
      <c r="G8" s="51">
        <f t="shared" si="1"/>
        <v>6.00648393751842</v>
      </c>
      <c r="H8" s="49">
        <v>2</v>
      </c>
      <c r="I8" s="57">
        <v>8.6</v>
      </c>
      <c r="J8" s="58">
        <f t="shared" si="2"/>
        <v>0.0282588878760256</v>
      </c>
      <c r="K8" s="59">
        <v>16</v>
      </c>
      <c r="L8" s="60">
        <v>2123</v>
      </c>
      <c r="M8" s="60">
        <v>329.1</v>
      </c>
      <c r="N8" s="60">
        <v>18.2</v>
      </c>
      <c r="O8" s="61">
        <f t="shared" si="3"/>
        <v>4.86174415071407</v>
      </c>
      <c r="P8" s="61">
        <f t="shared" si="4"/>
        <v>6.45092676997873</v>
      </c>
      <c r="Q8" s="59">
        <v>5</v>
      </c>
      <c r="R8" s="71">
        <v>7.94</v>
      </c>
      <c r="S8" s="67">
        <f t="shared" si="5"/>
        <v>0.0284374999999999</v>
      </c>
      <c r="T8" s="68">
        <v>9</v>
      </c>
      <c r="U8" s="69">
        <v>2192</v>
      </c>
      <c r="V8" s="69">
        <v>320</v>
      </c>
      <c r="W8" s="69">
        <v>19.6</v>
      </c>
      <c r="X8" s="70">
        <f t="shared" si="6"/>
        <v>2.8125</v>
      </c>
      <c r="Y8" s="70">
        <f t="shared" si="7"/>
        <v>6.85</v>
      </c>
      <c r="Z8" s="68">
        <v>5</v>
      </c>
      <c r="AA8" s="73">
        <v>7.67</v>
      </c>
      <c r="AB8" s="75">
        <f t="shared" si="8"/>
        <v>0.0325281803542674</v>
      </c>
      <c r="AC8" s="49">
        <v>17</v>
      </c>
      <c r="AD8" s="50">
        <v>2297</v>
      </c>
      <c r="AE8" s="50">
        <v>310.5</v>
      </c>
      <c r="AF8" s="50">
        <v>18.4</v>
      </c>
      <c r="AG8" s="51">
        <f t="shared" si="9"/>
        <v>5.47504025764895</v>
      </c>
      <c r="AH8" s="57">
        <f t="shared" si="10"/>
        <v>7.39774557165862</v>
      </c>
      <c r="AI8" s="49">
        <v>4</v>
      </c>
      <c r="AJ8" s="57"/>
      <c r="AK8" s="58">
        <f t="shared" si="11"/>
        <v>0.0391447368421052</v>
      </c>
      <c r="AL8" s="78">
        <v>21</v>
      </c>
      <c r="AM8" s="78">
        <v>2351</v>
      </c>
      <c r="AN8" s="78">
        <v>304</v>
      </c>
      <c r="AO8" s="78">
        <v>19.7</v>
      </c>
      <c r="AP8" s="83">
        <f t="shared" si="12"/>
        <v>6.90789473684211</v>
      </c>
      <c r="AQ8" s="84">
        <f t="shared" si="13"/>
        <v>7.73355263157895</v>
      </c>
      <c r="AR8" s="79">
        <v>8</v>
      </c>
      <c r="AS8" s="84">
        <v>7.62878787878788</v>
      </c>
      <c r="AT8" s="85">
        <f t="shared" si="14"/>
        <v>0.037901861252115</v>
      </c>
      <c r="AU8" s="86">
        <v>11</v>
      </c>
      <c r="AV8" s="86">
        <v>2391</v>
      </c>
      <c r="AW8" s="86">
        <v>295.5</v>
      </c>
      <c r="AX8" s="86">
        <v>24.6</v>
      </c>
      <c r="AY8" s="86">
        <f t="shared" si="15"/>
        <v>3.72250423011844</v>
      </c>
      <c r="AZ8" s="86">
        <f t="shared" si="16"/>
        <v>8.09137055837563</v>
      </c>
      <c r="BA8" s="86">
        <v>4</v>
      </c>
      <c r="BB8" s="90">
        <v>6.98611111111111</v>
      </c>
      <c r="BC8" s="89">
        <f t="shared" si="17"/>
        <v>0.0410619469026549</v>
      </c>
      <c r="BD8" s="60">
        <v>9</v>
      </c>
      <c r="BE8" s="60">
        <v>2397</v>
      </c>
      <c r="BF8" s="60">
        <v>282.5</v>
      </c>
      <c r="BG8" s="60">
        <v>19.3</v>
      </c>
      <c r="BH8" s="60">
        <f t="shared" si="40"/>
        <v>3.1858407079646</v>
      </c>
      <c r="BI8" s="60">
        <f t="shared" si="18"/>
        <v>8.48495575221239</v>
      </c>
      <c r="BJ8" s="59">
        <v>4</v>
      </c>
      <c r="BK8" s="71">
        <v>7.16556291390728</v>
      </c>
      <c r="BL8" s="91">
        <f t="shared" si="41"/>
        <v>0.0373079736649597</v>
      </c>
      <c r="BM8" s="94">
        <v>9</v>
      </c>
      <c r="BN8" s="94">
        <v>2394</v>
      </c>
      <c r="BO8" s="94">
        <v>273.4</v>
      </c>
      <c r="BP8" s="94">
        <v>22.5</v>
      </c>
      <c r="BQ8" s="94">
        <f t="shared" si="19"/>
        <v>3.29188002926116</v>
      </c>
      <c r="BR8" s="94">
        <f t="shared" si="20"/>
        <v>8.75640087783468</v>
      </c>
      <c r="BS8" s="94">
        <v>7</v>
      </c>
      <c r="BT8" s="95">
        <v>7.66</v>
      </c>
      <c r="BU8" s="98">
        <f t="shared" si="21"/>
        <v>0.0350000000000001</v>
      </c>
      <c r="BV8" s="99">
        <v>13</v>
      </c>
      <c r="BW8" s="99">
        <v>2558</v>
      </c>
      <c r="BX8" s="99">
        <v>260</v>
      </c>
      <c r="BY8" s="99">
        <v>21.9</v>
      </c>
      <c r="BZ8" s="99"/>
      <c r="CA8" s="99">
        <f t="shared" si="22"/>
        <v>5</v>
      </c>
      <c r="CB8" s="99">
        <f t="shared" si="23"/>
        <v>9.83846153846154</v>
      </c>
      <c r="CC8" s="99">
        <v>5</v>
      </c>
      <c r="CD8" s="105">
        <v>7.2</v>
      </c>
      <c r="CE8" s="103">
        <f t="shared" si="24"/>
        <v>0.0437751004016063</v>
      </c>
      <c r="CF8" s="99">
        <v>0</v>
      </c>
      <c r="CG8" s="99"/>
      <c r="CH8" s="99"/>
      <c r="CI8" s="100">
        <v>0.856</v>
      </c>
      <c r="CJ8" s="68">
        <v>9</v>
      </c>
      <c r="CK8" s="68">
        <v>2142</v>
      </c>
      <c r="CL8" s="68">
        <v>249</v>
      </c>
      <c r="CM8" s="68">
        <v>20.9</v>
      </c>
      <c r="CN8" s="68"/>
      <c r="CO8" s="68">
        <f t="shared" si="25"/>
        <v>3.6144578313253</v>
      </c>
      <c r="CP8" s="68">
        <f t="shared" si="26"/>
        <v>8.60240963855422</v>
      </c>
      <c r="CQ8" s="68">
        <v>7</v>
      </c>
      <c r="CR8" s="68"/>
      <c r="CS8" s="107">
        <f t="shared" si="27"/>
        <v>0.0379586672290173</v>
      </c>
      <c r="CT8" s="68">
        <v>1</v>
      </c>
      <c r="CU8" s="68"/>
      <c r="CV8" s="68"/>
      <c r="CW8" s="106">
        <v>0.785</v>
      </c>
      <c r="CX8" s="49">
        <v>12</v>
      </c>
      <c r="CY8" s="49">
        <v>1832</v>
      </c>
      <c r="CZ8" s="49">
        <v>3</v>
      </c>
      <c r="DA8" s="49">
        <v>237.1</v>
      </c>
      <c r="DB8" s="49">
        <v>16</v>
      </c>
      <c r="DC8" s="49">
        <f t="shared" si="28"/>
        <v>5.06115563053564</v>
      </c>
      <c r="DD8" s="49">
        <f t="shared" si="29"/>
        <v>7.72669759595108</v>
      </c>
      <c r="DE8" s="49"/>
      <c r="DF8" s="109">
        <f t="shared" si="30"/>
        <v>0.0349192492361414</v>
      </c>
      <c r="DG8" s="49"/>
      <c r="DH8" s="49"/>
      <c r="DI8" s="110">
        <v>0.982</v>
      </c>
      <c r="DJ8" s="110">
        <v>0.391</v>
      </c>
      <c r="DK8" s="59">
        <v>14</v>
      </c>
      <c r="DL8" s="59">
        <v>1916</v>
      </c>
      <c r="DM8" s="59">
        <v>11</v>
      </c>
      <c r="DN8" s="59">
        <v>229.1</v>
      </c>
      <c r="DO8" s="59">
        <v>18.6</v>
      </c>
      <c r="DP8" s="59">
        <f t="shared" si="31"/>
        <v>6.11086861632475</v>
      </c>
      <c r="DQ8" s="59">
        <f t="shared" si="32"/>
        <v>8.36316019205587</v>
      </c>
      <c r="DR8" s="59"/>
      <c r="DS8" s="91">
        <f t="shared" si="33"/>
        <v>0.025462962962963</v>
      </c>
      <c r="DT8" s="59"/>
      <c r="DU8" s="59"/>
      <c r="DV8" s="114">
        <v>0.975</v>
      </c>
      <c r="DW8" s="114">
        <v>0.392</v>
      </c>
      <c r="DX8" s="115">
        <v>10</v>
      </c>
      <c r="DY8" s="115">
        <v>2317</v>
      </c>
      <c r="DZ8" s="115">
        <v>9</v>
      </c>
      <c r="EA8" s="115">
        <v>216</v>
      </c>
      <c r="EB8" s="115">
        <v>19.3</v>
      </c>
      <c r="EC8" s="115">
        <f t="shared" si="34"/>
        <v>4.62962962962963</v>
      </c>
      <c r="ED8" s="115">
        <f t="shared" si="35"/>
        <v>10.7268518518519</v>
      </c>
      <c r="EE8" s="115"/>
      <c r="EF8" s="117">
        <f t="shared" si="42"/>
        <v>0.0428223844282239</v>
      </c>
      <c r="EG8" s="115"/>
      <c r="EH8" s="115"/>
      <c r="EI8" s="120">
        <v>0.968</v>
      </c>
      <c r="EJ8" s="120">
        <v>0.382</v>
      </c>
      <c r="EK8" s="121">
        <v>6</v>
      </c>
      <c r="EL8" s="121">
        <v>2107</v>
      </c>
      <c r="EM8" s="121">
        <v>6</v>
      </c>
      <c r="EN8" s="121">
        <v>205.5</v>
      </c>
      <c r="EO8" s="121">
        <v>16.1</v>
      </c>
      <c r="EP8" s="121">
        <f t="shared" si="36"/>
        <v>2.91970802919708</v>
      </c>
      <c r="EQ8" s="121">
        <f t="shared" si="37"/>
        <v>10.2530413625304</v>
      </c>
      <c r="ER8" s="121"/>
      <c r="ES8" s="122">
        <f t="shared" si="38"/>
        <v>0.0366225839267548</v>
      </c>
      <c r="ET8" s="121"/>
      <c r="EU8" s="121"/>
      <c r="EV8" s="123">
        <v>0.938</v>
      </c>
      <c r="EW8" s="123">
        <v>0.378</v>
      </c>
      <c r="EX8" s="2">
        <v>196.6</v>
      </c>
      <c r="EY8" s="4">
        <f t="shared" si="43"/>
        <v>3.18738146420201</v>
      </c>
      <c r="EZ8" s="4">
        <f t="shared" si="39"/>
        <v>6.84671246150223</v>
      </c>
    </row>
    <row r="9" s="2" customFormat="1" ht="23" customHeight="1" spans="1:156">
      <c r="A9" s="45" t="s">
        <v>27</v>
      </c>
      <c r="B9" s="53"/>
      <c r="C9" s="53"/>
      <c r="D9" s="53"/>
      <c r="E9" s="53"/>
      <c r="F9" s="53"/>
      <c r="G9" s="53"/>
      <c r="H9" s="53"/>
      <c r="I9" s="53"/>
      <c r="J9" s="53"/>
      <c r="K9" s="63"/>
      <c r="L9" s="63"/>
      <c r="M9" s="63"/>
      <c r="N9" s="63"/>
      <c r="O9" s="63"/>
      <c r="P9" s="63"/>
      <c r="Q9" s="63"/>
      <c r="R9" s="63"/>
      <c r="S9" s="63"/>
      <c r="T9" s="68"/>
      <c r="U9" s="68"/>
      <c r="V9" s="68"/>
      <c r="W9" s="68"/>
      <c r="X9" s="73"/>
      <c r="Y9" s="73"/>
      <c r="Z9" s="68"/>
      <c r="AA9" s="68"/>
      <c r="AB9" s="68"/>
      <c r="AC9" s="49">
        <f t="shared" ref="AC9:AH9" si="44">SUM(AC3:AC8)</f>
        <v>671</v>
      </c>
      <c r="AD9" s="49">
        <f t="shared" si="44"/>
        <v>158521</v>
      </c>
      <c r="AE9" s="49">
        <f t="shared" si="44"/>
        <v>74643.2</v>
      </c>
      <c r="AF9" s="49"/>
      <c r="AG9" s="57">
        <f t="shared" si="44"/>
        <v>10.4196919813451</v>
      </c>
      <c r="AH9" s="57">
        <f t="shared" si="44"/>
        <v>19.9070243074966</v>
      </c>
      <c r="AI9" s="49"/>
      <c r="AJ9" s="49"/>
      <c r="AK9" s="49"/>
      <c r="AL9" s="79">
        <f t="shared" ref="AL9:AQ9" si="45">SUM(AL3:AL8)</f>
        <v>728</v>
      </c>
      <c r="AM9" s="79">
        <f t="shared" si="45"/>
        <v>163425</v>
      </c>
      <c r="AN9" s="79">
        <f t="shared" si="45"/>
        <v>73879.1</v>
      </c>
      <c r="AO9" s="79"/>
      <c r="AP9" s="84">
        <f t="shared" si="45"/>
        <v>12.0324501710586</v>
      </c>
      <c r="AQ9" s="84">
        <f t="shared" si="45"/>
        <v>19.1763802909637</v>
      </c>
      <c r="AR9" s="79"/>
      <c r="AS9" s="79"/>
      <c r="AT9" s="79"/>
      <c r="AU9" s="87">
        <f t="shared" ref="AU9:AW9" si="46">SUM(AU3:AU8)</f>
        <v>427</v>
      </c>
      <c r="AV9" s="87">
        <f t="shared" si="46"/>
        <v>185129</v>
      </c>
      <c r="AW9" s="87">
        <f t="shared" si="46"/>
        <v>73441.2</v>
      </c>
      <c r="AX9" s="87"/>
      <c r="AY9" s="87">
        <f>SUM(AY3:AY8)</f>
        <v>6.79859647344962</v>
      </c>
      <c r="AZ9" s="87">
        <f>SUM(AZ3:AZ8)</f>
        <v>20.5403557352317</v>
      </c>
      <c r="BA9" s="87"/>
      <c r="BB9" s="87"/>
      <c r="BC9" s="87"/>
      <c r="BD9" s="59">
        <f t="shared" ref="BD9:BJ9" si="47">SUM(BD3:BD8)</f>
        <v>585</v>
      </c>
      <c r="BE9" s="59">
        <f t="shared" si="47"/>
        <v>172651</v>
      </c>
      <c r="BF9" s="59">
        <f t="shared" si="47"/>
        <v>72607</v>
      </c>
      <c r="BG9" s="59"/>
      <c r="BH9" s="59">
        <f t="shared" si="47"/>
        <v>7.47129186583144</v>
      </c>
      <c r="BI9" s="59">
        <f t="shared" si="47"/>
        <v>21.324115871522</v>
      </c>
      <c r="BJ9" s="59"/>
      <c r="BK9" s="71"/>
      <c r="BL9" s="59"/>
      <c r="BM9" s="94">
        <f>SUM(BM3:BM8)</f>
        <v>593</v>
      </c>
      <c r="BN9" s="94">
        <f>SUM(BN3:BN8)</f>
        <v>164695</v>
      </c>
      <c r="BO9" s="94">
        <f>SUM(BO3:BO8)</f>
        <v>71690.5</v>
      </c>
      <c r="BP9" s="94"/>
      <c r="BQ9" s="94">
        <f>SUM(BQ3:BQ8)</f>
        <v>8.1008330904026</v>
      </c>
      <c r="BR9" s="94">
        <f>SUM(BR3:BR8)</f>
        <v>23.2123031537808</v>
      </c>
      <c r="BS9" s="94">
        <f>SUM(BS3:BS8)</f>
        <v>207</v>
      </c>
      <c r="BT9" s="94">
        <f>AVERAGE(BT3:BT8)</f>
        <v>7.69666666666667</v>
      </c>
      <c r="BU9" s="94"/>
      <c r="BV9" s="99">
        <f>SUM(BV3:BV8)</f>
        <v>720</v>
      </c>
      <c r="BW9" s="99">
        <f>SUM(BW3:BW8)</f>
        <v>171830</v>
      </c>
      <c r="BX9" s="99">
        <f>SUM(BX3:BX8)</f>
        <v>70209.1</v>
      </c>
      <c r="BY9" s="99"/>
      <c r="BZ9" s="99"/>
      <c r="CA9" s="99">
        <f>SUM(CA3:CA8)</f>
        <v>10.765431667023</v>
      </c>
      <c r="CB9" s="99">
        <f>SUM(CB3:CB8)</f>
        <v>25.7516058278189</v>
      </c>
      <c r="CC9" s="99">
        <f>SUM(CC3:CC8)</f>
        <v>244</v>
      </c>
      <c r="CD9" s="99">
        <f>AVERAGE(CD3:CD8)</f>
        <v>7.65333333333333</v>
      </c>
      <c r="CE9" s="99"/>
      <c r="CF9" s="99"/>
      <c r="CG9" s="99"/>
      <c r="CH9" s="99"/>
      <c r="CI9" s="99"/>
      <c r="CJ9" s="68">
        <f t="shared" ref="CJ9:CL9" si="48">SUM(CJ3:CJ8)</f>
        <v>615</v>
      </c>
      <c r="CK9" s="68">
        <f t="shared" si="48"/>
        <v>158455</v>
      </c>
      <c r="CL9" s="68">
        <f t="shared" si="48"/>
        <v>68855</v>
      </c>
      <c r="CM9" s="68"/>
      <c r="CN9" s="68"/>
      <c r="CO9" s="68">
        <f t="shared" ref="CO9:CQ9" si="49">SUM(CO3:CO8)</f>
        <v>8.7253035734786</v>
      </c>
      <c r="CP9" s="68">
        <f t="shared" si="49"/>
        <v>23.675928277934</v>
      </c>
      <c r="CQ9" s="68">
        <f t="shared" si="49"/>
        <v>226</v>
      </c>
      <c r="CR9" s="68">
        <f>AVERAGE(CR3:CR8)</f>
        <v>8.19</v>
      </c>
      <c r="CS9" s="68"/>
      <c r="CT9" s="68"/>
      <c r="CU9" s="68"/>
      <c r="CV9" s="68"/>
      <c r="CW9" s="68"/>
      <c r="CX9" s="49">
        <f>SUM(CX3:CX8)</f>
        <v>513</v>
      </c>
      <c r="CY9" s="49">
        <f>SUM(CY3:CY8)</f>
        <v>129795</v>
      </c>
      <c r="CZ9" s="49">
        <f>SUM(CZ3:CZ8)</f>
        <v>197</v>
      </c>
      <c r="DA9" s="49">
        <f>SUM(DA3:DA8)</f>
        <v>67928.5</v>
      </c>
      <c r="DB9" s="49"/>
      <c r="DC9" s="49">
        <f>SUM(DC3:DC8)</f>
        <v>9.73241649861915</v>
      </c>
      <c r="DD9" s="49">
        <f>SUM(DD3:DD8)</f>
        <v>21.2597232700576</v>
      </c>
      <c r="DE9" s="49">
        <f>AVERAGE(DE3:DE8)</f>
        <v>7.99</v>
      </c>
      <c r="DF9" s="49"/>
      <c r="DG9" s="49"/>
      <c r="DH9" s="49"/>
      <c r="DI9" s="49"/>
      <c r="DJ9" s="49"/>
      <c r="DK9" s="59">
        <f>SUM(DK3:DK8)</f>
        <v>663</v>
      </c>
      <c r="DL9" s="59">
        <f>SUM(DL3:DL8)</f>
        <v>123725</v>
      </c>
      <c r="DM9" s="59">
        <f>SUM(DM3:DM8)</f>
        <v>228</v>
      </c>
      <c r="DN9" s="59">
        <f>SUM(DN3:DN8)</f>
        <v>67005.9</v>
      </c>
      <c r="DO9" s="59"/>
      <c r="DP9" s="59">
        <f>SUM(DP3:DP8)</f>
        <v>11.9179480460059</v>
      </c>
      <c r="DQ9" s="59">
        <f>SUM(DQ3:DQ8)</f>
        <v>20.8443385367968</v>
      </c>
      <c r="DR9" s="59">
        <f>AVERAGE(DR3:DR8)</f>
        <v>8.13333333333333</v>
      </c>
      <c r="DS9" s="59"/>
      <c r="DT9" s="59"/>
      <c r="DU9" s="59"/>
      <c r="DV9" s="59"/>
      <c r="DW9" s="59"/>
      <c r="DX9" s="115">
        <f>SUM(DX3:DX8)</f>
        <v>741</v>
      </c>
      <c r="DY9" s="115">
        <f>SUM(DY3:DY8)</f>
        <v>133884</v>
      </c>
      <c r="DZ9" s="115">
        <f>SUM(DZ3:DZ8)</f>
        <v>193</v>
      </c>
      <c r="EA9" s="115">
        <f>SUM(EA3:EA8)</f>
        <v>66294.7</v>
      </c>
      <c r="EB9" s="115"/>
      <c r="EC9" s="115">
        <f>SUM(EC3:EC8)</f>
        <v>10.3076566782292</v>
      </c>
      <c r="ED9" s="115">
        <f>SUM(ED3:ED8)</f>
        <v>24.3393811176585</v>
      </c>
      <c r="EE9" s="115">
        <f>AVERAGE(EE3:EE8)</f>
        <v>8.09666666666667</v>
      </c>
      <c r="EF9" s="115"/>
      <c r="EG9" s="115"/>
      <c r="EH9" s="115"/>
      <c r="EI9" s="115"/>
      <c r="EJ9" s="115"/>
      <c r="EK9" s="121">
        <f>SUM(EK3:EK8)</f>
        <v>620</v>
      </c>
      <c r="EL9" s="121">
        <f>SUM(EL3:EL8)</f>
        <v>132872</v>
      </c>
      <c r="EM9" s="121">
        <f>SUM(EM3:EM8)</f>
        <v>229</v>
      </c>
      <c r="EN9" s="121">
        <f>SUM(EN3:EN8)</f>
        <v>65641.6</v>
      </c>
      <c r="EO9" s="121"/>
      <c r="EP9" s="121">
        <f>SUM(EP3:EP8)</f>
        <v>7.85420805722357</v>
      </c>
      <c r="EQ9" s="121">
        <f>SUM(EQ3:EQ8)</f>
        <v>24.0653896291142</v>
      </c>
      <c r="ER9" s="121">
        <f>AVERAGE(ER3:ER8)</f>
        <v>7.865</v>
      </c>
      <c r="ES9" s="121"/>
      <c r="ET9" s="121"/>
      <c r="EU9" s="121"/>
      <c r="EV9" s="121"/>
      <c r="EW9" s="121"/>
      <c r="EY9" s="4">
        <f t="shared" si="43"/>
        <v>7.01862298234035</v>
      </c>
      <c r="EZ9" s="4">
        <f t="shared" si="39"/>
        <v>16.1581254994995</v>
      </c>
    </row>
    <row r="12" spans="1:1">
      <c r="A12" t="s">
        <v>28</v>
      </c>
    </row>
  </sheetData>
  <mergeCells count="15">
    <mergeCell ref="B1:J1"/>
    <mergeCell ref="K1:S1"/>
    <mergeCell ref="T1:AB1"/>
    <mergeCell ref="AC1:AK1"/>
    <mergeCell ref="AL1:AT1"/>
    <mergeCell ref="AU1:BC1"/>
    <mergeCell ref="BD1:BL1"/>
    <mergeCell ref="BM1:BU1"/>
    <mergeCell ref="BV1:CI1"/>
    <mergeCell ref="CJ1:CW1"/>
    <mergeCell ref="CX1:DJ1"/>
    <mergeCell ref="DK1:DW1"/>
    <mergeCell ref="DX1:EJ1"/>
    <mergeCell ref="EK1:EW1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2" sqref="A12"/>
    </sheetView>
  </sheetViews>
  <sheetFormatPr defaultColWidth="9" defaultRowHeight="14" outlineLevelCol="5"/>
  <cols>
    <col min="1" max="1" width="21" customWidth="1"/>
    <col min="2" max="2" width="24.8727272727273" customWidth="1"/>
    <col min="3" max="3" width="28.2545454545455" customWidth="1"/>
    <col min="4" max="4" width="85.8727272727273" customWidth="1"/>
    <col min="5" max="5" width="43.1272727272727" customWidth="1"/>
    <col min="6" max="6" width="24.1272727272727" customWidth="1"/>
  </cols>
  <sheetData>
    <row r="1" s="37" customFormat="1" ht="30" customHeight="1" spans="1:4">
      <c r="A1" s="7" t="s">
        <v>29</v>
      </c>
      <c r="B1" s="7" t="s">
        <v>30</v>
      </c>
      <c r="C1" s="7" t="s">
        <v>31</v>
      </c>
      <c r="D1" s="38" t="s">
        <v>32</v>
      </c>
    </row>
    <row r="2" ht="30" customHeight="1" spans="1:6">
      <c r="A2" s="39" t="s">
        <v>33</v>
      </c>
      <c r="B2" s="39" t="s">
        <v>34</v>
      </c>
      <c r="C2" s="39" t="s">
        <v>35</v>
      </c>
      <c r="D2" s="40" t="s">
        <v>36</v>
      </c>
      <c r="E2" s="41" t="s">
        <v>37</v>
      </c>
      <c r="F2" s="41" t="s">
        <v>38</v>
      </c>
    </row>
    <row r="3" ht="30" customHeight="1" spans="1:6">
      <c r="A3" s="39"/>
      <c r="B3" s="39" t="s">
        <v>39</v>
      </c>
      <c r="C3" s="39" t="s">
        <v>40</v>
      </c>
      <c r="D3" s="40" t="s">
        <v>36</v>
      </c>
      <c r="E3" s="41"/>
      <c r="F3" s="41"/>
    </row>
    <row r="4" ht="30" customHeight="1" spans="1:6">
      <c r="A4" s="39"/>
      <c r="B4" s="39" t="s">
        <v>41</v>
      </c>
      <c r="C4" s="39" t="s">
        <v>42</v>
      </c>
      <c r="D4" s="42" t="s">
        <v>43</v>
      </c>
      <c r="E4" s="41"/>
      <c r="F4" s="41"/>
    </row>
    <row r="5" ht="30" customHeight="1" spans="1:6">
      <c r="A5" s="43" t="s">
        <v>44</v>
      </c>
      <c r="B5" s="39" t="s">
        <v>45</v>
      </c>
      <c r="C5" s="39" t="s">
        <v>46</v>
      </c>
      <c r="D5" s="40" t="s">
        <v>47</v>
      </c>
      <c r="E5" s="41" t="s">
        <v>48</v>
      </c>
      <c r="F5" s="41"/>
    </row>
    <row r="6" ht="30" customHeight="1" spans="1:6">
      <c r="A6" s="39" t="s">
        <v>49</v>
      </c>
      <c r="B6" s="39" t="s">
        <v>50</v>
      </c>
      <c r="C6" s="41" t="s">
        <v>51</v>
      </c>
      <c r="D6" s="40" t="s">
        <v>36</v>
      </c>
      <c r="E6" s="41" t="s">
        <v>52</v>
      </c>
      <c r="F6" s="41"/>
    </row>
    <row r="11" spans="1:1">
      <c r="A11" t="s">
        <v>53</v>
      </c>
    </row>
  </sheetData>
  <mergeCells count="3">
    <mergeCell ref="A2:A4"/>
    <mergeCell ref="E2:E4"/>
    <mergeCell ref="F2:F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4"/>
  <cols>
    <col min="1" max="1" width="10.8181818181818" style="2" customWidth="1"/>
    <col min="2" max="2" width="20.9090909090909" style="3" customWidth="1"/>
    <col min="3" max="4" width="12.6272727272727" style="4"/>
    <col min="5" max="6" width="9.87272727272727" style="5" customWidth="1"/>
    <col min="7" max="7" width="16" style="5" customWidth="1"/>
    <col min="8" max="8" width="9" style="4" customWidth="1"/>
    <col min="9" max="10" width="14.1272727272727" style="6" customWidth="1"/>
    <col min="11" max="11" width="15.7545454545455" style="5" customWidth="1"/>
    <col min="12" max="12" width="12.6272727272727" style="5" customWidth="1"/>
    <col min="13" max="13" width="12" style="5" customWidth="1"/>
    <col min="14" max="14" width="13.7545454545455" style="5" customWidth="1"/>
    <col min="15" max="15" width="15" style="5" customWidth="1"/>
    <col min="16" max="16" width="13.6272727272727" customWidth="1"/>
    <col min="17" max="17" width="10.6272727272727" customWidth="1"/>
    <col min="18" max="18" width="9.37272727272727" customWidth="1"/>
    <col min="19" max="19" width="16" customWidth="1"/>
    <col min="20" max="20" width="13.6272727272727" customWidth="1"/>
    <col min="21" max="21" width="10.6272727272727" customWidth="1"/>
    <col min="22" max="22" width="9.37272727272727" customWidth="1"/>
    <col min="23" max="23" width="16" customWidth="1"/>
    <col min="24" max="24" width="13.6272727272727" customWidth="1"/>
    <col min="25" max="25" width="10.6272727272727" customWidth="1"/>
    <col min="26" max="26" width="9.37272727272727" customWidth="1"/>
    <col min="27" max="27" width="16" customWidth="1"/>
    <col min="28" max="28" width="13.6272727272727" customWidth="1"/>
    <col min="29" max="29" width="10.6272727272727" customWidth="1"/>
    <col min="30" max="30" width="9.37272727272727" customWidth="1"/>
    <col min="31" max="31" width="16" customWidth="1"/>
    <col min="33" max="33" width="13.1272727272727" customWidth="1"/>
    <col min="37" max="37" width="13.1272727272727" customWidth="1"/>
    <col min="40" max="40" width="9" style="4" customWidth="1"/>
    <col min="41" max="42" width="14.1272727272727" style="6" customWidth="1"/>
    <col min="43" max="43" width="15.7545454545455" style="5" customWidth="1"/>
  </cols>
  <sheetData>
    <row r="1" s="2" customFormat="1" ht="33" customHeight="1" spans="1:47">
      <c r="A1" s="7" t="s">
        <v>54</v>
      </c>
      <c r="B1" s="8" t="s">
        <v>55</v>
      </c>
      <c r="C1" s="9" t="s">
        <v>31</v>
      </c>
      <c r="D1" s="10" t="s">
        <v>56</v>
      </c>
      <c r="E1" s="11" t="s">
        <v>57</v>
      </c>
      <c r="F1" s="11" t="s">
        <v>58</v>
      </c>
      <c r="G1" s="10" t="s">
        <v>59</v>
      </c>
      <c r="H1" s="12" t="s">
        <v>60</v>
      </c>
      <c r="I1" s="24" t="s">
        <v>57</v>
      </c>
      <c r="J1" s="24" t="s">
        <v>58</v>
      </c>
      <c r="K1" s="12" t="s">
        <v>59</v>
      </c>
      <c r="L1" s="25" t="s">
        <v>61</v>
      </c>
      <c r="M1" s="26" t="s">
        <v>57</v>
      </c>
      <c r="N1" s="26" t="s">
        <v>58</v>
      </c>
      <c r="O1" s="25" t="s">
        <v>59</v>
      </c>
      <c r="P1" s="27" t="s">
        <v>62</v>
      </c>
      <c r="Q1" s="29" t="s">
        <v>57</v>
      </c>
      <c r="R1" s="29" t="s">
        <v>58</v>
      </c>
      <c r="S1" s="27" t="s">
        <v>59</v>
      </c>
      <c r="T1" s="30" t="s">
        <v>63</v>
      </c>
      <c r="U1" s="31" t="s">
        <v>57</v>
      </c>
      <c r="V1" s="31" t="s">
        <v>58</v>
      </c>
      <c r="W1" s="30" t="s">
        <v>59</v>
      </c>
      <c r="X1" s="32" t="s">
        <v>64</v>
      </c>
      <c r="Y1" s="33" t="s">
        <v>57</v>
      </c>
      <c r="Z1" s="33" t="s">
        <v>58</v>
      </c>
      <c r="AA1" s="32" t="s">
        <v>59</v>
      </c>
      <c r="AB1" s="30" t="s">
        <v>65</v>
      </c>
      <c r="AC1" s="31" t="s">
        <v>57</v>
      </c>
      <c r="AD1" s="31" t="s">
        <v>58</v>
      </c>
      <c r="AE1" s="30" t="s">
        <v>59</v>
      </c>
      <c r="AF1" s="25" t="s">
        <v>66</v>
      </c>
      <c r="AG1" s="26" t="s">
        <v>57</v>
      </c>
      <c r="AH1" s="26" t="s">
        <v>58</v>
      </c>
      <c r="AI1" s="25" t="s">
        <v>59</v>
      </c>
      <c r="AJ1" s="35" t="s">
        <v>67</v>
      </c>
      <c r="AK1" s="36" t="s">
        <v>57</v>
      </c>
      <c r="AL1" s="36" t="s">
        <v>58</v>
      </c>
      <c r="AM1" s="35" t="s">
        <v>59</v>
      </c>
      <c r="AN1" s="12" t="s">
        <v>68</v>
      </c>
      <c r="AO1" s="24" t="s">
        <v>57</v>
      </c>
      <c r="AP1" s="24" t="s">
        <v>58</v>
      </c>
      <c r="AQ1" s="12" t="s">
        <v>59</v>
      </c>
      <c r="AR1" s="25" t="s">
        <v>69</v>
      </c>
      <c r="AS1" s="26" t="s">
        <v>57</v>
      </c>
      <c r="AT1" s="26" t="s">
        <v>58</v>
      </c>
      <c r="AU1" s="25" t="s">
        <v>59</v>
      </c>
    </row>
    <row r="2" spans="1:47">
      <c r="A2" s="13" t="s">
        <v>21</v>
      </c>
      <c r="B2" s="14" t="s">
        <v>5</v>
      </c>
      <c r="C2" s="15">
        <v>0.911674469151012</v>
      </c>
      <c r="D2" s="16">
        <v>0.89109175950466</v>
      </c>
      <c r="E2" s="17">
        <f>IF((1-(D2-$C$2)/$C$2)&gt;1,100,IF((1-(D2-$C$2)/$C$2)&lt;0,0,(1-(D2-$C$2)/$C$2)*100))</f>
        <v>100</v>
      </c>
      <c r="F2" s="18">
        <f>E2*0.5+E3*0.5+E4</f>
        <v>74.4098253221734</v>
      </c>
      <c r="G2" s="19">
        <f>(F2*0.5+F5*0.4+F6*0.1)</f>
        <v>86.5623314903877</v>
      </c>
      <c r="H2" s="16">
        <v>1.09469491080897</v>
      </c>
      <c r="I2" s="17">
        <f>IF((1-(H2-$C$2)/$C$2)&gt;1,100,IF((1-(H2-$C$2)/$C$2)&lt;0,0,(1-(H2-$C$2)/$C$2)*100))</f>
        <v>79.9248034412553</v>
      </c>
      <c r="J2" s="18">
        <f>I2*0.5+I3*0.5+I4</f>
        <v>49.931980820267</v>
      </c>
      <c r="K2" s="19">
        <f>(J2*0.5+J5*0.4+J6*0.1)</f>
        <v>74.9659904101335</v>
      </c>
      <c r="L2" s="16">
        <v>1.19580456280036</v>
      </c>
      <c r="M2" s="17">
        <f>IF((1-(L2-$C$2)/$C$2)&gt;1,100,IF((1-(L2-$C$2)/$C$2)&lt;0,0,(1-(L2-$C$2)/$C$2)*100))</f>
        <v>68.8342601154619</v>
      </c>
      <c r="N2" s="18">
        <f>M2*0.5+M3*0.5+M4</f>
        <v>32.8903568132189</v>
      </c>
      <c r="O2" s="19">
        <f>(N2*0.5+N5*0.4+N6*0.1)</f>
        <v>66.4451784066094</v>
      </c>
      <c r="P2" s="16">
        <v>1.06274631359872</v>
      </c>
      <c r="Q2" s="17">
        <f>IF((1-(P2-$C$2)/$C$2)&gt;1,100,IF((1-(P2-$C$2)/$C$2)&lt;0,0,(1-(P2-$C$2)/$C$2)*100))</f>
        <v>83.4291899620275</v>
      </c>
      <c r="R2" s="18">
        <f>Q2*0.5+Q3*0.5+Q4</f>
        <v>40.0696463319697</v>
      </c>
      <c r="S2" s="19">
        <f>(R2*0.5+R5*0.4+R6*0.1)</f>
        <v>70.0348231659848</v>
      </c>
      <c r="T2" s="16">
        <v>1.16543282269296</v>
      </c>
      <c r="U2" s="17">
        <f>IF((1-(T2-$C$2)/$C$2)&gt;1,100,IF((1-(T2-$C$2)/$C$2)&lt;0,0,(1-(T2-$C$2)/$C$2)*100))</f>
        <v>72.1656839004982</v>
      </c>
      <c r="V2" s="18">
        <f>U2*0.5+U3*0.5+U4</f>
        <v>30.0828419502491</v>
      </c>
      <c r="W2" s="19">
        <f>(V2*0.5+V5*0.4+V6*0.1)</f>
        <v>65.0414209751245</v>
      </c>
      <c r="X2" s="16">
        <v>0.72013093289689</v>
      </c>
      <c r="Y2" s="17">
        <f>IF((1-(X2-$C$2)/$C$2)&gt;1,100,IF((1-(X2-$C$2)/$C$2)&lt;0,0,(1-(X2-$C$2)/$C$2)*100))</f>
        <v>100</v>
      </c>
      <c r="Z2" s="18">
        <f>Y2*0.5+Y3*0.5+Y4</f>
        <v>44.85</v>
      </c>
      <c r="AA2" s="19">
        <f>(Z2*0.5+Z5*0.4+Z6*0.1)</f>
        <v>72.425</v>
      </c>
      <c r="AB2" s="16">
        <v>1.31559766763848</v>
      </c>
      <c r="AC2" s="17">
        <f>IF((1-(AB2-$C$2)/$C$2)&gt;1,100,IF((1-(AB2-$C$2)/$C$2)&lt;0,0,(1-(AB2-$C$2)/$C$2)*100))</f>
        <v>55.6943610734633</v>
      </c>
      <c r="AD2" s="18">
        <f>AC2*0.5+AC3*0.5+AC4</f>
        <v>23.0471805367316</v>
      </c>
      <c r="AE2" s="19">
        <f>(AD2*0.5+AD5*0.4+AD6*0.1)</f>
        <v>61.5235902683658</v>
      </c>
      <c r="AF2" s="16">
        <v>1.15793676721478</v>
      </c>
      <c r="AG2" s="17">
        <f>IF((1-(AF2-$C$2)/$C$2)&gt;1,100,IF((1-(AF2-$C$2)/$C$2)&lt;0,0,(1-(AF2-$C$2)/$C$2)*100))</f>
        <v>72.9879132961684</v>
      </c>
      <c r="AH2" s="18">
        <f>AG2*0.5+AG3*0.5+AG4</f>
        <v>38.4371909809526</v>
      </c>
      <c r="AI2" s="19">
        <f>(AH2*0.5+AH5*0.4+AH6*0.1)</f>
        <v>65.9244778434175</v>
      </c>
      <c r="AJ2" s="16">
        <v>1.191856252717</v>
      </c>
      <c r="AK2" s="17">
        <f>IF((1-(AJ2-$C$2)/$C$2)&gt;1,100,IF((1-(AJ2-$C$2)/$C$2)&lt;0,0,(1-(AJ2-$C$2)/$C$2)*100))</f>
        <v>69.2673434381787</v>
      </c>
      <c r="AL2" s="18">
        <f>AK2*0.5+AK3*0.5+AK4</f>
        <v>31.6546570142369</v>
      </c>
      <c r="AM2" s="19">
        <f>(AL2*0.5+AL5*0.4+AL6*0.1)</f>
        <v>62.2979167424126</v>
      </c>
      <c r="AN2" s="16">
        <v>1.30340333091962</v>
      </c>
      <c r="AO2" s="17">
        <f>IF((1-(AN2-$C$2)/$C$2)&gt;1,100,IF((1-(AN2-$C$2)/$C$2)&lt;0,0,(1-(AN2-$C$2)/$C$2)*100))</f>
        <v>57.0319368344929</v>
      </c>
      <c r="AP2" s="18">
        <f>AO2*0.5+AO3*0.5+AO4</f>
        <v>24.3659684172465</v>
      </c>
      <c r="AQ2" s="19">
        <f>(AP2*0.5+AP5*0.4+AP6*0.1)</f>
        <v>61.241807738035</v>
      </c>
      <c r="AR2" s="16">
        <v>1.37445330122649</v>
      </c>
      <c r="AS2" s="17">
        <f>IF((1-(AR2-$C$2)/$C$2)&gt;1,100,IF((1-(AR2-$C$2)/$C$2)&lt;0,0,(1-(AR2-$C$2)/$C$2)*100))</f>
        <v>49.2385881435908</v>
      </c>
      <c r="AT2" s="18">
        <f>AS2*0.5+AS3*0.5+AS4</f>
        <v>21.1692940717954</v>
      </c>
      <c r="AU2" s="19"/>
    </row>
    <row r="3" spans="1:47">
      <c r="A3" s="13"/>
      <c r="B3" s="14" t="s">
        <v>6</v>
      </c>
      <c r="C3" s="15">
        <v>1.41208258601128</v>
      </c>
      <c r="D3" s="16">
        <v>1.98652271519101</v>
      </c>
      <c r="E3" s="18">
        <f>IF((1-(D3-$C$3)/$C$3)&gt;1,100,IF((1-(D3-$C$3)/$C$3)&lt;0,0,(1-(D3-$C$3)/$C$3)*100))</f>
        <v>59.3196506443469</v>
      </c>
      <c r="F3" s="18"/>
      <c r="G3" s="19"/>
      <c r="H3" s="16">
        <v>2.4042236978642</v>
      </c>
      <c r="I3" s="18">
        <f>IF((1-(H3-$C$3)/$C$3)&gt;1,100,IF((1-(H3-$C$3)/$C$3)&lt;0,0,(1-(H3-$C$3)/$C$3)*100))</f>
        <v>29.7391581992787</v>
      </c>
      <c r="J3" s="18"/>
      <c r="K3" s="19"/>
      <c r="L3" s="16">
        <v>2.68088886889634</v>
      </c>
      <c r="M3" s="18">
        <f>IF((1-(L3-$C$3)/$C$3)&gt;1,100,IF((1-(L3-$C$3)/$C$3)&lt;0,0,(1-(L3-$C$3)/$C$3)*100))</f>
        <v>10.1464535109758</v>
      </c>
      <c r="N3" s="18"/>
      <c r="O3" s="19"/>
      <c r="P3" s="16">
        <v>2.72941298026539</v>
      </c>
      <c r="Q3" s="18">
        <f>IF((1-(P3-$C$3)/$C$3)&gt;1,100,IF((1-(P3-$C$3)/$C$3)&lt;0,0,(1-(P3-$C$3)/$C$3)*100))</f>
        <v>6.71010270191187</v>
      </c>
      <c r="R3" s="18"/>
      <c r="S3" s="19"/>
      <c r="T3" s="16">
        <v>3.06849666495639</v>
      </c>
      <c r="U3" s="18">
        <f>IF((1-(T3-$C$3)/$C$3)&gt;1,100,IF((1-(T3-$C$3)/$C$3)&lt;0,0,(1-(T3-$C$3)/$C$3)*100))</f>
        <v>0</v>
      </c>
      <c r="V3" s="18"/>
      <c r="W3" s="19"/>
      <c r="X3" s="16">
        <v>3.50220040007274</v>
      </c>
      <c r="Y3" s="18">
        <f>IF((1-(X3-$C$3)/$C$3)&gt;1,100,IF((1-(X3-$C$3)/$C$3)&lt;0,0,(1-(X3-$C$3)/$C$3)*100))</f>
        <v>0</v>
      </c>
      <c r="Z3" s="18"/>
      <c r="AA3" s="19"/>
      <c r="AB3" s="16">
        <v>2.96880466472303</v>
      </c>
      <c r="AC3" s="18">
        <f>IF((1-(AB3-$C$3)/$C$3)&gt;1,100,IF((1-(AB3-$C$3)/$C$3)&lt;0,0,(1-(AB3-$C$3)/$C$3)*100))</f>
        <v>0</v>
      </c>
      <c r="AD3" s="18"/>
      <c r="AE3" s="19"/>
      <c r="AF3" s="16">
        <v>2.64078550945588</v>
      </c>
      <c r="AG3" s="18">
        <f>IF((1-(AF3-$C$3)/$C$3)&gt;1,100,IF((1-(AF3-$C$3)/$C$3)&lt;0,0,(1-(AF3-$C$3)/$C$3)*100))</f>
        <v>12.9864686657367</v>
      </c>
      <c r="AH3" s="18"/>
      <c r="AI3" s="19"/>
      <c r="AJ3" s="16">
        <v>2.8165120996957</v>
      </c>
      <c r="AK3" s="18">
        <f>IF((1-(AJ3-$C$3)/$C$3)&gt;1,100,IF((1-(AJ3-$C$3)/$C$3)&lt;0,0,(1-(AJ3-$C$3)/$C$3)*100))</f>
        <v>0.541970590295127</v>
      </c>
      <c r="AL3" s="18"/>
      <c r="AM3" s="19"/>
      <c r="AN3" s="16">
        <v>2.83385228095583</v>
      </c>
      <c r="AO3" s="18">
        <f>IF((1-(AN3-$C$3)/$C$3)&gt;1,100,IF((1-(AN3-$C$3)/$C$3)&lt;0,0,(1-(AN3-$C$3)/$C$3)*100))</f>
        <v>0</v>
      </c>
      <c r="AP3" s="18"/>
      <c r="AQ3" s="19"/>
      <c r="AR3" s="16">
        <v>2.91224532722143</v>
      </c>
      <c r="AS3" s="18">
        <f>IF((1-(AR3-$C$3)/$C$3)&gt;1,100,IF((1-(AR3-$C$3)/$C$3)&lt;0,0,(1-(AR3-$C$3)/$C$3)*100))</f>
        <v>0</v>
      </c>
      <c r="AT3" s="18"/>
      <c r="AU3" s="19"/>
    </row>
    <row r="4" spans="1:47">
      <c r="A4" s="13"/>
      <c r="B4" s="14" t="s">
        <v>70</v>
      </c>
      <c r="C4" s="15">
        <v>0</v>
      </c>
      <c r="D4" s="16">
        <v>105</v>
      </c>
      <c r="E4" s="18">
        <f>-0.05*D4</f>
        <v>-5.25</v>
      </c>
      <c r="F4" s="20"/>
      <c r="G4" s="19"/>
      <c r="H4" s="16">
        <v>98</v>
      </c>
      <c r="I4" s="18">
        <f>-0.05*H4</f>
        <v>-4.9</v>
      </c>
      <c r="J4" s="20"/>
      <c r="K4" s="19"/>
      <c r="L4" s="16">
        <v>132</v>
      </c>
      <c r="M4" s="18">
        <f>-0.05*L4</f>
        <v>-6.6</v>
      </c>
      <c r="N4" s="20"/>
      <c r="O4" s="19"/>
      <c r="P4" s="16">
        <v>100</v>
      </c>
      <c r="Q4" s="18">
        <f>-0.05*P4</f>
        <v>-5</v>
      </c>
      <c r="R4" s="20"/>
      <c r="S4" s="19"/>
      <c r="T4" s="16">
        <v>120</v>
      </c>
      <c r="U4" s="18">
        <f>-0.05*T4</f>
        <v>-6</v>
      </c>
      <c r="V4" s="20"/>
      <c r="W4" s="19"/>
      <c r="X4" s="16">
        <v>103</v>
      </c>
      <c r="Y4" s="18">
        <f>-0.05*X4</f>
        <v>-5.15</v>
      </c>
      <c r="Z4" s="20"/>
      <c r="AA4" s="19"/>
      <c r="AB4" s="16">
        <v>96</v>
      </c>
      <c r="AC4" s="18">
        <f>-0.05*AB4</f>
        <v>-4.8</v>
      </c>
      <c r="AD4" s="20"/>
      <c r="AE4" s="19"/>
      <c r="AF4" s="34">
        <v>91</v>
      </c>
      <c r="AG4" s="18">
        <f>-0.05*AF4</f>
        <v>-4.55</v>
      </c>
      <c r="AH4" s="20"/>
      <c r="AI4" s="19"/>
      <c r="AJ4" s="34">
        <v>65</v>
      </c>
      <c r="AK4" s="18">
        <f>-0.05*AJ4</f>
        <v>-3.25</v>
      </c>
      <c r="AL4" s="20"/>
      <c r="AM4" s="19"/>
      <c r="AN4" s="34">
        <v>83</v>
      </c>
      <c r="AO4" s="18">
        <f>-0.05*AN4</f>
        <v>-4.15</v>
      </c>
      <c r="AP4" s="20"/>
      <c r="AQ4" s="19"/>
      <c r="AR4" s="34">
        <v>69</v>
      </c>
      <c r="AS4" s="18">
        <f>-0.05*AR4</f>
        <v>-3.45</v>
      </c>
      <c r="AT4" s="20"/>
      <c r="AU4" s="19"/>
    </row>
    <row r="5" spans="1:47">
      <c r="A5" s="13"/>
      <c r="B5" s="14" t="s">
        <v>71</v>
      </c>
      <c r="C5" s="16">
        <v>8.5</v>
      </c>
      <c r="D5" s="16">
        <v>8.41</v>
      </c>
      <c r="E5" s="17">
        <f>IF((1-($C$5-D5)/$C$5)&gt;1,100,IF((1-($C$5-D5)/$C$5)&lt;0,0,(1-($C$5-D5)/$C$5)*100))</f>
        <v>98.9411764705882</v>
      </c>
      <c r="F5" s="18">
        <f t="shared" ref="F5:F11" si="0">E5</f>
        <v>98.9411764705882</v>
      </c>
      <c r="G5" s="19"/>
      <c r="H5" s="16">
        <v>8.67</v>
      </c>
      <c r="I5" s="17">
        <f>IF((1-($C$5-H5)/$C$5)&gt;1,100,IF((1-($C$5-H5)/$C$5)&lt;0,0,(1-($C$5-H5)/$C$5)*100))</f>
        <v>100</v>
      </c>
      <c r="J5" s="18">
        <f t="shared" ref="J5:J11" si="1">I5</f>
        <v>100</v>
      </c>
      <c r="K5" s="19"/>
      <c r="L5" s="16">
        <v>8.5</v>
      </c>
      <c r="M5" s="17">
        <f>IF((1-($C$5-L5)/$C$5)&gt;1,100,IF((1-($C$5-L5)/$C$5)&lt;0,0,(1-($C$5-L5)/$C$5)*100))</f>
        <v>100</v>
      </c>
      <c r="N5" s="18">
        <f t="shared" ref="N5:N11" si="2">M5</f>
        <v>100</v>
      </c>
      <c r="O5" s="19"/>
      <c r="P5" s="16">
        <v>8.69</v>
      </c>
      <c r="Q5" s="17">
        <f>IF((1-($C$5-P5)/$C$5)&gt;1,100,IF((1-($C$5-P5)/$C$5)&lt;0,0,(1-($C$5-P5)/$C$5)*100))</f>
        <v>100</v>
      </c>
      <c r="R5" s="18">
        <f t="shared" ref="R5:R11" si="3">Q5</f>
        <v>100</v>
      </c>
      <c r="S5" s="19"/>
      <c r="T5" s="16">
        <v>8.72</v>
      </c>
      <c r="U5" s="17">
        <f>IF((1-($C$5-T5)/$C$5)&gt;1,100,IF((1-($C$5-T5)/$C$5)&lt;0,0,(1-($C$5-T5)/$C$5)*100))</f>
        <v>100</v>
      </c>
      <c r="V5" s="18">
        <f t="shared" ref="V5:V11" si="4">U5</f>
        <v>100</v>
      </c>
      <c r="W5" s="19"/>
      <c r="X5" s="16">
        <v>8.57</v>
      </c>
      <c r="Y5" s="17">
        <f>IF((1-($C$5-X5)/$C$5)&gt;1,100,IF((1-($C$5-X5)/$C$5)&lt;0,0,(1-($C$5-X5)/$C$5)*100))</f>
        <v>100</v>
      </c>
      <c r="Z5" s="18">
        <f t="shared" ref="Z5:Z11" si="5">Y5</f>
        <v>100</v>
      </c>
      <c r="AA5" s="19"/>
      <c r="AB5" s="16">
        <v>8.64</v>
      </c>
      <c r="AC5" s="17">
        <f>IF((1-($C$5-AB5)/$C$5)&gt;1,100,IF((1-($C$5-AB5)/$C$5)&lt;0,0,(1-($C$5-AB5)/$C$5)*100))</f>
        <v>100</v>
      </c>
      <c r="AD5" s="18">
        <f t="shared" ref="AD5:AD11" si="6">AC5</f>
        <v>100</v>
      </c>
      <c r="AE5" s="19"/>
      <c r="AF5" s="34">
        <v>7.8</v>
      </c>
      <c r="AG5" s="17">
        <f>IF((1-($C$5-AF5)/$C$5)&gt;1,100,IF((1-($C$5-AF5)/$C$5)&lt;0,0,(1-($C$5-AF5)/$C$5)*100))</f>
        <v>91.7647058823529</v>
      </c>
      <c r="AH5" s="18">
        <f t="shared" ref="AH5:AH11" si="7">AG5</f>
        <v>91.7647058823529</v>
      </c>
      <c r="AI5" s="19"/>
      <c r="AJ5" s="34">
        <v>7.75</v>
      </c>
      <c r="AK5" s="17">
        <f>IF((1-($C$5-AJ5)/$C$5)&gt;1,100,IF((1-($C$5-AJ5)/$C$5)&lt;0,0,(1-($C$5-AJ5)/$C$5)*100))</f>
        <v>91.1764705882353</v>
      </c>
      <c r="AL5" s="18">
        <f t="shared" ref="AL5:AL11" si="8">AK5</f>
        <v>91.1764705882353</v>
      </c>
      <c r="AM5" s="19"/>
      <c r="AN5" s="34">
        <v>8.3</v>
      </c>
      <c r="AO5" s="17">
        <f>IF((1-($C$5-AN5)/$C$5)&gt;1,100,IF((1-($C$5-AN5)/$C$5)&lt;0,0,(1-($C$5-AN5)/$C$5)*100))</f>
        <v>97.6470588235294</v>
      </c>
      <c r="AP5" s="18">
        <f t="shared" ref="AP5:AP11" si="9">AO5</f>
        <v>97.6470588235294</v>
      </c>
      <c r="AQ5" s="19"/>
      <c r="AR5" s="16">
        <v>8.66</v>
      </c>
      <c r="AS5" s="17">
        <f>IF((1-($C$5-AR5)/$C$5)&gt;1,100,IF((1-($C$5-AR5)/$C$5)&lt;0,0,(1-($C$5-AR5)/$C$5)*100))</f>
        <v>100</v>
      </c>
      <c r="AT5" s="18">
        <f t="shared" ref="AT5:AT11" si="10">AS5</f>
        <v>100</v>
      </c>
      <c r="AU5" s="19"/>
    </row>
    <row r="6" spans="1:47">
      <c r="A6" s="13"/>
      <c r="B6" s="14" t="s">
        <v>9</v>
      </c>
      <c r="C6" s="21">
        <v>0.02</v>
      </c>
      <c r="D6" s="21">
        <v>0.0204381035178687</v>
      </c>
      <c r="E6" s="17">
        <f>IF((1-(D6-$C$6)/$C$6)&gt;1,100,IF((1-(D6-$C$6)/$C$6)&lt;0,0,(1-(D6-$C$6)/$C$6)*100))</f>
        <v>97.8094824106565</v>
      </c>
      <c r="F6" s="18">
        <f t="shared" si="0"/>
        <v>97.8094824106565</v>
      </c>
      <c r="G6" s="19"/>
      <c r="H6" s="22">
        <v>0.0182845909965312</v>
      </c>
      <c r="I6" s="17">
        <f>IF((1-(H6-$C$6)/$C$6)&gt;1,100,IF((1-(H6-$C$6)/$C$6)&lt;0,0,(1-(H6-$C$6)/$C$6)*100))</f>
        <v>100</v>
      </c>
      <c r="J6" s="18">
        <f t="shared" si="1"/>
        <v>100</v>
      </c>
      <c r="K6" s="19"/>
      <c r="L6" s="22">
        <v>0.0174543021890097</v>
      </c>
      <c r="M6" s="17">
        <f>IF((1-(L6-$C$6)/$C$6)&gt;1,100,IF((1-(L6-$C$6)/$C$6)&lt;0,0,(1-(L6-$C$6)/$C$6)*100))</f>
        <v>100</v>
      </c>
      <c r="N6" s="18">
        <f t="shared" si="2"/>
        <v>100</v>
      </c>
      <c r="O6" s="19"/>
      <c r="P6" s="22">
        <v>0.0175509622665557</v>
      </c>
      <c r="Q6" s="17">
        <f>IF((1-(P6-$C$6)/$C$6)&gt;1,100,IF((1-(P6-$C$6)/$C$6)&lt;0,0,(1-(P6-$C$6)/$C$6)*100))</f>
        <v>100</v>
      </c>
      <c r="R6" s="18">
        <f t="shared" si="3"/>
        <v>100</v>
      </c>
      <c r="S6" s="19"/>
      <c r="T6" s="22">
        <v>0.0178895629455785</v>
      </c>
      <c r="U6" s="17">
        <f>IF((1-(T6-$C$6)/$C$6)&gt;1,100,IF((1-(T6-$C$6)/$C$6)&lt;0,0,(1-(T6-$C$6)/$C$6)*100))</f>
        <v>100</v>
      </c>
      <c r="V6" s="18">
        <f t="shared" si="4"/>
        <v>100</v>
      </c>
      <c r="W6" s="19"/>
      <c r="X6" s="22">
        <v>0.0163343839331526</v>
      </c>
      <c r="Y6" s="17">
        <f>IF((1-(X6-$C$6)/$C$6)&gt;1,100,IF((1-(X6-$C$6)/$C$6)&lt;0,0,(1-(X6-$C$6)/$C$6)*100))</f>
        <v>100</v>
      </c>
      <c r="Z6" s="18">
        <f t="shared" si="5"/>
        <v>100</v>
      </c>
      <c r="AA6" s="19"/>
      <c r="AB6" s="22">
        <v>0.0168757955991999</v>
      </c>
      <c r="AC6" s="17">
        <f>IF((1-(AB6-$C$6)/$C$6)&gt;1,100,IF((1-(AB6-$C$6)/$C$6)&lt;0,0,(1-(AB6-$C$6)/$C$6)*100))</f>
        <v>100</v>
      </c>
      <c r="AD6" s="18">
        <f t="shared" si="6"/>
        <v>100</v>
      </c>
      <c r="AE6" s="19"/>
      <c r="AF6" s="22">
        <v>0.015951166180758</v>
      </c>
      <c r="AG6" s="17">
        <f>IF((1-(AF6-$C$6)/$C$6)&gt;1,100,IF((1-(AF6-$C$6)/$C$6)&lt;0,0,(1-(AF6-$C$6)/$C$6)*100))</f>
        <v>100</v>
      </c>
      <c r="AH6" s="18">
        <f t="shared" si="7"/>
        <v>100</v>
      </c>
      <c r="AI6" s="19"/>
      <c r="AJ6" s="22">
        <v>0.017655813278159</v>
      </c>
      <c r="AK6" s="17">
        <f>IF((1-(AJ6-$C$6)/$C$6)&gt;1,100,IF((1-(AJ6-$C$6)/$C$6)&lt;0,0,(1-(AJ6-$C$6)/$C$6)*100))</f>
        <v>100</v>
      </c>
      <c r="AL6" s="18">
        <f t="shared" si="8"/>
        <v>100</v>
      </c>
      <c r="AM6" s="19"/>
      <c r="AN6" s="22">
        <v>0.0183524126938124</v>
      </c>
      <c r="AO6" s="17">
        <f>IF((1-(AN6-$C$6)/$C$6)&gt;1,100,IF((1-(AN6-$C$6)/$C$6)&lt;0,0,(1-(AN6-$C$6)/$C$6)*100))</f>
        <v>100</v>
      </c>
      <c r="AP6" s="18">
        <f t="shared" si="9"/>
        <v>100</v>
      </c>
      <c r="AQ6" s="19"/>
      <c r="AR6" s="22">
        <v>0.0181173062997828</v>
      </c>
      <c r="AS6" s="17">
        <f>IF((1-(AR6-$C$6)/$C$6)&gt;1,100,IF((1-(AR6-$C$6)/$C$6)&lt;0,0,(1-(AR6-$C$6)/$C$6)*100))</f>
        <v>100</v>
      </c>
      <c r="AT6" s="18">
        <f t="shared" si="10"/>
        <v>100</v>
      </c>
      <c r="AU6" s="19"/>
    </row>
    <row r="7" spans="1:47">
      <c r="A7" s="13" t="s">
        <v>22</v>
      </c>
      <c r="B7" s="14" t="s">
        <v>5</v>
      </c>
      <c r="C7" s="16">
        <v>0.60843950748637</v>
      </c>
      <c r="D7" s="16">
        <v>0.564696342987871</v>
      </c>
      <c r="E7" s="17">
        <f>IF((1-(D7-$C$7)/$C$7)&gt;1,100,IF((1-(D7-$C$7)/$C$7)&lt;0,0,(1-(D7-$C$7)/$C$7)*100))</f>
        <v>100</v>
      </c>
      <c r="F7" s="18">
        <f>E7*0.5+E8*0.5+E9</f>
        <v>87.6684622740105</v>
      </c>
      <c r="G7" s="19">
        <f>(F7*0.5+F10*0.4+F11*0.1)</f>
        <v>84.5037155316881</v>
      </c>
      <c r="H7" s="16">
        <v>0.745319205499221</v>
      </c>
      <c r="I7" s="17">
        <f>IF((1-(H7-$C$7)/$C$7)&gt;1,100,IF((1-(H7-$C$7)/$C$7)&lt;0,0,(1-(H7-$C$7)/$C$7)*100))</f>
        <v>77.5031541626318</v>
      </c>
      <c r="J7" s="18">
        <f>I7*0.5+I8*0.5+I9</f>
        <v>53.5690139657728</v>
      </c>
      <c r="K7" s="19">
        <f>(J7*0.5+J10*0.4+J11*0.1)</f>
        <v>71.7922452817621</v>
      </c>
      <c r="L7" s="16">
        <v>0.919156047628995</v>
      </c>
      <c r="M7" s="17">
        <f>IF((1-(L7-$C$7)/$C$7)&gt;1,100,IF((1-(L7-$C$7)/$C$7)&lt;0,0,(1-(L7-$C$7)/$C$7)*100))</f>
        <v>48.9322214748546</v>
      </c>
      <c r="N7" s="18">
        <f>M7*0.5+M8*0.5+M9</f>
        <v>36.3730072450189</v>
      </c>
      <c r="O7" s="19">
        <f>(N7*0.5+N10*0.4+N11*0.1)</f>
        <v>63.0466534794216</v>
      </c>
      <c r="P7" s="16">
        <v>0.576311335181765</v>
      </c>
      <c r="Q7" s="17">
        <f>IF((1-(P7-$C$7)/$C$7)&gt;1,100,IF((1-(P7-$C$7)/$C$7)&lt;0,0,(1-(P7-$C$7)/$C$7)*100))</f>
        <v>100</v>
      </c>
      <c r="R7" s="18">
        <f>Q7*0.5+Q8*0.5+Q9</f>
        <v>72.5937087139014</v>
      </c>
      <c r="S7" s="19">
        <f>(R7*0.5+R10*0.4+R11*0.1)</f>
        <v>75.2816833668919</v>
      </c>
      <c r="T7" s="16">
        <v>0.55582201144814</v>
      </c>
      <c r="U7" s="17">
        <f>IF((1-(T7-$C$7)/$C$7)&gt;1,100,IF((1-(T7-$C$7)/$C$7)&lt;0,0,(1-(T7-$C$7)/$C$7)*100))</f>
        <v>100</v>
      </c>
      <c r="V7" s="18">
        <f>U7*0.5+U8*0.5+U9</f>
        <v>63.7376840274617</v>
      </c>
      <c r="W7" s="19">
        <f>(V7*0.5+V10*0.4+V11*0.1)</f>
        <v>69.5669647442881</v>
      </c>
      <c r="X7" s="16">
        <v>0.494890589053555</v>
      </c>
      <c r="Y7" s="17">
        <f>IF((1-(X7-$C$7)/$C$7)&gt;1,100,IF((1-(X7-$C$7)/$C$7)&lt;0,0,(1-(X7-$C$7)/$C$7)*100))</f>
        <v>100</v>
      </c>
      <c r="Z7" s="18">
        <f>Y7*0.5+Y8*0.5+Y9</f>
        <v>65.894631275797</v>
      </c>
      <c r="AA7" s="19">
        <f>(Z7*0.5+Z10*0.4+Z11*0.1)</f>
        <v>68.9943744614279</v>
      </c>
      <c r="AB7" s="16">
        <v>0.704489111630313</v>
      </c>
      <c r="AC7" s="17">
        <f>IF((1-(AB7-$C$7)/$C$7)&gt;1,100,IF((1-(AB7-$C$7)/$C$7)&lt;0,0,(1-(AB7-$C$7)/$C$7)*100))</f>
        <v>84.2137791905147</v>
      </c>
      <c r="AD7" s="18">
        <f>AC7*0.5+AC8*0.5+AC9</f>
        <v>62.8220406809374</v>
      </c>
      <c r="AE7" s="19">
        <f>(AD7*0.5+AD10*0.4+AD11*0.1)</f>
        <v>68.0726095922948</v>
      </c>
      <c r="AF7" s="16">
        <v>0.668141592920354</v>
      </c>
      <c r="AG7" s="17">
        <f>IF((1-(AF7-$C$7)/$C$7)&gt;1,100,IF((1-(AF7-$C$7)/$C$7)&lt;0,0,(1-(AF7-$C$7)/$C$7)*100))</f>
        <v>90.1876711325618</v>
      </c>
      <c r="AH7" s="18">
        <f>AG7*0.5+AG8*0.5+AG9</f>
        <v>77.1792817674788</v>
      </c>
      <c r="AI7" s="19">
        <f>(AH7*0.5+AH10*0.4+AH11*0.1)</f>
        <v>75.8575708817566</v>
      </c>
      <c r="AJ7" s="16">
        <v>0.522648083623693</v>
      </c>
      <c r="AK7" s="17">
        <f>IF((1-(AJ7-$C$7)/$C$7)&gt;1,100,IF((1-(AJ7-$C$7)/$C$7)&lt;0,0,(1-(AJ7-$C$7)/$C$7)*100))</f>
        <v>100</v>
      </c>
      <c r="AL7" s="18">
        <f>AK7*0.5+AK8*0.5+AK9</f>
        <v>88.035900095949</v>
      </c>
      <c r="AM7" s="19">
        <f>(AL7*0.5+AL10*0.4+AL11*0.1)</f>
        <v>82.4978042905565</v>
      </c>
      <c r="AN7" s="16">
        <v>0.556007014242334</v>
      </c>
      <c r="AO7" s="17">
        <f>IF((1-(AN7-$C$7)/$C$7)&gt;1,100,IF((1-(AN7-$C$7)/$C$7)&lt;0,0,(1-(AN7-$C$7)/$C$7)*100))</f>
        <v>100</v>
      </c>
      <c r="AP7" s="18">
        <f>AO7*0.5+AO8*0.5+AO9</f>
        <v>93.9854474921689</v>
      </c>
      <c r="AQ7" s="19">
        <f>(AP7*0.5+AP10*0.4+AP11*0.1)</f>
        <v>85.4366825491179</v>
      </c>
      <c r="AR7" s="16">
        <v>0.766124594715857</v>
      </c>
      <c r="AS7" s="17">
        <f>IF((1-(AR7-$C$7)/$C$7)&gt;1,100,IF((1-(AR7-$C$7)/$C$7)&lt;0,0,(1-(AR7-$C$7)/$C$7)*100))</f>
        <v>74.0836869911806</v>
      </c>
      <c r="AT7" s="18">
        <f>AS7*0.5+AS8*0.5+AS9</f>
        <v>67.3145153737312</v>
      </c>
      <c r="AU7" s="19">
        <f>(AT7*0.5+AT10*0.4+AT11*0.1)</f>
        <v>73.5934391514536</v>
      </c>
    </row>
    <row r="8" spans="1:47">
      <c r="A8" s="13"/>
      <c r="B8" s="14" t="s">
        <v>6</v>
      </c>
      <c r="C8" s="16">
        <v>1.1165546985217</v>
      </c>
      <c r="D8" s="16">
        <v>1.33722024605316</v>
      </c>
      <c r="E8" s="18">
        <f>IF((1-(D8-$C$8)/$C$8)&gt;1,100,IF((1-(D8-$C$8)/$C$8)&lt;0,0,(1-(D8-$C$8)/$C$8)*100))</f>
        <v>80.236924548021</v>
      </c>
      <c r="F8" s="18"/>
      <c r="G8" s="19"/>
      <c r="H8" s="16">
        <v>1.82517754737762</v>
      </c>
      <c r="I8" s="18">
        <f>IF((1-(H8-$C$8)/$C$8)&gt;1,100,IF((1-(H8-$C$8)/$C$8)&lt;0,0,(1-(H8-$C$8)/$C$8)*100))</f>
        <v>36.5348737689139</v>
      </c>
      <c r="J8" s="18"/>
      <c r="K8" s="19"/>
      <c r="L8" s="16">
        <v>1.90803797321449</v>
      </c>
      <c r="M8" s="18">
        <f>IF((1-(L8-$C$8)/$C$8)&gt;1,100,IF((1-(L8-$C$8)/$C$8)&lt;0,0,(1-(L8-$C$8)/$C$8)*100))</f>
        <v>29.1137930151832</v>
      </c>
      <c r="N8" s="18"/>
      <c r="O8" s="19"/>
      <c r="P8" s="16">
        <v>1.66045732800283</v>
      </c>
      <c r="Q8" s="18">
        <f>IF((1-(P8-$C$8)/$C$8)&gt;1,100,IF((1-(P8-$C$8)/$C$8)&lt;0,0,(1-(P8-$C$8)/$C$8)*100))</f>
        <v>51.2874174278029</v>
      </c>
      <c r="R8" s="18"/>
      <c r="S8" s="19"/>
      <c r="T8" s="16">
        <v>1.86603793036985</v>
      </c>
      <c r="U8" s="18">
        <f>IF((1-(T8-$C$8)/$C$8)&gt;1,100,IF((1-(T8-$C$8)/$C$8)&lt;0,0,(1-(T8-$C$8)/$C$8)*100))</f>
        <v>32.8753680549235</v>
      </c>
      <c r="V8" s="18"/>
      <c r="W8" s="19"/>
      <c r="X8" s="16">
        <v>1.80782194639131</v>
      </c>
      <c r="Y8" s="18">
        <f>IF((1-(X8-$C$8)/$C$8)&gt;1,100,IF((1-(X8-$C$8)/$C$8)&lt;0,0,(1-(X8-$C$8)/$C$8)*100))</f>
        <v>38.0892625515941</v>
      </c>
      <c r="Z8" s="18"/>
      <c r="AA8" s="19"/>
      <c r="AB8" s="16">
        <v>1.67784337156004</v>
      </c>
      <c r="AC8" s="18">
        <f>IF((1-(AB8-$C$8)/$C$8)&gt;1,100,IF((1-(AB8-$C$8)/$C$8)&lt;0,0,(1-(AB8-$C$8)/$C$8)*100))</f>
        <v>49.7303021713601</v>
      </c>
      <c r="AD8" s="18"/>
      <c r="AE8" s="19"/>
      <c r="AF8" s="16">
        <v>1.46747787610619</v>
      </c>
      <c r="AG8" s="18">
        <f>IF((1-(AF8-$C$8)/$C$8)&gt;1,100,IF((1-(AF8-$C$8)/$C$8)&lt;0,0,(1-(AF8-$C$8)/$C$8)*100))</f>
        <v>68.5708924023958</v>
      </c>
      <c r="AH8" s="18"/>
      <c r="AI8" s="19"/>
      <c r="AJ8" s="16">
        <v>1.33571428571429</v>
      </c>
      <c r="AK8" s="18">
        <f>IF((1-(AJ8-$C$8)/$C$8)&gt;1,100,IF((1-(AJ8-$C$8)/$C$8)&lt;0,0,(1-(AJ8-$C$8)/$C$8)*100))</f>
        <v>80.371800191898</v>
      </c>
      <c r="AL8" s="18"/>
      <c r="AM8" s="19"/>
      <c r="AN8" s="16">
        <v>1.21401993071297</v>
      </c>
      <c r="AO8" s="18">
        <f>IF((1-(AN8-$C$8)/$C$8)&gt;1,100,IF((1-(AN8-$C$8)/$C$8)&lt;0,0,(1-(AN8-$C$8)/$C$8)*100))</f>
        <v>91.2708949843378</v>
      </c>
      <c r="AP8" s="18"/>
      <c r="AQ8" s="19"/>
      <c r="AR8" s="16">
        <v>1.504609445766</v>
      </c>
      <c r="AS8" s="18">
        <f>IF((1-(AR8-$C$8)/$C$8)&gt;1,100,IF((1-(AR8-$C$8)/$C$8)&lt;0,0,(1-(AR8-$C$8)/$C$8)*100))</f>
        <v>65.2453437562819</v>
      </c>
      <c r="AT8" s="18"/>
      <c r="AU8" s="19"/>
    </row>
    <row r="9" spans="1:47">
      <c r="A9" s="13"/>
      <c r="B9" s="14" t="s">
        <v>70</v>
      </c>
      <c r="C9" s="16">
        <v>0</v>
      </c>
      <c r="D9" s="16">
        <v>49</v>
      </c>
      <c r="E9" s="18">
        <f>-0.05*D9</f>
        <v>-2.45</v>
      </c>
      <c r="F9" s="20"/>
      <c r="G9" s="19"/>
      <c r="H9" s="16">
        <v>69</v>
      </c>
      <c r="I9" s="18">
        <f>-0.05*H9</f>
        <v>-3.45</v>
      </c>
      <c r="J9" s="20"/>
      <c r="K9" s="19"/>
      <c r="L9" s="16">
        <v>53</v>
      </c>
      <c r="M9" s="18">
        <f>-0.05*L9</f>
        <v>-2.65</v>
      </c>
      <c r="N9" s="20"/>
      <c r="O9" s="19"/>
      <c r="P9" s="16">
        <v>61</v>
      </c>
      <c r="Q9" s="18">
        <f>-0.05*P9</f>
        <v>-3.05</v>
      </c>
      <c r="R9" s="20"/>
      <c r="S9" s="19"/>
      <c r="T9" s="16">
        <v>54</v>
      </c>
      <c r="U9" s="18">
        <f>-0.05*T9</f>
        <v>-2.7</v>
      </c>
      <c r="V9" s="20"/>
      <c r="W9" s="19"/>
      <c r="X9" s="16">
        <v>63</v>
      </c>
      <c r="Y9" s="18">
        <f>-0.05*X9</f>
        <v>-3.15</v>
      </c>
      <c r="Z9" s="20"/>
      <c r="AA9" s="19"/>
      <c r="AB9" s="16">
        <v>83</v>
      </c>
      <c r="AC9" s="18">
        <f>-0.05*AB9</f>
        <v>-4.15</v>
      </c>
      <c r="AD9" s="20"/>
      <c r="AE9" s="19"/>
      <c r="AF9" s="34">
        <v>44</v>
      </c>
      <c r="AG9" s="18">
        <f>-0.05*AF9</f>
        <v>-2.2</v>
      </c>
      <c r="AH9" s="20"/>
      <c r="AI9" s="19"/>
      <c r="AJ9" s="34">
        <v>43</v>
      </c>
      <c r="AK9" s="18">
        <f>-0.05*AJ9</f>
        <v>-2.15</v>
      </c>
      <c r="AL9" s="20"/>
      <c r="AM9" s="19"/>
      <c r="AN9" s="34">
        <v>33</v>
      </c>
      <c r="AO9" s="18">
        <f>-0.05*AN9</f>
        <v>-1.65</v>
      </c>
      <c r="AP9" s="20"/>
      <c r="AQ9" s="19"/>
      <c r="AR9" s="34">
        <v>47</v>
      </c>
      <c r="AS9" s="18">
        <f>-0.05*AR9</f>
        <v>-2.35</v>
      </c>
      <c r="AT9" s="20"/>
      <c r="AU9" s="19"/>
    </row>
    <row r="10" spans="1:47">
      <c r="A10" s="13"/>
      <c r="B10" s="14" t="s">
        <v>71</v>
      </c>
      <c r="C10" s="16">
        <v>8.5</v>
      </c>
      <c r="D10" s="16">
        <v>7.65</v>
      </c>
      <c r="E10" s="17">
        <f>IF((1-($C$10-D10)/$C$10)&gt;1,100,IF((1-($C$10-D10)/$C$10)&lt;0,0,(1-($C$10-D10)/$C$10)*100))</f>
        <v>90</v>
      </c>
      <c r="F10" s="18">
        <f t="shared" si="0"/>
        <v>90</v>
      </c>
      <c r="G10" s="19"/>
      <c r="H10" s="16">
        <v>7.79</v>
      </c>
      <c r="I10" s="17">
        <f>IF((1-($C$10-H10)/$C$10)&gt;1,100,IF((1-($C$10-H10)/$C$10)&lt;0,0,(1-($C$10-H10)/$C$10)*100))</f>
        <v>91.6470588235294</v>
      </c>
      <c r="J10" s="18">
        <f t="shared" si="1"/>
        <v>91.6470588235294</v>
      </c>
      <c r="K10" s="19"/>
      <c r="L10" s="16">
        <v>7.66</v>
      </c>
      <c r="M10" s="17">
        <f>IF((1-($C$10-L10)/$C$10)&gt;1,100,IF((1-($C$10-L10)/$C$10)&lt;0,0,(1-($C$10-L10)/$C$10)*100))</f>
        <v>90.1176470588235</v>
      </c>
      <c r="N10" s="18">
        <f t="shared" si="2"/>
        <v>90.1176470588235</v>
      </c>
      <c r="O10" s="19"/>
      <c r="P10" s="16">
        <v>7.59</v>
      </c>
      <c r="Q10" s="17">
        <f>IF((1-($C$10-P10)/$C$10)&gt;1,100,IF((1-($C$10-P10)/$C$10)&lt;0,0,(1-($C$10-P10)/$C$10)*100))</f>
        <v>89.2941176470588</v>
      </c>
      <c r="R10" s="18">
        <f t="shared" si="3"/>
        <v>89.2941176470588</v>
      </c>
      <c r="S10" s="19"/>
      <c r="T10" s="16">
        <v>7.66</v>
      </c>
      <c r="U10" s="17">
        <f>IF((1-($C$10-T10)/$C$10)&gt;1,100,IF((1-($C$10-T10)/$C$10)&lt;0,0,(1-($C$10-T10)/$C$10)*100))</f>
        <v>90.1176470588235</v>
      </c>
      <c r="V10" s="18">
        <f t="shared" si="4"/>
        <v>90.1176470588235</v>
      </c>
      <c r="W10" s="19"/>
      <c r="X10" s="16">
        <v>7.66</v>
      </c>
      <c r="Y10" s="17">
        <f>IF((1-($C$10-X10)/$C$10)&gt;1,100,IF((1-($C$10-X10)/$C$10)&lt;0,0,(1-($C$10-X10)/$C$10)*100))</f>
        <v>90.1176470588235</v>
      </c>
      <c r="Z10" s="18">
        <f t="shared" si="5"/>
        <v>90.1176470588235</v>
      </c>
      <c r="AA10" s="19"/>
      <c r="AB10" s="16">
        <v>7.75</v>
      </c>
      <c r="AC10" s="17">
        <f>IF((1-($C$10-AB10)/$C$10)&gt;1,100,IF((1-($C$10-AB10)/$C$10)&lt;0,0,(1-($C$10-AB10)/$C$10)*100))</f>
        <v>91.1764705882353</v>
      </c>
      <c r="AD10" s="18">
        <f t="shared" si="6"/>
        <v>91.1764705882353</v>
      </c>
      <c r="AE10" s="19"/>
      <c r="AF10" s="34">
        <v>7.557</v>
      </c>
      <c r="AG10" s="17">
        <f>IF((1-($C$10-AF10)/$C$10)&gt;1,100,IF((1-($C$10-AF10)/$C$10)&lt;0,0,(1-($C$10-AF10)/$C$10)*100))</f>
        <v>88.9058823529412</v>
      </c>
      <c r="AH10" s="18">
        <f t="shared" si="7"/>
        <v>88.9058823529412</v>
      </c>
      <c r="AI10" s="19"/>
      <c r="AJ10" s="34">
        <v>7.72</v>
      </c>
      <c r="AK10" s="17">
        <f>IF((1-($C$10-AJ10)/$C$10)&gt;1,100,IF((1-($C$10-AJ10)/$C$10)&lt;0,0,(1-($C$10-AJ10)/$C$10)*100))</f>
        <v>90.8235294117647</v>
      </c>
      <c r="AL10" s="18">
        <f t="shared" si="8"/>
        <v>90.8235294117647</v>
      </c>
      <c r="AM10" s="19"/>
      <c r="AN10" s="34">
        <v>7.72</v>
      </c>
      <c r="AO10" s="17">
        <f>IF((1-($C$10-AN10)/$C$10)&gt;1,100,IF((1-($C$10-AN10)/$C$10)&lt;0,0,(1-($C$10-AN10)/$C$10)*100))</f>
        <v>90.8235294117647</v>
      </c>
      <c r="AP10" s="18">
        <f t="shared" si="9"/>
        <v>90.8235294117647</v>
      </c>
      <c r="AQ10" s="19"/>
      <c r="AR10" s="16">
        <v>8.07</v>
      </c>
      <c r="AS10" s="17">
        <f>IF((1-($C$10-AR10)/$C$10)&gt;1,100,IF((1-($C$10-AR10)/$C$10)&lt;0,0,(1-($C$10-AR10)/$C$10)*100))</f>
        <v>94.9411764705882</v>
      </c>
      <c r="AT10" s="18">
        <f t="shared" si="10"/>
        <v>94.9411764705882</v>
      </c>
      <c r="AU10" s="19"/>
    </row>
    <row r="11" spans="1:47">
      <c r="A11" s="13"/>
      <c r="B11" s="14" t="s">
        <v>9</v>
      </c>
      <c r="C11" s="21">
        <v>0.02</v>
      </c>
      <c r="D11" s="21">
        <v>0.0306610312106342</v>
      </c>
      <c r="E11" s="17">
        <f>IF((1-(D11-$C$11)/$C$11)&gt;1,100,IF((1-(D11-$C$11)/$C$11)&lt;0,0,(1-(D11-$C$11)/$C$11)*100))</f>
        <v>46.694843946829</v>
      </c>
      <c r="F11" s="18">
        <f t="shared" si="0"/>
        <v>46.694843946829</v>
      </c>
      <c r="G11" s="19"/>
      <c r="H11" s="22">
        <v>0.0233021704610721</v>
      </c>
      <c r="I11" s="17">
        <f>IF((1-(H11-$C$11)/$C$11)&gt;1,100,IF((1-(H11-$C$11)/$C$11)&lt;0,0,(1-(H11-$C$11)/$C$11)*100))</f>
        <v>83.4891476946395</v>
      </c>
      <c r="J11" s="18">
        <f t="shared" si="1"/>
        <v>83.4891476946395</v>
      </c>
      <c r="K11" s="19"/>
      <c r="L11" s="22">
        <v>0.0223738179332346</v>
      </c>
      <c r="M11" s="17">
        <f>IF((1-(L11-$C$11)/$C$11)&gt;1,100,IF((1-(L11-$C$11)/$C$11)&lt;0,0,(1-(L11-$C$11)/$C$11)*100))</f>
        <v>88.130910333827</v>
      </c>
      <c r="N11" s="18">
        <f t="shared" si="2"/>
        <v>88.130910333827</v>
      </c>
      <c r="O11" s="19"/>
      <c r="P11" s="22">
        <v>0.0334656360977647</v>
      </c>
      <c r="Q11" s="17">
        <f>IF((1-(P11-$C$11)/$C$11)&gt;1,100,IF((1-(P11-$C$11)/$C$11)&lt;0,0,(1-(P11-$C$11)/$C$11)*100))</f>
        <v>32.6718195111765</v>
      </c>
      <c r="R11" s="18">
        <f t="shared" si="3"/>
        <v>32.6718195111765</v>
      </c>
      <c r="S11" s="19"/>
      <c r="T11" s="22">
        <v>0.0366978721859444</v>
      </c>
      <c r="U11" s="17">
        <f>IF((1-(T11-$C$11)/$C$11)&gt;1,100,IF((1-(T11-$C$11)/$C$11)&lt;0,0,(1-(T11-$C$11)/$C$11)*100))</f>
        <v>16.510639070278</v>
      </c>
      <c r="V11" s="18">
        <f t="shared" si="4"/>
        <v>16.510639070278</v>
      </c>
      <c r="W11" s="19"/>
      <c r="X11" s="22">
        <v>0.0450933018965185</v>
      </c>
      <c r="Y11" s="17">
        <f>IF((1-(X11-$C$11)/$C$11)&gt;1,100,IF((1-(X11-$C$11)/$C$11)&lt;0,0,(1-(X11-$C$11)/$C$11)*100))</f>
        <v>0</v>
      </c>
      <c r="Z11" s="18">
        <f t="shared" si="5"/>
        <v>0</v>
      </c>
      <c r="AA11" s="19"/>
      <c r="AB11" s="22">
        <v>0.0396179979669361</v>
      </c>
      <c r="AC11" s="17">
        <f>IF((1-(AB11-$C$11)/$C$11)&gt;1,100,IF((1-(AB11-$C$11)/$C$11)&lt;0,0,(1-(AB11-$C$11)/$C$11)*100))</f>
        <v>1.91001016531949</v>
      </c>
      <c r="AD11" s="18">
        <f t="shared" si="6"/>
        <v>1.91001016531949</v>
      </c>
      <c r="AE11" s="19"/>
      <c r="AF11" s="22">
        <v>0.0365888458863186</v>
      </c>
      <c r="AG11" s="17">
        <f>IF((1-(AF11-$C$11)/$C$11)&gt;1,100,IF((1-(AF11-$C$11)/$C$11)&lt;0,0,(1-(AF11-$C$11)/$C$11)*100))</f>
        <v>17.055770568407</v>
      </c>
      <c r="AH11" s="18">
        <f t="shared" si="7"/>
        <v>17.055770568407</v>
      </c>
      <c r="AI11" s="19"/>
      <c r="AJ11" s="22">
        <v>0.0356991150442478</v>
      </c>
      <c r="AK11" s="17">
        <f>IF((1-(AJ11-$C$11)/$C$11)&gt;1,100,IF((1-(AJ11-$C$11)/$C$11)&lt;0,0,(1-(AJ11-$C$11)/$C$11)*100))</f>
        <v>21.504424778761</v>
      </c>
      <c r="AL11" s="18">
        <f t="shared" si="8"/>
        <v>21.504424778761</v>
      </c>
      <c r="AM11" s="19"/>
      <c r="AN11" s="22">
        <v>0.0357709059233449</v>
      </c>
      <c r="AO11" s="17">
        <f>IF((1-(AN11-$C$11)/$C$11)&gt;1,100,IF((1-(AN11-$C$11)/$C$11)&lt;0,0,(1-(AN11-$C$11)/$C$11)*100))</f>
        <v>21.1454703832755</v>
      </c>
      <c r="AP11" s="18">
        <f t="shared" si="9"/>
        <v>21.1454703832755</v>
      </c>
      <c r="AQ11" s="19"/>
      <c r="AR11" s="22">
        <v>0.0360805782472947</v>
      </c>
      <c r="AS11" s="17">
        <f>IF((1-(AR11-$C$11)/$C$11)&gt;1,100,IF((1-(AR11-$C$11)/$C$11)&lt;0,0,(1-(AR11-$C$11)/$C$11)*100))</f>
        <v>19.5971087635265</v>
      </c>
      <c r="AT11" s="18">
        <f t="shared" si="10"/>
        <v>19.5971087635265</v>
      </c>
      <c r="AU11" s="19"/>
    </row>
    <row r="12" spans="1:47">
      <c r="A12" s="13" t="s">
        <v>23</v>
      </c>
      <c r="B12" s="14" t="s">
        <v>5</v>
      </c>
      <c r="C12" s="16">
        <v>0.16256295368094</v>
      </c>
      <c r="D12" s="16">
        <v>0.219997800022</v>
      </c>
      <c r="E12" s="17">
        <f>IF((1-(D12-$C$12)/$C$12)&gt;1,100,IF((1-(D12-$C$12)/$C$12)&lt;0,0,(1-(D12-$C$12)/$C$12)*100))</f>
        <v>64.6691665963535</v>
      </c>
      <c r="F12" s="18">
        <f>E12*0.5+E13*0.5+E14</f>
        <v>31.6345832981767</v>
      </c>
      <c r="G12" s="19">
        <f>(F12*0.5+F16*0.1)/0.6</f>
        <v>43.0288194151473</v>
      </c>
      <c r="H12" s="16">
        <v>0.269813982531472</v>
      </c>
      <c r="I12" s="17">
        <f>IF((1-(H12-$C$12)/$C$12)&gt;1,100,IF((1-(H12-$C$12)/$C$12)&lt;0,0,(1-(H12-$C$12)/$C$12)*100))</f>
        <v>34.0249260843082</v>
      </c>
      <c r="J12" s="18">
        <f>I12*0.5+I13*0.5+I14</f>
        <v>14.7124630421541</v>
      </c>
      <c r="K12" s="19">
        <f>(J12*0.5+J15*0.4+J16*0.1)</f>
        <v>56.5562315210771</v>
      </c>
      <c r="L12" s="16">
        <v>0.383349118297028</v>
      </c>
      <c r="M12" s="17">
        <f>IF((1-(L12-$C$12)/$C$12)&gt;1,100,IF((1-(L12-$C$12)/$C$12)&lt;0,0,(1-(L12-$C$12)/$C$12)*100))</f>
        <v>0</v>
      </c>
      <c r="N12" s="18">
        <f>M12*0.5+M13*0.5+M14</f>
        <v>-1.7</v>
      </c>
      <c r="O12" s="19">
        <f>(N12*0.5+N15*0.4+N16*0.1)</f>
        <v>38.6088235294118</v>
      </c>
      <c r="P12" s="16">
        <v>0.337235984545794</v>
      </c>
      <c r="Q12" s="17">
        <f>IF((1-(P12-$C$12)/$C$12)&gt;1,100,IF((1-(P12-$C$12)/$C$12)&lt;0,0,(1-(P12-$C$12)/$C$12)*100))</f>
        <v>0</v>
      </c>
      <c r="R12" s="18">
        <f>Q12*0.5+Q13*0.5+Q14</f>
        <v>-1.4</v>
      </c>
      <c r="S12" s="19">
        <f>(R12*0.5+R15*0.4+R16*0.1)</f>
        <v>39.7</v>
      </c>
      <c r="T12" s="16">
        <v>0.222538082726738</v>
      </c>
      <c r="U12" s="17">
        <f>IF((1-(T12-$C$12)/$C$12)&gt;1,100,IF((1-(T12-$C$12)/$C$12)&lt;0,0,(1-(T12-$C$12)/$C$12)*100))</f>
        <v>63.1065210813588</v>
      </c>
      <c r="V12" s="18">
        <f>U12*0.5+U13*0.5+U14</f>
        <v>29.4532605406794</v>
      </c>
      <c r="W12" s="19">
        <f>(V12*0.5+V15*0.4+V16*0.1)</f>
        <v>57.3854537997515</v>
      </c>
      <c r="X12" s="16">
        <v>0.239039343063641</v>
      </c>
      <c r="Y12" s="17">
        <f>IF((1-(X12-$C$12)/$C$12)&gt;1,100,IF((1-(X12-$C$12)/$C$12)&lt;0,0,(1-(X12-$C$12)/$C$12)*100))</f>
        <v>52.9558317863736</v>
      </c>
      <c r="Z12" s="18">
        <f>Y12*0.5+Y13*0.5+Y14</f>
        <v>25.4779158931868</v>
      </c>
      <c r="AA12" s="19">
        <f>(Z12*0.5+Z15*0.4+Z16*0.1)</f>
        <v>62.1742520642405</v>
      </c>
      <c r="AB12" s="16">
        <v>0.468635856156359</v>
      </c>
      <c r="AC12" s="17">
        <f>IF((1-(AB12-$C$12)/$C$12)&gt;1,100,IF((1-(AB12-$C$12)/$C$12)&lt;0,0,(1-(AB12-$C$12)/$C$12)*100))</f>
        <v>0</v>
      </c>
      <c r="AD12" s="18">
        <f>AC12*0.5+AC13*0.5+AC14</f>
        <v>-1.3</v>
      </c>
      <c r="AE12" s="19">
        <f>(AD12*0.5+AD15*0.4+AD16*0.1)</f>
        <v>47.4205882352941</v>
      </c>
      <c r="AF12" s="16">
        <v>0.378429517502365</v>
      </c>
      <c r="AG12" s="17">
        <f>IF((1-(AF12-$C$12)/$C$12)&gt;1,100,IF((1-(AF12-$C$12)/$C$12)&lt;0,0,(1-(AF12-$C$12)/$C$12)*100))</f>
        <v>0</v>
      </c>
      <c r="AH12" s="18">
        <f>AG12*0.5+AG13*0.5+AG14</f>
        <v>-2.7</v>
      </c>
      <c r="AI12" s="19">
        <f>(AH12*0.5+AH15*0.4+AH16*0.1)</f>
        <v>46.7676470588235</v>
      </c>
      <c r="AJ12" s="16">
        <v>0.562429696287964</v>
      </c>
      <c r="AK12" s="17">
        <f>IF((1-(AJ12-$C$12)/$C$12)&gt;1,100,IF((1-(AJ12-$C$12)/$C$12)&lt;0,0,(1-(AJ12-$C$12)/$C$12)*100))</f>
        <v>0</v>
      </c>
      <c r="AL12" s="18">
        <f>AK12*0.5+AK13*0.5+AK14</f>
        <v>-4.8</v>
      </c>
      <c r="AM12" s="19">
        <f>(AL12*0.5+AL15*0.4+AL16*0.1)</f>
        <v>47.1294117647059</v>
      </c>
      <c r="AN12" s="16">
        <v>0.598813962023605</v>
      </c>
      <c r="AO12" s="17">
        <f>IF((1-(AN12-$C$12)/$C$12)&gt;1,100,IF((1-(AN12-$C$12)/$C$12)&lt;0,0,(1-(AN12-$C$12)/$C$12)*100))</f>
        <v>0</v>
      </c>
      <c r="AP12" s="18">
        <f>AO12*0.5+AO13*0.5+AO14</f>
        <v>-6.1</v>
      </c>
      <c r="AQ12" s="19">
        <f>(AP12*0.5+AP15*0.4+AP16*0.1)</f>
        <v>46.95</v>
      </c>
      <c r="AR12" s="16">
        <v>0.657686713463606</v>
      </c>
      <c r="AS12" s="17">
        <f>IF((1-(AR12-$C$12)/$C$12)&gt;1,100,IF((1-(AR12-$C$12)/$C$12)&lt;0,0,(1-(AR12-$C$12)/$C$12)*100))</f>
        <v>0</v>
      </c>
      <c r="AT12" s="18">
        <f>AS12*0.5+AS13*0.5+AS14</f>
        <v>-6</v>
      </c>
      <c r="AU12" s="19">
        <f>(AT12*0.5+AT15*0.4+AT16*0.1)</f>
        <v>47</v>
      </c>
    </row>
    <row r="13" spans="1:47">
      <c r="A13" s="13"/>
      <c r="B13" s="14" t="s">
        <v>6</v>
      </c>
      <c r="C13" s="16">
        <v>0.262979421118877</v>
      </c>
      <c r="D13" s="16">
        <v>0.548658799126294</v>
      </c>
      <c r="E13" s="18">
        <f>IF((1-(D13-$C$13)/$C$13)&gt;1,100,IF((1-(D13-$C$13)/$C$13)&lt;0,0,(1-(D13-$C$13)/$C$13)*100))</f>
        <v>0</v>
      </c>
      <c r="F13" s="18"/>
      <c r="G13" s="19"/>
      <c r="H13" s="16">
        <v>0.908810582875292</v>
      </c>
      <c r="I13" s="18">
        <f>IF((1-(H13-$C$13)/$C$13)&gt;1,100,IF((1-(H13-$C$13)/$C$13)&lt;0,0,(1-(H13-$C$13)/$C$13)*100))</f>
        <v>0</v>
      </c>
      <c r="J13" s="18"/>
      <c r="K13" s="19"/>
      <c r="L13" s="16">
        <v>0.844871390129136</v>
      </c>
      <c r="M13" s="18">
        <f>IF((1-(L13-$C$13)/$C$13)&gt;1,100,IF((1-(L13-$C$13)/$C$13)&lt;0,0,(1-(L13-$C$13)/$C$13)*100))</f>
        <v>0</v>
      </c>
      <c r="N13" s="18"/>
      <c r="O13" s="19"/>
      <c r="P13" s="16">
        <v>0.831726574928704</v>
      </c>
      <c r="Q13" s="18">
        <f>IF((1-(P13-$C$13)/$C$13)&gt;1,100,IF((1-(P13-$C$13)/$C$13)&lt;0,0,(1-(P13-$C$13)/$C$13)*100))</f>
        <v>0</v>
      </c>
      <c r="R13" s="18"/>
      <c r="S13" s="19"/>
      <c r="T13" s="16">
        <v>1.05361014199365</v>
      </c>
      <c r="U13" s="18">
        <f>IF((1-(T13-$C$13)/$C$13)&gt;1,100,IF((1-(T13-$C$13)/$C$13)&lt;0,0,(1-(T13-$C$13)/$C$13)*100))</f>
        <v>0</v>
      </c>
      <c r="V13" s="18"/>
      <c r="W13" s="19"/>
      <c r="X13" s="16">
        <v>1.43571247785371</v>
      </c>
      <c r="Y13" s="18">
        <f>IF((1-(X13-$C$13)/$C$13)&gt;1,100,IF((1-(X13-$C$13)/$C$13)&lt;0,0,(1-(X13-$C$13)/$C$13)*100))</f>
        <v>0</v>
      </c>
      <c r="Z13" s="18"/>
      <c r="AA13" s="19"/>
      <c r="AB13" s="16">
        <v>1.12162478808011</v>
      </c>
      <c r="AC13" s="18">
        <f>IF((1-(AB13-$C$13)/$C$13)&gt;1,100,IF((1-(AB13-$C$13)/$C$13)&lt;0,0,(1-(AB13-$C$13)/$C$13)*100))</f>
        <v>0</v>
      </c>
      <c r="AD13" s="18"/>
      <c r="AE13" s="19"/>
      <c r="AF13" s="16">
        <v>1.16292742262468</v>
      </c>
      <c r="AG13" s="18">
        <f>IF((1-(AF13-$C$13)/$C$13)&gt;1,100,IF((1-(AF13-$C$13)/$C$13)&lt;0,0,(1-(AF13-$C$13)/$C$13)*100))</f>
        <v>0</v>
      </c>
      <c r="AH13" s="18"/>
      <c r="AI13" s="19"/>
      <c r="AJ13" s="16">
        <v>1.71329319129226</v>
      </c>
      <c r="AK13" s="18">
        <f>IF((1-(AJ13-$C$13)/$C$13)&gt;1,100,IF((1-(AJ13-$C$13)/$C$13)&lt;0,0,(1-(AJ13-$C$13)/$C$13)*100))</f>
        <v>0</v>
      </c>
      <c r="AL13" s="18"/>
      <c r="AM13" s="19"/>
      <c r="AN13" s="16">
        <v>1.5830580720766</v>
      </c>
      <c r="AO13" s="18">
        <f>IF((1-(AN13-$C$13)/$C$13)&gt;1,100,IF((1-(AN13-$C$13)/$C$13)&lt;0,0,(1-(AN13-$C$13)/$C$13)*100))</f>
        <v>0</v>
      </c>
      <c r="AP13" s="18"/>
      <c r="AQ13" s="19"/>
      <c r="AR13" s="16">
        <v>1.59432112818567</v>
      </c>
      <c r="AS13" s="18">
        <f>IF((1-(AR13-$C$13)/$C$13)&gt;1,100,IF((1-(AR13-$C$13)/$C$13)&lt;0,0,(1-(AR13-$C$13)/$C$13)*100))</f>
        <v>0</v>
      </c>
      <c r="AT13" s="18"/>
      <c r="AU13" s="19"/>
    </row>
    <row r="14" spans="1:47">
      <c r="A14" s="13"/>
      <c r="B14" s="14" t="s">
        <v>70</v>
      </c>
      <c r="C14" s="23">
        <v>0</v>
      </c>
      <c r="D14" s="16">
        <v>7</v>
      </c>
      <c r="E14" s="18">
        <f>-0.1*D14</f>
        <v>-0.7</v>
      </c>
      <c r="F14" s="20"/>
      <c r="G14" s="19"/>
      <c r="H14" s="16">
        <v>23</v>
      </c>
      <c r="I14" s="18">
        <f>-0.1*H14</f>
        <v>-2.3</v>
      </c>
      <c r="J14" s="20"/>
      <c r="K14" s="19"/>
      <c r="L14" s="16">
        <v>17</v>
      </c>
      <c r="M14" s="18">
        <f>-0.1*L14</f>
        <v>-1.7</v>
      </c>
      <c r="N14" s="20"/>
      <c r="O14" s="19"/>
      <c r="P14" s="16">
        <v>14</v>
      </c>
      <c r="Q14" s="18">
        <f>-0.1*P14</f>
        <v>-1.4</v>
      </c>
      <c r="R14" s="20"/>
      <c r="S14" s="19"/>
      <c r="T14" s="16">
        <v>21</v>
      </c>
      <c r="U14" s="18">
        <f>-0.1*T14</f>
        <v>-2.1</v>
      </c>
      <c r="V14" s="20"/>
      <c r="W14" s="19"/>
      <c r="X14" s="16">
        <v>10</v>
      </c>
      <c r="Y14" s="18">
        <f>-0.1*X14</f>
        <v>-1</v>
      </c>
      <c r="Z14" s="20"/>
      <c r="AA14" s="19"/>
      <c r="AB14" s="16">
        <v>13</v>
      </c>
      <c r="AC14" s="18">
        <f>-0.1*AB14</f>
        <v>-1.3</v>
      </c>
      <c r="AD14" s="20"/>
      <c r="AE14" s="19"/>
      <c r="AF14" s="34">
        <v>27</v>
      </c>
      <c r="AG14" s="18">
        <f>-0.1*AF14</f>
        <v>-2.7</v>
      </c>
      <c r="AH14" s="20"/>
      <c r="AI14" s="19"/>
      <c r="AJ14" s="34">
        <v>48</v>
      </c>
      <c r="AK14" s="18">
        <f>-0.1*AJ14</f>
        <v>-4.8</v>
      </c>
      <c r="AL14" s="20"/>
      <c r="AM14" s="19"/>
      <c r="AN14" s="34">
        <v>61</v>
      </c>
      <c r="AO14" s="18">
        <f>-0.1*AN14</f>
        <v>-6.1</v>
      </c>
      <c r="AP14" s="20"/>
      <c r="AQ14" s="19"/>
      <c r="AR14" s="34">
        <v>60</v>
      </c>
      <c r="AS14" s="18">
        <f>-0.1*AR14</f>
        <v>-6</v>
      </c>
      <c r="AT14" s="20"/>
      <c r="AU14" s="19"/>
    </row>
    <row r="15" spans="1:47">
      <c r="A15" s="13"/>
      <c r="B15" s="14" t="s">
        <v>71</v>
      </c>
      <c r="C15" s="16">
        <v>8.5</v>
      </c>
      <c r="D15" s="124" t="s">
        <v>72</v>
      </c>
      <c r="E15" s="124" t="s">
        <v>72</v>
      </c>
      <c r="F15" s="125" t="str">
        <f t="shared" ref="F15:F21" si="11">E15</f>
        <v>--</v>
      </c>
      <c r="G15" s="19"/>
      <c r="H15" s="16">
        <v>8.33</v>
      </c>
      <c r="I15" s="17">
        <f>IF((1-($C$15-H15)/$C$15)&gt;1,100,IF((1-($C$15-H15)/$C$15)&lt;0,0,(1-($C$15-H15)/$C$15)*100))</f>
        <v>98</v>
      </c>
      <c r="J15" s="18">
        <f t="shared" ref="J15:J21" si="12">I15</f>
        <v>98</v>
      </c>
      <c r="K15" s="19"/>
      <c r="L15" s="16">
        <v>6.26</v>
      </c>
      <c r="M15" s="17">
        <f>IF((1-($C$15-L15)/$C$15)&gt;1,100,IF((1-($C$15-L15)/$C$15)&lt;0,0,(1-($C$15-L15)/$C$15)*100))</f>
        <v>73.6470588235294</v>
      </c>
      <c r="N15" s="18">
        <f t="shared" ref="N15:N21" si="13">M15</f>
        <v>73.6470588235294</v>
      </c>
      <c r="O15" s="19"/>
      <c r="P15" s="16">
        <v>6.46</v>
      </c>
      <c r="Q15" s="17">
        <f>IF((1-($C$15-P15)/$C$15)&gt;1,100,IF((1-($C$15-P15)/$C$15)&lt;0,0,(1-($C$15-P15)/$C$15)*100))</f>
        <v>76</v>
      </c>
      <c r="R15" s="18">
        <f t="shared" ref="R15:R21" si="14">Q15</f>
        <v>76</v>
      </c>
      <c r="S15" s="19"/>
      <c r="T15" s="16">
        <v>6.94</v>
      </c>
      <c r="U15" s="17">
        <f>IF((1-($C$15-T15)/$C$15)&gt;1,100,IF((1-($C$15-T15)/$C$15)&lt;0,0,(1-($C$15-T15)/$C$15)*100))</f>
        <v>81.6470588235294</v>
      </c>
      <c r="V15" s="18">
        <f t="shared" ref="V15:V21" si="15">U15</f>
        <v>81.6470588235294</v>
      </c>
      <c r="W15" s="19"/>
      <c r="X15" s="16">
        <v>8.38</v>
      </c>
      <c r="Y15" s="17">
        <f>IF((1-($C$15-X15)/$C$15)&gt;1,100,IF((1-($C$15-X15)/$C$15)&lt;0,0,(1-($C$15-X15)/$C$15)*100))</f>
        <v>98.5882352941177</v>
      </c>
      <c r="Z15" s="18">
        <f t="shared" ref="Z15:Z21" si="16">Y15</f>
        <v>98.5882352941177</v>
      </c>
      <c r="AA15" s="19"/>
      <c r="AB15" s="16">
        <v>8.09</v>
      </c>
      <c r="AC15" s="17">
        <f>IF((1-($C$15-AB15)/$C$15)&gt;1,100,IF((1-($C$15-AB15)/$C$15)&lt;0,0,(1-($C$15-AB15)/$C$15)*100))</f>
        <v>95.1764705882353</v>
      </c>
      <c r="AD15" s="18">
        <f t="shared" ref="AD15:AD21" si="17">AC15</f>
        <v>95.1764705882353</v>
      </c>
      <c r="AE15" s="19"/>
      <c r="AF15" s="34">
        <v>8.1</v>
      </c>
      <c r="AG15" s="17">
        <f>IF((1-($C$15-AF15)/$C$15)&gt;1,100,IF((1-($C$15-AF15)/$C$15)&lt;0,0,(1-($C$15-AF15)/$C$15)*100))</f>
        <v>95.2941176470588</v>
      </c>
      <c r="AH15" s="18">
        <f t="shared" ref="AH15:AH21" si="18">AG15</f>
        <v>95.2941176470588</v>
      </c>
      <c r="AI15" s="19"/>
      <c r="AJ15" s="34">
        <v>8.4</v>
      </c>
      <c r="AK15" s="17">
        <f>IF((1-($C$15-AJ15)/$C$15)&gt;1,100,IF((1-($C$15-AJ15)/$C$15)&lt;0,0,(1-($C$15-AJ15)/$C$15)*100))</f>
        <v>98.8235294117647</v>
      </c>
      <c r="AL15" s="18">
        <f t="shared" ref="AL15:AL21" si="19">AK15</f>
        <v>98.8235294117647</v>
      </c>
      <c r="AM15" s="19"/>
      <c r="AN15" s="34">
        <v>8.82</v>
      </c>
      <c r="AO15" s="17">
        <f>IF((1-($C$15-AN15)/$C$15)&gt;1,100,IF((1-($C$15-AN15)/$C$15)&lt;0,0,(1-($C$15-AN15)/$C$15)*100))</f>
        <v>100</v>
      </c>
      <c r="AP15" s="18">
        <f t="shared" ref="AP15:AP21" si="20">AO15</f>
        <v>100</v>
      </c>
      <c r="AQ15" s="19"/>
      <c r="AR15" s="16">
        <v>8.92</v>
      </c>
      <c r="AS15" s="17">
        <f>IF((1-($C$15-AR15)/$C$15)&gt;1,100,IF((1-($C$15-AR15)/$C$15)&lt;0,0,(1-($C$15-AR15)/$C$15)*100))</f>
        <v>100</v>
      </c>
      <c r="AT15" s="18">
        <f t="shared" ref="AT15:AT21" si="21">AS15</f>
        <v>100</v>
      </c>
      <c r="AU15" s="19"/>
    </row>
    <row r="16" spans="1:47">
      <c r="A16" s="13"/>
      <c r="B16" s="14" t="s">
        <v>9</v>
      </c>
      <c r="C16" s="21">
        <v>0.02</v>
      </c>
      <c r="D16" s="21">
        <v>0.00629116838268216</v>
      </c>
      <c r="E16" s="17">
        <f>IF((1-(D16-$C$16)/$C$16)&gt;1,100,IF((1-(D16-$C$16)/$C$16)&lt;0,0,(1-(D16-$C$16)/$C$16)*100))</f>
        <v>100</v>
      </c>
      <c r="F16" s="18">
        <f t="shared" si="11"/>
        <v>100</v>
      </c>
      <c r="G16" s="19"/>
      <c r="H16" s="22">
        <v>0.00705564372927694</v>
      </c>
      <c r="I16" s="17">
        <f>IF((1-(H16-$C$16)/$C$16)&gt;1,100,IF((1-(H16-$C$16)/$C$16)&lt;0,0,(1-(H16-$C$16)/$C$16)*100))</f>
        <v>100</v>
      </c>
      <c r="J16" s="18">
        <f t="shared" si="12"/>
        <v>100</v>
      </c>
      <c r="K16" s="19"/>
      <c r="L16" s="22">
        <v>0.00813296433059151</v>
      </c>
      <c r="M16" s="17">
        <f>IF((1-(L16-$C$16)/$C$16)&gt;1,100,IF((1-(L16-$C$16)/$C$16)&lt;0,0,(1-(L16-$C$16)/$C$16)*100))</f>
        <v>100</v>
      </c>
      <c r="N16" s="18">
        <f t="shared" si="13"/>
        <v>100</v>
      </c>
      <c r="O16" s="19"/>
      <c r="P16" s="22">
        <v>0.00889219621461532</v>
      </c>
      <c r="Q16" s="17">
        <f>IF((1-(P16-$C$16)/$C$16)&gt;1,100,IF((1-(P16-$C$16)/$C$16)&lt;0,0,(1-(P16-$C$16)/$C$16)*100))</f>
        <v>100</v>
      </c>
      <c r="R16" s="18">
        <f t="shared" si="14"/>
        <v>100</v>
      </c>
      <c r="S16" s="19"/>
      <c r="T16" s="22">
        <v>0.00867282977647114</v>
      </c>
      <c r="U16" s="17">
        <f>IF((1-(T16-$C$16)/$C$16)&gt;1,100,IF((1-(T16-$C$16)/$C$16)&lt;0,0,(1-(T16-$C$16)/$C$16)*100))</f>
        <v>100</v>
      </c>
      <c r="V16" s="18">
        <f t="shared" si="15"/>
        <v>100</v>
      </c>
      <c r="W16" s="19"/>
      <c r="X16" s="22">
        <v>0.00934659947452303</v>
      </c>
      <c r="Y16" s="17">
        <f>IF((1-(X16-$C$16)/$C$16)&gt;1,100,IF((1-(X16-$C$16)/$C$16)&lt;0,0,(1-(X16-$C$16)/$C$16)*100))</f>
        <v>100</v>
      </c>
      <c r="Z16" s="18">
        <f t="shared" si="16"/>
        <v>100</v>
      </c>
      <c r="AA16" s="19"/>
      <c r="AB16" s="22">
        <v>0.00960375713602747</v>
      </c>
      <c r="AC16" s="17">
        <f>IF((1-(AB16-$C$16)/$C$16)&gt;1,100,IF((1-(AB16-$C$16)/$C$16)&lt;0,0,(1-(AB16-$C$16)/$C$16)*100))</f>
        <v>100</v>
      </c>
      <c r="AD16" s="18">
        <f t="shared" si="17"/>
        <v>100</v>
      </c>
      <c r="AE16" s="19"/>
      <c r="AF16" s="22">
        <v>0.00840098689197953</v>
      </c>
      <c r="AG16" s="17">
        <f>IF((1-(AF16-$C$16)/$C$16)&gt;1,100,IF((1-(AF16-$C$16)/$C$16)&lt;0,0,(1-(AF16-$C$16)/$C$16)*100))</f>
        <v>100</v>
      </c>
      <c r="AH16" s="18">
        <f t="shared" si="18"/>
        <v>100</v>
      </c>
      <c r="AI16" s="19"/>
      <c r="AJ16" s="22">
        <v>0.00694688471415051</v>
      </c>
      <c r="AK16" s="17">
        <f>IF((1-(AJ16-$C$16)/$C$16)&gt;1,100,IF((1-(AJ16-$C$16)/$C$16)&lt;0,0,(1-(AJ16-$C$16)/$C$16)*100))</f>
        <v>100</v>
      </c>
      <c r="AL16" s="18">
        <f t="shared" si="19"/>
        <v>100</v>
      </c>
      <c r="AM16" s="19"/>
      <c r="AN16" s="22">
        <v>0.00932971613842387</v>
      </c>
      <c r="AO16" s="17">
        <f>IF((1-(AN16-$C$16)/$C$16)&gt;1,100,IF((1-(AN16-$C$16)/$C$16)&lt;0,0,(1-(AN16-$C$16)/$C$16)*100))</f>
        <v>100</v>
      </c>
      <c r="AP16" s="18">
        <f t="shared" si="20"/>
        <v>100</v>
      </c>
      <c r="AQ16" s="19"/>
      <c r="AR16" s="22">
        <v>0.00841558976736404</v>
      </c>
      <c r="AS16" s="17">
        <f>IF((1-(AR16-$C$16)/$C$16)&gt;1,100,IF((1-(AR16-$C$16)/$C$16)&lt;0,0,(1-(AR16-$C$16)/$C$16)*100))</f>
        <v>100</v>
      </c>
      <c r="AT16" s="18">
        <f t="shared" si="21"/>
        <v>100</v>
      </c>
      <c r="AU16" s="19"/>
    </row>
    <row r="17" spans="1:47">
      <c r="A17" s="13" t="s">
        <v>24</v>
      </c>
      <c r="B17" s="14" t="s">
        <v>5</v>
      </c>
      <c r="C17" s="16">
        <v>0.612589601593042</v>
      </c>
      <c r="D17" s="16">
        <v>1.19591793345381</v>
      </c>
      <c r="E17" s="17">
        <f>IF((1-(D17-$C$17)/$C$17)&gt;1,100,IF((1-(D17-$C$17)/$C$17)&lt;0,0,(1-(D17-$C$17)/$C$17)*100))</f>
        <v>4.77665139208697</v>
      </c>
      <c r="F17" s="18">
        <f>E17*0.5+E18*0.5+E19</f>
        <v>28.8842432680499</v>
      </c>
      <c r="G17" s="19">
        <f>(F17*0.5+F21*0.1)/0.6</f>
        <v>40.7368693900416</v>
      </c>
      <c r="H17" s="16">
        <v>1.05058166350638</v>
      </c>
      <c r="I17" s="17">
        <f>IF((1-(H17-$C$17)/$C$17)&gt;1,100,IF((1-(H17-$C$17)/$C$17)&lt;0,0,(1-(H17-$C$17)/$C$17)*100))</f>
        <v>28.5015513201109</v>
      </c>
      <c r="J17" s="18">
        <f>I17*0.5+I18*0.5+I19</f>
        <v>34.6511146434447</v>
      </c>
      <c r="K17" s="19">
        <f>(J17*0.5+J21*0.1)/0.6</f>
        <v>45.5425955362039</v>
      </c>
      <c r="L17" s="16">
        <v>1.20790810037963</v>
      </c>
      <c r="M17" s="17">
        <f>IF((1-(L17-$C$17)/$C$17)&gt;1,100,IF((1-(L17-$C$17)/$C$17)&lt;0,0,(1-(L17-$C$17)/$C$17)*100))</f>
        <v>2.81935944742459</v>
      </c>
      <c r="N17" s="18">
        <f>M17*0.5+M18*0.5+M19</f>
        <v>4.447780879773</v>
      </c>
      <c r="O17" s="19">
        <f>(N17*0.5+N20*0.4+N21*0.1)</f>
        <v>51.94153749871</v>
      </c>
      <c r="P17" s="16">
        <v>0.988816951147734</v>
      </c>
      <c r="Q17" s="17">
        <f>IF((1-(P17-$C$17)/$C$17)&gt;1,100,IF((1-(P17-$C$17)/$C$17)&lt;0,0,(1-(P17-$C$17)/$C$17)*100))</f>
        <v>38.5841110302377</v>
      </c>
      <c r="R17" s="18">
        <f>Q17*0.5+Q18*0.5+Q19</f>
        <v>31.2816932865783</v>
      </c>
      <c r="S17" s="19">
        <f>(R17*0.5+R20*0.4+R21*0.1)</f>
        <v>62.5820231138774</v>
      </c>
      <c r="T17" s="16">
        <v>1.23225777006983</v>
      </c>
      <c r="U17" s="17">
        <f>IF((1-(T17-$C$17)/$C$17)&gt;1,100,IF((1-(T17-$C$17)/$C$17)&lt;0,0,(1-(T17-$C$17)/$C$17)*100))</f>
        <v>0</v>
      </c>
      <c r="V17" s="18">
        <f>U17*0.5+U18*0.5+U19</f>
        <v>13.2600849293382</v>
      </c>
      <c r="W17" s="19">
        <f>(V17*0.5+V20*0.4+V21*0.1)</f>
        <v>54.2561862555188</v>
      </c>
      <c r="X17" s="16">
        <v>0.834541221944042</v>
      </c>
      <c r="Y17" s="17">
        <f>IF((1-(X17-$C$17)/$C$17)&gt;1,100,IF((1-(X17-$C$17)/$C$17)&lt;0,0,(1-(X17-$C$17)/$C$17)*100))</f>
        <v>63.768301033218</v>
      </c>
      <c r="Z17" s="18">
        <f>Y17*0.5+Y18*0.5+Y19</f>
        <v>42.6510728197792</v>
      </c>
      <c r="AA17" s="19">
        <f>(Z17*0.5+Z20*0.4+Z21*0.1)</f>
        <v>70.572595233419</v>
      </c>
      <c r="AB17" s="16">
        <v>0.825938711112052</v>
      </c>
      <c r="AC17" s="17">
        <f>IF((1-(AB17-$C$17)/$C$17)&gt;1,100,IF((1-(AB17-$C$17)/$C$17)&lt;0,0,(1-(AB17-$C$17)/$C$17)*100))</f>
        <v>65.172587166972</v>
      </c>
      <c r="AD17" s="18">
        <f>AC17*0.5+AC18*0.5+AC19</f>
        <v>35.8802868040791</v>
      </c>
      <c r="AE17" s="19">
        <f>(AD17*0.5+AD20*0.4+AD21*0.1)</f>
        <v>66.4409242453503</v>
      </c>
      <c r="AF17" s="16">
        <v>1.20973529351459</v>
      </c>
      <c r="AG17" s="17">
        <f>IF((1-(AF17-$C$17)/$C$17)&gt;1,100,IF((1-(AF17-$C$17)/$C$17)&lt;0,0,(1-(AF17-$C$17)/$C$17)*100))</f>
        <v>2.52108583484474</v>
      </c>
      <c r="AH17" s="18">
        <f>AG17*0.5+AG18*0.5+AG19</f>
        <v>5.49682396472547</v>
      </c>
      <c r="AI17" s="19">
        <f>(AH17*0.5+AH20*0.4+AH21*0.1)</f>
        <v>52.7484119823627</v>
      </c>
      <c r="AJ17" s="16">
        <v>1.70367875750312</v>
      </c>
      <c r="AK17" s="17">
        <f>IF((1-(AJ17-$C$17)/$C$17)&gt;1,100,IF((1-(AJ17-$C$17)/$C$17)&lt;0,0,(1-(AJ17-$C$17)/$C$17)*100))</f>
        <v>0</v>
      </c>
      <c r="AL17" s="18">
        <f>AK17*0.5+AK18*0.5+AK19</f>
        <v>1.71723450437887</v>
      </c>
      <c r="AM17" s="19">
        <f>(AL17*0.5+AL20*0.4+AL21*0.1)</f>
        <v>49.2586172521894</v>
      </c>
      <c r="AN17" s="16">
        <v>1.80339191159543</v>
      </c>
      <c r="AO17" s="17">
        <f>IF((1-(AN17-$C$17)/$C$17)&gt;1,100,IF((1-(AN17-$C$17)/$C$17)&lt;0,0,(1-(AN17-$C$17)/$C$17)*100))</f>
        <v>0</v>
      </c>
      <c r="AP17" s="18">
        <f>AO17*0.5+AO18*0.5+AO19</f>
        <v>-1.4</v>
      </c>
      <c r="AQ17" s="19">
        <f>(AP17*0.5+AP20*0.4+AP21*0.1)</f>
        <v>48.9705882352941</v>
      </c>
      <c r="AR17" s="16">
        <v>2.71229263036653</v>
      </c>
      <c r="AS17" s="17">
        <f>IF((1-(AR17-$C$17)/$C$17)&gt;1,100,IF((1-(AR17-$C$17)/$C$17)&lt;0,0,(1-(AR17-$C$17)/$C$17)*100))</f>
        <v>0</v>
      </c>
      <c r="AT17" s="18">
        <f>AS17*0.5+AS18*0.5+AS19</f>
        <v>-5</v>
      </c>
      <c r="AU17" s="19">
        <f>(AT17*0.5+AT20*0.4+AT21*0.1)</f>
        <v>47.5</v>
      </c>
    </row>
    <row r="18" spans="1:47">
      <c r="A18" s="13"/>
      <c r="B18" s="14" t="s">
        <v>6</v>
      </c>
      <c r="C18" s="16">
        <v>0.676301585169772</v>
      </c>
      <c r="D18" s="16">
        <v>0.948230041458488</v>
      </c>
      <c r="E18" s="18">
        <f>IF((1-(D18-$C$18)/$C$18)&gt;1,100,IF((1-(D18-$C$18)/$C$18)&lt;0,0,(1-(D18-$C$18)/$C$18)*100))</f>
        <v>59.7918351440129</v>
      </c>
      <c r="F18" s="18"/>
      <c r="G18" s="19"/>
      <c r="H18" s="16">
        <v>1.0387946497207</v>
      </c>
      <c r="I18" s="18">
        <f>IF((1-(H18-$C$18)/$C$18)&gt;1,100,IF((1-(H18-$C$18)/$C$18)&lt;0,0,(1-(H18-$C$18)/$C$18)*100))</f>
        <v>46.4006779667785</v>
      </c>
      <c r="J18" s="18"/>
      <c r="K18" s="19"/>
      <c r="L18" s="16">
        <v>1.23576394024553</v>
      </c>
      <c r="M18" s="18">
        <f>IF((1-(L18-$C$18)/$C$18)&gt;1,100,IF((1-(L18-$C$18)/$C$18)&lt;0,0,(1-(L18-$C$18)/$C$18)*100))</f>
        <v>17.2762023121214</v>
      </c>
      <c r="N18" s="18"/>
      <c r="O18" s="19"/>
      <c r="P18" s="16">
        <v>1.14985285462037</v>
      </c>
      <c r="Q18" s="18">
        <f>IF((1-(P18-$C$18)/$C$18)&gt;1,100,IF((1-(P18-$C$18)/$C$18)&lt;0,0,(1-(P18-$C$18)/$C$18)*100))</f>
        <v>29.9792755429189</v>
      </c>
      <c r="R18" s="18"/>
      <c r="S18" s="19"/>
      <c r="T18" s="16">
        <v>1.14348957144813</v>
      </c>
      <c r="U18" s="18">
        <f>IF((1-(T18-$C$18)/$C$18)&gt;1,100,IF((1-(T18-$C$18)/$C$18)&lt;0,0,(1-(T18-$C$18)/$C$18)*100))</f>
        <v>30.9201698586763</v>
      </c>
      <c r="V18" s="18"/>
      <c r="W18" s="19"/>
      <c r="X18" s="16">
        <v>1.17450696183072</v>
      </c>
      <c r="Y18" s="18">
        <f>IF((1-(X18-$C$18)/$C$18)&gt;1,100,IF((1-(X18-$C$18)/$C$18)&lt;0,0,(1-(X18-$C$18)/$C$18)*100))</f>
        <v>26.3338446063403</v>
      </c>
      <c r="Z18" s="18"/>
      <c r="AA18" s="19"/>
      <c r="AB18" s="16">
        <v>1.25394438679345</v>
      </c>
      <c r="AC18" s="18">
        <f>IF((1-(AB18-$C$18)/$C$18)&gt;1,100,IF((1-(AB18-$C$18)/$C$18)&lt;0,0,(1-(AB18-$C$18)/$C$18)*100))</f>
        <v>14.5879864411862</v>
      </c>
      <c r="AD18" s="18"/>
      <c r="AE18" s="19"/>
      <c r="AF18" s="16">
        <v>1.26284062250108</v>
      </c>
      <c r="AG18" s="18">
        <f>IF((1-(AF18-$C$18)/$C$18)&gt;1,100,IF((1-(AF18-$C$18)/$C$18)&lt;0,0,(1-(AF18-$C$18)/$C$18)*100))</f>
        <v>13.2725620946062</v>
      </c>
      <c r="AH18" s="18"/>
      <c r="AI18" s="19"/>
      <c r="AJ18" s="16">
        <v>1.30232373858436</v>
      </c>
      <c r="AK18" s="18">
        <f>IF((1-(AJ18-$C$18)/$C$18)&gt;1,100,IF((1-(AJ18-$C$18)/$C$18)&lt;0,0,(1-(AJ18-$C$18)/$C$18)*100))</f>
        <v>7.43446900875774</v>
      </c>
      <c r="AL18" s="18"/>
      <c r="AM18" s="19"/>
      <c r="AN18" s="16">
        <v>1.39206507558898</v>
      </c>
      <c r="AO18" s="18">
        <f>IF((1-(AN18-$C$18)/$C$18)&gt;1,100,IF((1-(AN18-$C$18)/$C$18)&lt;0,0,(1-(AN18-$C$18)/$C$18)*100))</f>
        <v>0</v>
      </c>
      <c r="AP18" s="18"/>
      <c r="AQ18" s="19"/>
      <c r="AR18" s="16">
        <v>1.59449367441342</v>
      </c>
      <c r="AS18" s="18">
        <f>IF((1-(AR18-$C$18)/$C$18)&gt;1,100,IF((1-(AR18-$C$18)/$C$18)&lt;0,0,(1-(AR18-$C$18)/$C$18)*100))</f>
        <v>0</v>
      </c>
      <c r="AT18" s="18"/>
      <c r="AU18" s="19"/>
    </row>
    <row r="19" spans="1:47">
      <c r="A19" s="13"/>
      <c r="B19" s="14" t="s">
        <v>70</v>
      </c>
      <c r="C19" s="16">
        <v>0</v>
      </c>
      <c r="D19" s="16">
        <v>17</v>
      </c>
      <c r="E19" s="18">
        <f>-0.2*D19</f>
        <v>-3.4</v>
      </c>
      <c r="F19" s="20"/>
      <c r="G19" s="19"/>
      <c r="H19" s="16">
        <v>14</v>
      </c>
      <c r="I19" s="18">
        <f>-0.2*H19</f>
        <v>-2.8</v>
      </c>
      <c r="J19" s="20"/>
      <c r="K19" s="19"/>
      <c r="L19" s="16">
        <v>28</v>
      </c>
      <c r="M19" s="18">
        <f>-0.2*L19</f>
        <v>-5.6</v>
      </c>
      <c r="N19" s="20"/>
      <c r="O19" s="19"/>
      <c r="P19" s="16">
        <v>15</v>
      </c>
      <c r="Q19" s="18">
        <f>-0.2*P19</f>
        <v>-3</v>
      </c>
      <c r="R19" s="20"/>
      <c r="S19" s="19"/>
      <c r="T19" s="16">
        <v>11</v>
      </c>
      <c r="U19" s="18">
        <f>-0.2*T19</f>
        <v>-2.2</v>
      </c>
      <c r="V19" s="20"/>
      <c r="W19" s="19"/>
      <c r="X19" s="16">
        <v>12</v>
      </c>
      <c r="Y19" s="18">
        <f>-0.2*X19</f>
        <v>-2.4</v>
      </c>
      <c r="Z19" s="20"/>
      <c r="AA19" s="19"/>
      <c r="AB19" s="16">
        <v>20</v>
      </c>
      <c r="AC19" s="18">
        <f>-0.2*AB19</f>
        <v>-4</v>
      </c>
      <c r="AD19" s="20"/>
      <c r="AE19" s="19"/>
      <c r="AF19" s="34">
        <v>12</v>
      </c>
      <c r="AG19" s="18">
        <f>-0.2*AF19</f>
        <v>-2.4</v>
      </c>
      <c r="AH19" s="20"/>
      <c r="AI19" s="19"/>
      <c r="AJ19" s="34">
        <v>10</v>
      </c>
      <c r="AK19" s="18">
        <f>-0.2*AJ19</f>
        <v>-2</v>
      </c>
      <c r="AL19" s="20"/>
      <c r="AM19" s="19"/>
      <c r="AN19" s="34">
        <v>7</v>
      </c>
      <c r="AO19" s="18">
        <f>-0.2*AN19</f>
        <v>-1.4</v>
      </c>
      <c r="AP19" s="20"/>
      <c r="AQ19" s="19"/>
      <c r="AR19" s="34">
        <v>25</v>
      </c>
      <c r="AS19" s="18">
        <f>-0.2*AR19</f>
        <v>-5</v>
      </c>
      <c r="AT19" s="20"/>
      <c r="AU19" s="19"/>
    </row>
    <row r="20" spans="1:47">
      <c r="A20" s="13"/>
      <c r="B20" s="14" t="s">
        <v>71</v>
      </c>
      <c r="C20" s="16">
        <v>8.5</v>
      </c>
      <c r="D20" s="124" t="s">
        <v>72</v>
      </c>
      <c r="E20" s="124" t="s">
        <v>72</v>
      </c>
      <c r="F20" s="125" t="str">
        <f t="shared" si="11"/>
        <v>--</v>
      </c>
      <c r="G20" s="19"/>
      <c r="H20" s="124" t="s">
        <v>72</v>
      </c>
      <c r="I20" s="124" t="s">
        <v>72</v>
      </c>
      <c r="J20" s="125" t="str">
        <f t="shared" si="12"/>
        <v>--</v>
      </c>
      <c r="K20" s="19"/>
      <c r="L20" s="16">
        <v>8.44</v>
      </c>
      <c r="M20" s="17">
        <f>IF((1-($C$20-L20)/$C$20)&gt;1,100,IF((1-($C$20-L20)/$C$20)&lt;0,0,(1-($C$20-L20)/$C$20)*100))</f>
        <v>99.2941176470588</v>
      </c>
      <c r="N20" s="18">
        <f t="shared" si="13"/>
        <v>99.2941176470588</v>
      </c>
      <c r="O20" s="19"/>
      <c r="P20" s="28">
        <v>7.85</v>
      </c>
      <c r="Q20" s="17">
        <f>IF((1-($C$20-P20)/$C$20)&gt;1,100,IF((1-($C$20-P20)/$C$20)&lt;0,0,(1-($C$20-P20)/$C$20)*100))</f>
        <v>92.3529411764706</v>
      </c>
      <c r="R20" s="18">
        <f t="shared" si="14"/>
        <v>92.3529411764706</v>
      </c>
      <c r="S20" s="19"/>
      <c r="T20" s="16">
        <v>7.99555555555556</v>
      </c>
      <c r="U20" s="17">
        <f>IF((1-($C$20-T20)/$C$20)&gt;1,100,IF((1-($C$20-T20)/$C$20)&lt;0,0,(1-($C$20-T20)/$C$20)*100))</f>
        <v>94.0653594771242</v>
      </c>
      <c r="V20" s="18">
        <f t="shared" si="15"/>
        <v>94.0653594771242</v>
      </c>
      <c r="W20" s="19"/>
      <c r="X20" s="28">
        <v>8.34</v>
      </c>
      <c r="Y20" s="17">
        <f>IF((1-($C$20-X20)/$C$20)&gt;1,100,IF((1-($C$20-X20)/$C$20)&lt;0,0,(1-($C$20-X20)/$C$20)*100))</f>
        <v>98.1176470588235</v>
      </c>
      <c r="Z20" s="18">
        <f t="shared" si="16"/>
        <v>98.1176470588235</v>
      </c>
      <c r="AA20" s="19"/>
      <c r="AB20" s="16">
        <v>8.18141592920354</v>
      </c>
      <c r="AC20" s="17">
        <f>IF((1-($C$20-AB20)/$C$20)&gt;1,100,IF((1-($C$20-AB20)/$C$20)&lt;0,0,(1-($C$20-AB20)/$C$20)*100))</f>
        <v>96.2519521082769</v>
      </c>
      <c r="AD20" s="18">
        <f t="shared" si="17"/>
        <v>96.2519521082769</v>
      </c>
      <c r="AE20" s="19"/>
      <c r="AF20" s="16">
        <v>8.52</v>
      </c>
      <c r="AG20" s="17">
        <f>IF((1-($C$20-AF20)/$C$20)&gt;1,100,IF((1-($C$20-AF20)/$C$20)&lt;0,0,(1-($C$20-AF20)/$C$20)*100))</f>
        <v>100</v>
      </c>
      <c r="AH20" s="18">
        <f t="shared" si="18"/>
        <v>100</v>
      </c>
      <c r="AI20" s="19"/>
      <c r="AJ20" s="16">
        <v>8.16</v>
      </c>
      <c r="AK20" s="17">
        <f>IF((1-($C$20-AJ20)/$C$20)&gt;1,100,IF((1-($C$20-AJ20)/$C$20)&lt;0,0,(1-($C$20-AJ20)/$C$20)*100))</f>
        <v>96</v>
      </c>
      <c r="AL20" s="18">
        <f t="shared" si="19"/>
        <v>96</v>
      </c>
      <c r="AM20" s="19"/>
      <c r="AN20" s="16">
        <v>8.43</v>
      </c>
      <c r="AO20" s="17">
        <f>IF((1-($C$5-AN20)/$C$5)&gt;1,100,IF((1-($C$5-AN20)/$C$5)&lt;0,0,(1-($C$5-AN20)/$C$5)*100))</f>
        <v>99.1764705882353</v>
      </c>
      <c r="AP20" s="18">
        <f t="shared" si="20"/>
        <v>99.1764705882353</v>
      </c>
      <c r="AQ20" s="19"/>
      <c r="AR20" s="16">
        <v>8.81</v>
      </c>
      <c r="AS20" s="17">
        <f>IF((1-($C$5-AR20)/$C$5)&gt;1,100,IF((1-($C$5-AR20)/$C$5)&lt;0,0,(1-($C$5-AR20)/$C$5)*100))</f>
        <v>100</v>
      </c>
      <c r="AT20" s="18">
        <f t="shared" si="21"/>
        <v>100</v>
      </c>
      <c r="AU20" s="19"/>
    </row>
    <row r="21" spans="1:47">
      <c r="A21" s="13"/>
      <c r="B21" s="14" t="s">
        <v>9</v>
      </c>
      <c r="C21" s="21">
        <v>0.0105</v>
      </c>
      <c r="D21" s="22">
        <v>0</v>
      </c>
      <c r="E21" s="17">
        <f>IF((1-(D21-$C$21)/$C$21)&gt;1,100,IF((1-(D21-$C$21)/$C$21)&lt;0,0,(1-(D21-$C$21)/$C$21)*100))</f>
        <v>100</v>
      </c>
      <c r="F21" s="18">
        <f t="shared" si="11"/>
        <v>100</v>
      </c>
      <c r="G21" s="19"/>
      <c r="H21" s="22">
        <v>0</v>
      </c>
      <c r="I21" s="17">
        <f>IF((1-(H21-$C$21)/$C$21)&gt;1,100,IF((1-(H21-$C$21)/$C$21)&lt;0,0,(1-(H21-$C$21)/$C$21)*100))</f>
        <v>100</v>
      </c>
      <c r="J21" s="18">
        <f t="shared" si="12"/>
        <v>100</v>
      </c>
      <c r="K21" s="19"/>
      <c r="L21" s="22">
        <v>0</v>
      </c>
      <c r="M21" s="17">
        <f>IF((1-(L21-$C$21)/$C$21)&gt;1,100,IF((1-(L21-$C$21)/$C$21)&lt;0,0,(1-(L21-$C$21)/$C$21)*100))</f>
        <v>100</v>
      </c>
      <c r="N21" s="18">
        <f t="shared" si="13"/>
        <v>100</v>
      </c>
      <c r="O21" s="19"/>
      <c r="P21" s="22">
        <v>0</v>
      </c>
      <c r="Q21" s="17">
        <f>IF((1-(P21-$C$21)/$C$21)&gt;1,100,IF((1-(P21-$C$21)/$C$21)&lt;0,0,(1-(P21-$C$21)/$C$21)*100))</f>
        <v>100</v>
      </c>
      <c r="R21" s="18">
        <f t="shared" si="14"/>
        <v>100</v>
      </c>
      <c r="S21" s="19"/>
      <c r="T21" s="22">
        <v>0.00400235432607416</v>
      </c>
      <c r="U21" s="17">
        <f>IF((1-(T21-$C$21)/$C$21)&gt;1,100,IF((1-(T21-$C$21)/$C$21)&lt;0,0,(1-(T21-$C$21)/$C$21)*100))</f>
        <v>100</v>
      </c>
      <c r="V21" s="18">
        <f t="shared" si="15"/>
        <v>100</v>
      </c>
      <c r="W21" s="19"/>
      <c r="X21" s="22">
        <v>0</v>
      </c>
      <c r="Y21" s="17">
        <f>IF((1-(X21-$C$21)/$C$21)&gt;1,100,IF((1-(X21-$C$21)/$C$21)&lt;0,0,(1-(X21-$C$21)/$C$21)*100))</f>
        <v>100</v>
      </c>
      <c r="Z21" s="18">
        <f t="shared" si="16"/>
        <v>100</v>
      </c>
      <c r="AA21" s="19"/>
      <c r="AB21" s="22">
        <v>0</v>
      </c>
      <c r="AC21" s="17">
        <f>IF((1-(AB21-$C$21)/$C$21)&gt;1,100,IF((1-(AB21-$C$21)/$C$21)&lt;0,0,(1-(AB21-$C$21)/$C$21)*100))</f>
        <v>100</v>
      </c>
      <c r="AD21" s="18">
        <f t="shared" si="17"/>
        <v>100</v>
      </c>
      <c r="AE21" s="19"/>
      <c r="AF21" s="22">
        <v>0</v>
      </c>
      <c r="AG21" s="17">
        <f>IF((1-(AF21-$C$21)/$C$21)&gt;1,100,IF((1-(AF21-$C$21)/$C$21)&lt;0,0,(1-(AF21-$C$21)/$C$21)*100))</f>
        <v>100</v>
      </c>
      <c r="AH21" s="18">
        <f t="shared" si="18"/>
        <v>100</v>
      </c>
      <c r="AI21" s="19"/>
      <c r="AJ21" s="22">
        <v>0</v>
      </c>
      <c r="AK21" s="17">
        <f>IF((1-(AJ21-$C$21)/$C$21)&gt;1,100,IF((1-(AJ21-$C$21)/$C$21)&lt;0,0,(1-(AJ21-$C$21)/$C$21)*100))</f>
        <v>100</v>
      </c>
      <c r="AL21" s="18">
        <f t="shared" si="19"/>
        <v>100</v>
      </c>
      <c r="AM21" s="19"/>
      <c r="AN21" s="22">
        <v>0</v>
      </c>
      <c r="AO21" s="17">
        <f>IF((1-(AN21-$C$21)/$C$21)&gt;1,100,IF((1-(AN21-$C$21)/$C$21)&lt;0,0,(1-(AN21-$C$21)/$C$21)*100))</f>
        <v>100</v>
      </c>
      <c r="AP21" s="18">
        <f t="shared" si="20"/>
        <v>100</v>
      </c>
      <c r="AQ21" s="19"/>
      <c r="AR21" s="22">
        <v>-1.91850203361914e-5</v>
      </c>
      <c r="AS21" s="17">
        <f>IF((1-(AR21-$C$21)/$C$21)&gt;1,100,IF((1-(AR21-$C$21)/$C$21)&lt;0,0,(1-(AR21-$C$21)/$C$21)*100))</f>
        <v>100</v>
      </c>
      <c r="AT21" s="18">
        <f t="shared" si="21"/>
        <v>100</v>
      </c>
      <c r="AU21" s="19"/>
    </row>
    <row r="22" spans="1:47">
      <c r="A22" s="13" t="s">
        <v>25</v>
      </c>
      <c r="B22" s="14" t="s">
        <v>5</v>
      </c>
      <c r="C22" s="16">
        <v>1.53597498622698</v>
      </c>
      <c r="D22" s="16">
        <v>1.79955703211517</v>
      </c>
      <c r="E22" s="17">
        <f>IF((1-(D22-$C$22)/$C$22)&gt;1,100,IF((1-(D22-$C$22)/$C$22)&lt;0,0,(1-(D22-$C$22)/$C$22)*100))</f>
        <v>82.8394310941442</v>
      </c>
      <c r="F22" s="18">
        <f>E22*0.5+E23*0.5+E24</f>
        <v>63.6719128260332</v>
      </c>
      <c r="G22" s="19">
        <f>(F22*0.5+F25*0.4+F26*0.1)</f>
        <v>79.0594858247813</v>
      </c>
      <c r="H22" s="16">
        <v>1.95043597980725</v>
      </c>
      <c r="I22" s="17">
        <f>IF((1-(H22-$C$22)/$C$22)&gt;1,100,IF((1-(H22-$C$22)/$C$22)&lt;0,0,(1-(H22-$C$22)/$C$22)*100))</f>
        <v>73.0164229693372</v>
      </c>
      <c r="J22" s="18">
        <f>I22*0.5+I23*0.5+I24</f>
        <v>57.3849962987397</v>
      </c>
      <c r="K22" s="19">
        <f>(J22*0.5+J25*0.4+J26*0.1)</f>
        <v>76.198380502311</v>
      </c>
      <c r="L22" s="16">
        <v>2.05921383791699</v>
      </c>
      <c r="M22" s="17">
        <f>IF((1-(L22-$C$22)/$C$22)&gt;1,100,IF((1-(L22-$C$22)/$C$22)&lt;0,0,(1-(L22-$C$22)/$C$22)*100))</f>
        <v>65.9344158347714</v>
      </c>
      <c r="N22" s="18">
        <f>M22*0.5+M23*0.5+M24</f>
        <v>52.0742805100368</v>
      </c>
      <c r="O22" s="19">
        <f>(N22*0.5+N25*0.4+N26*0.1)</f>
        <v>73.025375549136</v>
      </c>
      <c r="P22" s="16">
        <v>1.84384247666743</v>
      </c>
      <c r="Q22" s="17">
        <f>IF((1-(P22-$C$22)/$C$22)&gt;1,100,IF((1-(P22-$C$22)/$C$22)&lt;0,0,(1-(P22-$C$22)/$C$22)*100))</f>
        <v>79.9562171779434</v>
      </c>
      <c r="R22" s="18">
        <f>Q22*0.5+Q23*0.5+Q24</f>
        <v>68.803300636622</v>
      </c>
      <c r="S22" s="19">
        <f>(R22*0.5+R25*0.4+R26*0.1)</f>
        <v>81.7192973771345</v>
      </c>
      <c r="T22" s="16">
        <v>1.10940047092918</v>
      </c>
      <c r="U22" s="17">
        <f>IF((1-(T22-$C$22)/$C$22)&gt;1,100,IF((1-(T22-$C$22)/$C$22)&lt;0,0,(1-(T22-$C$22)/$C$22)*100))</f>
        <v>100</v>
      </c>
      <c r="V22" s="18">
        <f>U22*0.5+U23*0.5+U24</f>
        <v>97.6</v>
      </c>
      <c r="W22" s="19">
        <f>(V22*0.5+V25*0.4+V26*0.1)</f>
        <v>96.5411764705882</v>
      </c>
      <c r="X22" s="16">
        <v>0.787490156373045</v>
      </c>
      <c r="Y22" s="17">
        <f>IF((1-(X22-$C$22)/$C$22)&gt;1,100,IF((1-(X22-$C$22)/$C$22)&lt;0,0,(1-(X22-$C$22)/$C$22)*100))</f>
        <v>100</v>
      </c>
      <c r="Z22" s="18">
        <f>Y22*0.5+Y23*0.5+Y24</f>
        <v>97.2</v>
      </c>
      <c r="AA22" s="19">
        <f>(Z22*0.5+Z25*0.4+Z26*0.1)</f>
        <v>95.7764705882353</v>
      </c>
      <c r="AB22" s="16">
        <v>1.80989408767931</v>
      </c>
      <c r="AC22" s="17">
        <f>IF((1-(AB22-$C$22)/$C$22)&gt;1,100,IF((1-(AB22-$C$22)/$C$22)&lt;0,0,(1-(AB22-$C$22)/$C$22)*100))</f>
        <v>82.1664347461026</v>
      </c>
      <c r="AD22" s="18">
        <f>AC22*0.5+AC23*0.5+AC24</f>
        <v>87.6832173730513</v>
      </c>
      <c r="AE22" s="19">
        <f>(AD22*0.5+AD25*0.4+AD26*0.1)</f>
        <v>91.3004322159374</v>
      </c>
      <c r="AF22" s="16">
        <v>1.53040855254403</v>
      </c>
      <c r="AG22" s="17">
        <f>IF((1-(AF22-$C$22)/$C$22)&gt;1,100,IF((1-(AF22-$C$22)/$C$22)&lt;0,0,(1-(AF22-$C$22)/$C$22)*100))</f>
        <v>100</v>
      </c>
      <c r="AH22" s="18">
        <f>AG22*0.5+AG23*0.5+AG24</f>
        <v>96.8726561443547</v>
      </c>
      <c r="AI22" s="19">
        <f>(AH22*0.5+AH25*0.4+AH26*0.1)</f>
        <v>95.7539751310009</v>
      </c>
      <c r="AJ22" s="16">
        <v>1.73832680543942</v>
      </c>
      <c r="AK22" s="17">
        <f>IF((1-(AJ22-$C$22)/$C$22)&gt;1,100,IF((1-(AJ22-$C$22)/$C$22)&lt;0,0,(1-(AJ22-$C$22)/$C$22)*100))</f>
        <v>86.8258388953648</v>
      </c>
      <c r="AL22" s="18">
        <f>AK22*0.5+AK23*0.5+AK24</f>
        <v>90.8129194476824</v>
      </c>
      <c r="AM22" s="19">
        <f>(AL22*0.5+AL25*0.4+AL26*0.1)</f>
        <v>93.5711656061941</v>
      </c>
      <c r="AN22" s="16">
        <v>2.16124173161307</v>
      </c>
      <c r="AO22" s="17">
        <f>IF((1-(AN22-$C$22)/$C$22)&gt;1,100,IF((1-(AN22-$C$22)/$C$22)&lt;0,0,(1-(AN22-$C$22)/$C$22)*100))</f>
        <v>59.2918666649633</v>
      </c>
      <c r="AP22" s="18">
        <f>AO22*0.5+AO23*0.5+AO24</f>
        <v>76.6459333324817</v>
      </c>
      <c r="AQ22" s="19">
        <f>(AP22*0.5+AP25*0.4+AP26*0.1)</f>
        <v>86.3935549015349</v>
      </c>
      <c r="AR22" s="16">
        <v>2.12075308374811</v>
      </c>
      <c r="AS22" s="17">
        <f>IF((1-(AR22-$C$22)/$C$22)&gt;1,100,IF((1-(AR22-$C$22)/$C$22)&lt;0,0,(1-(AR22-$C$22)/$C$22)*100))</f>
        <v>61.9278892713222</v>
      </c>
      <c r="AT22" s="18">
        <f>AS22*0.5+AS23*0.5+AS24</f>
        <v>77.9639446356611</v>
      </c>
      <c r="AU22" s="19">
        <f>(AT22*0.5+AT25*0.4+AT26*0.1)</f>
        <v>87.4760899648894</v>
      </c>
    </row>
    <row r="23" spans="1:47">
      <c r="A23" s="13"/>
      <c r="B23" s="14" t="s">
        <v>6</v>
      </c>
      <c r="C23" s="16">
        <v>5.84349474717568</v>
      </c>
      <c r="D23" s="16">
        <v>8.71239387227759</v>
      </c>
      <c r="E23" s="18">
        <f>IF((1-(D23-$C$23)/$C$23)&gt;1,100,IF((1-(D23-$C$23)/$C$23)&lt;0,0,(1-(D23-$C$23)/$C$23)*100))</f>
        <v>50.9043945579223</v>
      </c>
      <c r="F23" s="18"/>
      <c r="G23" s="19"/>
      <c r="H23" s="16">
        <v>8.89651216154199</v>
      </c>
      <c r="I23" s="18">
        <f>IF((1-(H23-$C$23)/$C$23)&gt;1,100,IF((1-(H23-$C$23)/$C$23)&lt;0,0,(1-(H23-$C$23)/$C$23)*100))</f>
        <v>47.7535696281422</v>
      </c>
      <c r="J23" s="18"/>
      <c r="K23" s="19"/>
      <c r="L23" s="16">
        <v>9.24358211687182</v>
      </c>
      <c r="M23" s="18">
        <f>IF((1-(L23-$C$23)/$C$23)&gt;1,100,IF((1-(L23-$C$23)/$C$23)&lt;0,0,(1-(L23-$C$23)/$C$23)*100))</f>
        <v>41.8141451853021</v>
      </c>
      <c r="N23" s="18"/>
      <c r="O23" s="19"/>
      <c r="P23" s="16">
        <v>8.08445253812884</v>
      </c>
      <c r="Q23" s="18">
        <f>IF((1-(P23-$C$23)/$C$23)&gt;1,100,IF((1-(P23-$C$23)/$C$23)&lt;0,0,(1-(P23-$C$23)/$C$23)*100))</f>
        <v>61.6503840953006</v>
      </c>
      <c r="R23" s="18"/>
      <c r="S23" s="19"/>
      <c r="T23" s="16">
        <v>5.70752581054157</v>
      </c>
      <c r="U23" s="18">
        <f>IF((1-(T23-$C$23)/$C$23)&gt;1,100,IF((1-(T23-$C$23)/$C$23)&lt;0,0,(1-(T23-$C$23)/$C$23)*100))</f>
        <v>100</v>
      </c>
      <c r="V23" s="18"/>
      <c r="W23" s="19"/>
      <c r="X23" s="16">
        <v>4.52874339070762</v>
      </c>
      <c r="Y23" s="18">
        <f>IF((1-(X23-$C$23)/$C$23)&gt;1,100,IF((1-(X23-$C$23)/$C$23)&lt;0,0,(1-(X23-$C$23)/$C$23)*100))</f>
        <v>100</v>
      </c>
      <c r="Z23" s="18"/>
      <c r="AA23" s="19"/>
      <c r="AB23" s="16">
        <v>4.42061044822809</v>
      </c>
      <c r="AC23" s="18">
        <f>IF((1-(AB23-$C$23)/$C$23)&gt;1,100,IF((1-(AB23-$C$23)/$C$23)&lt;0,0,(1-(AB23-$C$23)/$C$23)*100))</f>
        <v>100</v>
      </c>
      <c r="AD23" s="18"/>
      <c r="AE23" s="19"/>
      <c r="AF23" s="16">
        <v>5.97524730515016</v>
      </c>
      <c r="AG23" s="18">
        <f>IF((1-(AF23-$C$23)/$C$23)&gt;1,100,IF((1-(AF23-$C$23)/$C$23)&lt;0,0,(1-(AF23-$C$23)/$C$23)*100))</f>
        <v>97.7453122887094</v>
      </c>
      <c r="AH23" s="18"/>
      <c r="AI23" s="19"/>
      <c r="AJ23" s="16">
        <v>4.17330458126128</v>
      </c>
      <c r="AK23" s="18">
        <f>IF((1-(AJ23-$C$23)/$C$23)&gt;1,100,IF((1-(AJ23-$C$23)/$C$23)&lt;0,0,(1-(AJ23-$C$23)/$C$23)*100))</f>
        <v>100</v>
      </c>
      <c r="AL23" s="18"/>
      <c r="AM23" s="19"/>
      <c r="AN23" s="16">
        <v>4.13932368415308</v>
      </c>
      <c r="AO23" s="18">
        <f>IF((1-(AN23-$C$23)/$C$23)&gt;1,100,IF((1-(AN23-$C$23)/$C$23)&lt;0,0,(1-(AN23-$C$23)/$C$23)*100))</f>
        <v>100</v>
      </c>
      <c r="AP23" s="18"/>
      <c r="AQ23" s="19"/>
      <c r="AR23" s="16">
        <v>3.98333694005626</v>
      </c>
      <c r="AS23" s="18">
        <f>IF((1-(AR23-$C$23)/$C$23)&gt;1,100,IF((1-(AR23-$C$23)/$C$23)&lt;0,0,(1-(AR23-$C$23)/$C$23)*100))</f>
        <v>100</v>
      </c>
      <c r="AT23" s="18"/>
      <c r="AU23" s="19"/>
    </row>
    <row r="24" spans="1:47">
      <c r="A24" s="13"/>
      <c r="B24" s="14" t="s">
        <v>70</v>
      </c>
      <c r="C24" s="23">
        <v>0</v>
      </c>
      <c r="D24" s="16">
        <v>16</v>
      </c>
      <c r="E24" s="18">
        <f>-0.2*D24</f>
        <v>-3.2</v>
      </c>
      <c r="F24" s="20"/>
      <c r="G24" s="19"/>
      <c r="H24" s="16">
        <v>15</v>
      </c>
      <c r="I24" s="18">
        <f>-0.2*H24</f>
        <v>-3</v>
      </c>
      <c r="J24" s="20"/>
      <c r="K24" s="19"/>
      <c r="L24" s="16">
        <v>9</v>
      </c>
      <c r="M24" s="18">
        <f>-0.2*L24</f>
        <v>-1.8</v>
      </c>
      <c r="N24" s="20"/>
      <c r="O24" s="19"/>
      <c r="P24" s="16">
        <v>10</v>
      </c>
      <c r="Q24" s="18">
        <f>-0.2*P24</f>
        <v>-2</v>
      </c>
      <c r="R24" s="20"/>
      <c r="S24" s="19"/>
      <c r="T24" s="16">
        <v>12</v>
      </c>
      <c r="U24" s="18">
        <f>-0.2*T24</f>
        <v>-2.4</v>
      </c>
      <c r="V24" s="20"/>
      <c r="W24" s="19"/>
      <c r="X24" s="16">
        <v>14</v>
      </c>
      <c r="Y24" s="18">
        <f>-0.2*X24</f>
        <v>-2.8</v>
      </c>
      <c r="Z24" s="20"/>
      <c r="AA24" s="19"/>
      <c r="AB24" s="16">
        <v>17</v>
      </c>
      <c r="AC24" s="18">
        <f>-0.2*AB24</f>
        <v>-3.4</v>
      </c>
      <c r="AD24" s="20"/>
      <c r="AE24" s="19"/>
      <c r="AF24" s="34">
        <v>10</v>
      </c>
      <c r="AG24" s="18">
        <f>-0.2*AF24</f>
        <v>-2</v>
      </c>
      <c r="AH24" s="20"/>
      <c r="AI24" s="19"/>
      <c r="AJ24" s="34">
        <v>13</v>
      </c>
      <c r="AK24" s="18">
        <f>-0.2*AJ24</f>
        <v>-2.6</v>
      </c>
      <c r="AL24" s="20"/>
      <c r="AM24" s="19"/>
      <c r="AN24" s="34">
        <v>15</v>
      </c>
      <c r="AO24" s="18">
        <f>-0.2*AN24</f>
        <v>-3</v>
      </c>
      <c r="AP24" s="20"/>
      <c r="AQ24" s="19"/>
      <c r="AR24" s="34">
        <v>15</v>
      </c>
      <c r="AS24" s="18">
        <f>-0.2*AR24</f>
        <v>-3</v>
      </c>
      <c r="AT24" s="20"/>
      <c r="AU24" s="19"/>
    </row>
    <row r="25" spans="1:47">
      <c r="A25" s="13"/>
      <c r="B25" s="14" t="s">
        <v>71</v>
      </c>
      <c r="C25" s="16">
        <v>8.5</v>
      </c>
      <c r="D25" s="16">
        <v>7.91</v>
      </c>
      <c r="E25" s="17">
        <f>IF((1-($C$25-D25)/$C$25)&gt;1,100,IF((1-($C$25-D25)/$C$25)&lt;0,0,(1-($C$25-D25)/$C$25)*100))</f>
        <v>93.0588235294118</v>
      </c>
      <c r="F25" s="18">
        <f t="shared" ref="F25:F31" si="22">E25</f>
        <v>93.0588235294118</v>
      </c>
      <c r="G25" s="19"/>
      <c r="H25" s="16">
        <v>7.97</v>
      </c>
      <c r="I25" s="17">
        <f>IF((1-($C$25-H25)/$C$25)&gt;1,100,IF((1-($C$25-H25)/$C$25)&lt;0,0,(1-($C$25-H25)/$C$25)*100))</f>
        <v>93.7647058823529</v>
      </c>
      <c r="J25" s="18">
        <f t="shared" ref="J25:J31" si="23">I25</f>
        <v>93.7647058823529</v>
      </c>
      <c r="K25" s="19"/>
      <c r="L25" s="16">
        <v>7.86</v>
      </c>
      <c r="M25" s="17">
        <f>IF((1-($C$25-L25)/$C$25)&gt;1,100,IF((1-($C$25-L25)/$C$25)&lt;0,0,(1-($C$25-L25)/$C$25)*100))</f>
        <v>92.4705882352941</v>
      </c>
      <c r="N25" s="18">
        <f t="shared" ref="N25:N31" si="24">M25</f>
        <v>92.4705882352941</v>
      </c>
      <c r="O25" s="19"/>
      <c r="P25" s="16">
        <v>7.93</v>
      </c>
      <c r="Q25" s="17">
        <f>IF((1-($C$25-P25)/$C$25)&gt;1,100,IF((1-($C$25-P25)/$C$25)&lt;0,0,(1-($C$25-P25)/$C$25)*100))</f>
        <v>93.2941176470588</v>
      </c>
      <c r="R25" s="18">
        <f t="shared" ref="R25:R31" si="25">Q25</f>
        <v>93.2941176470588</v>
      </c>
      <c r="S25" s="19"/>
      <c r="T25" s="16">
        <v>8.02</v>
      </c>
      <c r="U25" s="17">
        <f>IF((1-($C$25-T25)/$C$25)&gt;1,100,IF((1-($C$25-T25)/$C$25)&lt;0,0,(1-($C$25-T25)/$C$25)*100))</f>
        <v>94.3529411764706</v>
      </c>
      <c r="V25" s="18">
        <f t="shared" ref="V25:V31" si="26">U25</f>
        <v>94.3529411764706</v>
      </c>
      <c r="W25" s="19"/>
      <c r="X25" s="16">
        <v>7.9</v>
      </c>
      <c r="Y25" s="17">
        <f>IF((1-($C$25-X25)/$C$25)&gt;1,100,IF((1-($C$25-X25)/$C$25)&lt;0,0,(1-($C$25-X25)/$C$25)*100))</f>
        <v>92.9411764705882</v>
      </c>
      <c r="Z25" s="18">
        <f t="shared" ref="Z25:Z31" si="27">Y25</f>
        <v>92.9411764705882</v>
      </c>
      <c r="AA25" s="19"/>
      <c r="AB25" s="16">
        <v>7.96</v>
      </c>
      <c r="AC25" s="17">
        <f>IF((1-($C$25-AB25)/$C$25)&gt;1,100,IF((1-($C$25-AB25)/$C$25)&lt;0,0,(1-($C$25-AB25)/$C$25)*100))</f>
        <v>93.6470588235294</v>
      </c>
      <c r="AD25" s="18">
        <f t="shared" ref="AD25:AD31" si="28">AC25</f>
        <v>93.6470588235294</v>
      </c>
      <c r="AE25" s="19"/>
      <c r="AF25" s="34">
        <v>7.93</v>
      </c>
      <c r="AG25" s="17">
        <f>IF((1-($C$25-AF25)/$C$25)&gt;1,100,IF((1-($C$25-AF25)/$C$25)&lt;0,0,(1-($C$25-AF25)/$C$25)*100))</f>
        <v>93.2941176470588</v>
      </c>
      <c r="AH25" s="18">
        <f t="shared" ref="AH25:AH31" si="29">AG25</f>
        <v>93.2941176470588</v>
      </c>
      <c r="AI25" s="19"/>
      <c r="AJ25" s="34">
        <v>8.11</v>
      </c>
      <c r="AK25" s="17">
        <f>IF((1-($C$25-AJ25)/$C$25)&gt;1,100,IF((1-($C$25-AJ25)/$C$25)&lt;0,0,(1-($C$25-AJ25)/$C$25)*100))</f>
        <v>95.4117647058823</v>
      </c>
      <c r="AL25" s="18">
        <f t="shared" ref="AL25:AL31" si="30">AK25</f>
        <v>95.4117647058823</v>
      </c>
      <c r="AM25" s="19"/>
      <c r="AN25" s="34">
        <v>8.09</v>
      </c>
      <c r="AO25" s="17">
        <f>IF((1-($C$25-AN25)/$C$25)&gt;1,100,IF((1-($C$25-AN25)/$C$25)&lt;0,0,(1-($C$25-AN25)/$C$25)*100))</f>
        <v>95.1764705882353</v>
      </c>
      <c r="AP25" s="18">
        <f t="shared" ref="AP25:AP31" si="31">AO25</f>
        <v>95.1764705882353</v>
      </c>
      <c r="AQ25" s="19"/>
      <c r="AR25" s="16">
        <v>8.18</v>
      </c>
      <c r="AS25" s="17">
        <f>IF((1-($C$25-AR25)/$C$25)&gt;1,100,IF((1-($C$25-AR25)/$C$25)&lt;0,0,(1-($C$25-AR25)/$C$25)*100))</f>
        <v>96.2352941176471</v>
      </c>
      <c r="AT25" s="18">
        <f t="shared" ref="AT25:AT31" si="32">AS25</f>
        <v>96.2352941176471</v>
      </c>
      <c r="AU25" s="19"/>
    </row>
    <row r="26" spans="1:47">
      <c r="A26" s="13"/>
      <c r="B26" s="14" t="s">
        <v>9</v>
      </c>
      <c r="C26" s="21">
        <v>0.0105</v>
      </c>
      <c r="D26" s="22">
        <v>0.00587088689840817</v>
      </c>
      <c r="E26" s="17">
        <f>IF((1-(D26-$C$26)/$C$26)&gt;1,100,IF((1-(D26-$C$26)/$C$26)&lt;0,0,(1-(D26-$C$26)/$C$26)*100))</f>
        <v>100</v>
      </c>
      <c r="F26" s="18">
        <f t="shared" si="22"/>
        <v>100</v>
      </c>
      <c r="G26" s="19"/>
      <c r="H26" s="22">
        <v>0.00879014396456244</v>
      </c>
      <c r="I26" s="17">
        <f>IF((1-(H26-$C$26)/$C$26)&gt;1,100,IF((1-(H26-$C$26)/$C$26)&lt;0,0,(1-(H26-$C$26)/$C$26)*100))</f>
        <v>100</v>
      </c>
      <c r="J26" s="18">
        <f t="shared" si="23"/>
        <v>100</v>
      </c>
      <c r="K26" s="19"/>
      <c r="L26" s="22">
        <v>0.00871959614502065</v>
      </c>
      <c r="M26" s="17">
        <f>IF((1-(L26-$C$26)/$C$26)&gt;1,100,IF((1-(L26-$C$26)/$C$26)&lt;0,0,(1-(L26-$C$26)/$C$26)*100))</f>
        <v>100</v>
      </c>
      <c r="N26" s="18">
        <f t="shared" si="24"/>
        <v>100</v>
      </c>
      <c r="O26" s="19"/>
      <c r="P26" s="22">
        <v>0.00926646227062646</v>
      </c>
      <c r="Q26" s="17">
        <f>IF((1-(P26-$C$26)/$C$26)&gt;1,100,IF((1-(P26-$C$26)/$C$26)&lt;0,0,(1-(P26-$C$26)/$C$26)*100))</f>
        <v>100</v>
      </c>
      <c r="R26" s="18">
        <f t="shared" si="25"/>
        <v>100</v>
      </c>
      <c r="S26" s="19"/>
      <c r="T26" s="22">
        <v>0.0089005235602093</v>
      </c>
      <c r="U26" s="17">
        <f>IF((1-(T26-$C$26)/$C$26)&gt;1,100,IF((1-(T26-$C$26)/$C$26)&lt;0,0,(1-(T26-$C$26)/$C$26)*100))</f>
        <v>100</v>
      </c>
      <c r="V26" s="18">
        <f t="shared" si="26"/>
        <v>100</v>
      </c>
      <c r="W26" s="19"/>
      <c r="X26" s="22">
        <v>0.00880728128962157</v>
      </c>
      <c r="Y26" s="17">
        <f>IF((1-(X26-$C$26)/$C$26)&gt;1,100,IF((1-(X26-$C$26)/$C$26)&lt;0,0,(1-(X26-$C$26)/$C$26)*100))</f>
        <v>100</v>
      </c>
      <c r="Z26" s="18">
        <f t="shared" si="27"/>
        <v>100</v>
      </c>
      <c r="AA26" s="19"/>
      <c r="AB26" s="22">
        <v>0.00985487681403987</v>
      </c>
      <c r="AC26" s="17">
        <f>IF((1-(AB26-$C$26)/$C$26)&gt;1,100,IF((1-(AB26-$C$26)/$C$26)&lt;0,0,(1-(AB26-$C$26)/$C$26)*100))</f>
        <v>100</v>
      </c>
      <c r="AD26" s="18">
        <f t="shared" si="28"/>
        <v>100</v>
      </c>
      <c r="AE26" s="19"/>
      <c r="AF26" s="22">
        <v>0.00862045850650199</v>
      </c>
      <c r="AG26" s="17">
        <f>IF((1-(AF26-$C$26)/$C$26)&gt;1,100,IF((1-(AF26-$C$26)/$C$26)&lt;0,0,(1-(AF26-$C$26)/$C$26)*100))</f>
        <v>100</v>
      </c>
      <c r="AH26" s="18">
        <f t="shared" si="29"/>
        <v>100</v>
      </c>
      <c r="AI26" s="19"/>
      <c r="AJ26" s="22">
        <v>0.00863549660648543</v>
      </c>
      <c r="AK26" s="17">
        <f>IF((1-(AJ26-$C$26)/$C$26)&gt;1,100,IF((1-(AJ26-$C$26)/$C$26)&lt;0,0,(1-(AJ26-$C$26)/$C$26)*100))</f>
        <v>100</v>
      </c>
      <c r="AL26" s="18">
        <f t="shared" si="30"/>
        <v>100</v>
      </c>
      <c r="AM26" s="19"/>
      <c r="AN26" s="22">
        <v>0.00825155129164303</v>
      </c>
      <c r="AO26" s="17">
        <f>IF((1-(AN26-$C$26)/$C$26)&gt;1,100,IF((1-(AN26-$C$26)/$C$26)&lt;0,0,(1-(AN26-$C$26)/$C$26)*100))</f>
        <v>100</v>
      </c>
      <c r="AP26" s="18">
        <f t="shared" si="31"/>
        <v>100</v>
      </c>
      <c r="AQ26" s="19"/>
      <c r="AR26" s="22">
        <v>0.00844849040539652</v>
      </c>
      <c r="AS26" s="17">
        <f>IF((1-(AR26-$C$26)/$C$26)&gt;1,100,IF((1-(AR26-$C$26)/$C$26)&lt;0,0,(1-(AR26-$C$26)/$C$26)*100))</f>
        <v>100</v>
      </c>
      <c r="AT26" s="18">
        <f t="shared" si="32"/>
        <v>100</v>
      </c>
      <c r="AU26" s="19"/>
    </row>
    <row r="27" spans="1:47">
      <c r="A27" s="13" t="s">
        <v>26</v>
      </c>
      <c r="B27" s="14" t="s">
        <v>5</v>
      </c>
      <c r="C27" s="16">
        <v>3.18738146420201</v>
      </c>
      <c r="D27" s="16">
        <v>5.06115563053564</v>
      </c>
      <c r="E27" s="17">
        <f>IF((1-(D27-$C$27)/$C$27)&gt;1,100,IF((1-(D27-$C$27)/$C$27)&lt;0,0,(1-(D27-$C$27)/$C$27)*100))</f>
        <v>41.2127419520291</v>
      </c>
      <c r="F27" s="18">
        <f>E27*0.5+E28*0.5+E29</f>
        <v>63.2800376123978</v>
      </c>
      <c r="G27" s="19">
        <f>(F27*0.5+F31*0.1)/0.6</f>
        <v>52.7333646769981</v>
      </c>
      <c r="H27" s="16">
        <v>3.6144578313253</v>
      </c>
      <c r="I27" s="17">
        <f>IF((1-(H27-$C$27)/$C$27)&gt;1,100,IF((1-(H27-$C$27)/$C$27)&lt;0,0,(1-(H27-$C$27)/$C$27)*100))</f>
        <v>86.6010274603196</v>
      </c>
      <c r="J27" s="18">
        <f>I27*0.5+I28*0.5+I29</f>
        <v>78.3790524308578</v>
      </c>
      <c r="K27" s="19">
        <f>(J27*0.5+J31*0.1)/0.6</f>
        <v>65.3158770257149</v>
      </c>
      <c r="L27" s="16">
        <v>5</v>
      </c>
      <c r="M27" s="17">
        <f>IF((1-(L27-$C$27)/$C$27)&gt;1,100,IF((1-(L27-$C$27)/$C$27)&lt;0,0,(1-(L27-$C$27)/$C$27)*100))</f>
        <v>43.1314213201087</v>
      </c>
      <c r="N27" s="18">
        <f>M27*0.5+M28*0.5+M29</f>
        <v>48.2176405550124</v>
      </c>
      <c r="O27" s="19">
        <f>(N27*0.5+N30*0.4+N31*0.1)</f>
        <v>57.9911732186826</v>
      </c>
      <c r="P27" s="16">
        <v>3.29188002926116</v>
      </c>
      <c r="Q27" s="17">
        <f>IF((1-(P27-$C$27)/$C$27)&gt;1,100,IF((1-(P27-$C$27)/$C$27)&lt;0,0,(1-(P27-$C$27)/$C$27)*100))</f>
        <v>96.7214917250166</v>
      </c>
      <c r="R27" s="18">
        <f>Q27*0.5+Q28*0.5+Q29</f>
        <v>82.3147212041758</v>
      </c>
      <c r="S27" s="19">
        <f>(R27*0.5+R30*0.4+R31*0.1)</f>
        <v>77.2044194256173</v>
      </c>
      <c r="T27" s="16">
        <v>3.1858407079646</v>
      </c>
      <c r="U27" s="17">
        <f>IF((1-(T27-$C$27)/$C$27)&gt;1,100,IF((1-(T27-$C$27)/$C$27)&lt;0,0,(1-(T27-$C$27)/$C$27)*100))</f>
        <v>100</v>
      </c>
      <c r="V27" s="18">
        <f>U27*0.5+U28*0.5+U29</f>
        <v>86.8362779953029</v>
      </c>
      <c r="W27" s="19">
        <f>(V27*0.5+V30*0.4+V31*0.1)</f>
        <v>77.1384350630975</v>
      </c>
      <c r="X27" s="16">
        <v>3.72250423011844</v>
      </c>
      <c r="Y27" s="17">
        <f>IF((1-(X27-$C$27)/$C$27)&gt;1,100,IF((1-(X27-$C$27)/$C$27)&lt;0,0,(1-(X27-$C$27)/$C$27)*100))</f>
        <v>83.2112104582875</v>
      </c>
      <c r="Z27" s="18">
        <f>Y27*0.5+Y28*0.5+Y29</f>
        <v>81.316147304104</v>
      </c>
      <c r="AA27" s="19">
        <f>(Z27*0.5+Z30*0.4+Z31*0.1)</f>
        <v>73.533890645516</v>
      </c>
      <c r="AB27" s="16">
        <v>6.90789473684211</v>
      </c>
      <c r="AC27" s="17">
        <f>IF((1-(AB27-$C$27)/$C$27)&gt;1,100,IF((1-(AB27-$C$27)/$C$27)&lt;0,0,(1-(AB27-$C$27)/$C$27)*100))</f>
        <v>0</v>
      </c>
      <c r="AD27" s="18">
        <f>AC27*0.5+AC28*0.5+AC29</f>
        <v>41.1236058541727</v>
      </c>
      <c r="AE27" s="19">
        <f>(AD27*0.5+AD30*0.4+AD31*0.1)</f>
        <v>56.4619811802058</v>
      </c>
      <c r="AF27" s="16">
        <v>5.47504025764895</v>
      </c>
      <c r="AG27" s="17">
        <f>IF((1-(AF27-$C$27)/$C$27)&gt;1,100,IF((1-(AF27-$C$27)/$C$27)&lt;0,0,(1-(AF27-$C$27)/$C$27)*100))</f>
        <v>28.2276433134847</v>
      </c>
      <c r="AH27" s="18">
        <f>AG27*0.5+AG28*0.5+AG29</f>
        <v>58.8897508836907</v>
      </c>
      <c r="AI27" s="19">
        <f>(AH27*0.5+AH30*0.4+AH31*0.1)</f>
        <v>64.1742872065512</v>
      </c>
      <c r="AJ27" s="16">
        <v>2.8125</v>
      </c>
      <c r="AK27" s="17">
        <f>IF((1-(AJ27-$C$27)/$C$27)&gt;1,100,IF((1-(AJ27-$C$27)/$C$27)&lt;0,0,(1-(AJ27-$C$27)/$C$27)*100))</f>
        <v>100</v>
      </c>
      <c r="AL27" s="18">
        <f>AK27*0.5+AK28*0.5+AK29</f>
        <v>98.4759918463332</v>
      </c>
      <c r="AM27" s="19">
        <f>(AL27*0.5+AL30*0.4+AL31*0.1)</f>
        <v>85.3321135702254</v>
      </c>
      <c r="AN27" s="16">
        <v>4.86174415071407</v>
      </c>
      <c r="AO27" s="17">
        <f>IF((1-(AN27-$C$27)/$C$27)&gt;1,100,IF((1-(AN27-$C$27)/$C$27)&lt;0,0,(1-(AN27-$C$27)/$C$27)*100))</f>
        <v>47.4690210344418</v>
      </c>
      <c r="AP27" s="18">
        <f>AO27*0.5+AO28*0.5+AO29</f>
        <v>72.2345105172209</v>
      </c>
      <c r="AQ27" s="19">
        <f>(AP27*0.5+AP30*0.4+AP31*0.1)</f>
        <v>73.4819611409634</v>
      </c>
      <c r="AR27" s="16">
        <v>3.24196875921014</v>
      </c>
      <c r="AS27" s="17">
        <f>IF((1-(AR27-$C$27)/$C$27)&gt;1,100,IF((1-(AR27-$C$27)/$C$27)&lt;0,0,(1-(AR27-$C$27)/$C$27)*100))</f>
        <v>98.2873937236189</v>
      </c>
      <c r="AT27" s="18">
        <f>AS27*0.5+AS28*0.5+AS29</f>
        <v>98.5436968618095</v>
      </c>
      <c r="AU27" s="19">
        <f>(AT27*0.5+AT30*0.4+AT31*0.1)</f>
        <v>89.2718484309047</v>
      </c>
    </row>
    <row r="28" spans="1:47">
      <c r="A28" s="13"/>
      <c r="B28" s="14" t="s">
        <v>6</v>
      </c>
      <c r="C28" s="16">
        <v>6.84671246150223</v>
      </c>
      <c r="D28" s="16">
        <v>7.72669759595108</v>
      </c>
      <c r="E28" s="18">
        <f>IF((1-(D28-$C$28)/$C$28)&gt;1,100,IF((1-(D28-$C$28)/$C$28)&lt;0,0,(1-(D28-$C$28)/$C$28)*100))</f>
        <v>87.1473332727665</v>
      </c>
      <c r="F28" s="18"/>
      <c r="G28" s="19"/>
      <c r="H28" s="16">
        <v>8.60240963855422</v>
      </c>
      <c r="I28" s="18">
        <f>IF((1-(H28-$C$28)/$C$28)&gt;1,100,IF((1-(H28-$C$28)/$C$28)&lt;0,0,(1-(H28-$C$28)/$C$28)*100))</f>
        <v>74.357077401396</v>
      </c>
      <c r="J28" s="18"/>
      <c r="K28" s="19"/>
      <c r="L28" s="16">
        <v>9.83846153846154</v>
      </c>
      <c r="M28" s="18">
        <f>IF((1-(L28-$C$28)/$C$28)&gt;1,100,IF((1-(L28-$C$28)/$C$28)&lt;0,0,(1-(L28-$C$28)/$C$28)*100))</f>
        <v>56.303859789916</v>
      </c>
      <c r="N28" s="18"/>
      <c r="O28" s="19"/>
      <c r="P28" s="16">
        <v>8.75640087783468</v>
      </c>
      <c r="Q28" s="18">
        <f>IF((1-(P28-$C$28)/$C$28)&gt;1,100,IF((1-(P28-$C$28)/$C$28)&lt;0,0,(1-(P28-$C$28)/$C$28)*100))</f>
        <v>72.107950683335</v>
      </c>
      <c r="R28" s="18"/>
      <c r="S28" s="19"/>
      <c r="T28" s="16">
        <v>8.48495575221239</v>
      </c>
      <c r="U28" s="18">
        <f>IF((1-(T28-$C$28)/$C$28)&gt;1,100,IF((1-(T28-$C$28)/$C$28)&lt;0,0,(1-(T28-$C$28)/$C$28)*100))</f>
        <v>76.0725559906058</v>
      </c>
      <c r="V28" s="18"/>
      <c r="W28" s="19"/>
      <c r="X28" s="16">
        <v>8.09137055837563</v>
      </c>
      <c r="Y28" s="18">
        <f>IF((1-(X28-$C$28)/$C$28)&gt;1,100,IF((1-(X28-$C$28)/$C$28)&lt;0,0,(1-(X28-$C$28)/$C$28)*100))</f>
        <v>81.8210841499205</v>
      </c>
      <c r="Z28" s="18"/>
      <c r="AA28" s="19"/>
      <c r="AB28" s="16">
        <v>7.73355263157895</v>
      </c>
      <c r="AC28" s="18">
        <f>IF((1-(AB28-$C$28)/$C$28)&gt;1,100,IF((1-(AB28-$C$28)/$C$28)&lt;0,0,(1-(AB28-$C$28)/$C$28)*100))</f>
        <v>87.0472117083454</v>
      </c>
      <c r="AD28" s="18"/>
      <c r="AE28" s="19"/>
      <c r="AF28" s="16">
        <v>7.39774557165862</v>
      </c>
      <c r="AG28" s="18">
        <f>IF((1-(AF28-$C$28)/$C$28)&gt;1,100,IF((1-(AF28-$C$28)/$C$28)&lt;0,0,(1-(AF28-$C$28)/$C$28)*100))</f>
        <v>91.9518584538967</v>
      </c>
      <c r="AH28" s="18"/>
      <c r="AI28" s="19"/>
      <c r="AJ28" s="16">
        <v>6.85</v>
      </c>
      <c r="AK28" s="18">
        <f>IF((1-(AJ28-$C$28)/$C$28)&gt;1,100,IF((1-(AJ28-$C$28)/$C$28)&lt;0,0,(1-(AJ28-$C$28)/$C$28)*100))</f>
        <v>99.9519836926663</v>
      </c>
      <c r="AL28" s="18"/>
      <c r="AM28" s="19"/>
      <c r="AN28" s="16">
        <v>6.45092676997873</v>
      </c>
      <c r="AO28" s="18">
        <f>IF((1-(AN28-$C$28)/$C$28)&gt;1,100,IF((1-(AN28-$C$28)/$C$28)&lt;0,0,(1-(AN28-$C$28)/$C$28)*100))</f>
        <v>100</v>
      </c>
      <c r="AP28" s="18"/>
      <c r="AQ28" s="19"/>
      <c r="AR28" s="16">
        <v>6.00648393751842</v>
      </c>
      <c r="AS28" s="18">
        <f>IF((1-(AR28-$C$28)/$C$28)&gt;1,100,IF((1-(AR28-$C$28)/$C$28)&lt;0,0,(1-(AR28-$C$28)/$C$28)*100))</f>
        <v>100</v>
      </c>
      <c r="AT28" s="18"/>
      <c r="AU28" s="19"/>
    </row>
    <row r="29" spans="1:47">
      <c r="A29" s="13"/>
      <c r="B29" s="14" t="s">
        <v>70</v>
      </c>
      <c r="C29" s="23">
        <v>0</v>
      </c>
      <c r="D29" s="16">
        <v>3</v>
      </c>
      <c r="E29" s="18">
        <f>-0.3*D29</f>
        <v>-0.9</v>
      </c>
      <c r="F29" s="20"/>
      <c r="G29" s="19"/>
      <c r="H29" s="16">
        <v>7</v>
      </c>
      <c r="I29" s="18">
        <f>-0.3*H29</f>
        <v>-2.1</v>
      </c>
      <c r="J29" s="20"/>
      <c r="K29" s="19"/>
      <c r="L29" s="16">
        <v>5</v>
      </c>
      <c r="M29" s="18">
        <f>-0.3*L29</f>
        <v>-1.5</v>
      </c>
      <c r="N29" s="20"/>
      <c r="O29" s="19"/>
      <c r="P29" s="16">
        <v>7</v>
      </c>
      <c r="Q29" s="18">
        <f>-0.3*P29</f>
        <v>-2.1</v>
      </c>
      <c r="R29" s="20"/>
      <c r="S29" s="19"/>
      <c r="T29" s="16">
        <v>4</v>
      </c>
      <c r="U29" s="18">
        <f>-0.3*T29</f>
        <v>-1.2</v>
      </c>
      <c r="V29" s="20"/>
      <c r="W29" s="19"/>
      <c r="X29" s="16">
        <v>4</v>
      </c>
      <c r="Y29" s="18">
        <f>-0.3*X29</f>
        <v>-1.2</v>
      </c>
      <c r="Z29" s="20"/>
      <c r="AA29" s="19"/>
      <c r="AB29" s="16">
        <v>8</v>
      </c>
      <c r="AC29" s="18">
        <f>-0.3*AB29</f>
        <v>-2.4</v>
      </c>
      <c r="AD29" s="20"/>
      <c r="AE29" s="19"/>
      <c r="AF29" s="34">
        <v>4</v>
      </c>
      <c r="AG29" s="18">
        <f>-0.3*AF29</f>
        <v>-1.2</v>
      </c>
      <c r="AH29" s="20"/>
      <c r="AI29" s="19"/>
      <c r="AJ29" s="34">
        <v>5</v>
      </c>
      <c r="AK29" s="18">
        <f>-0.3*AJ29</f>
        <v>-1.5</v>
      </c>
      <c r="AL29" s="20"/>
      <c r="AM29" s="19"/>
      <c r="AN29" s="34">
        <v>5</v>
      </c>
      <c r="AO29" s="18">
        <f>-0.3*AN29</f>
        <v>-1.5</v>
      </c>
      <c r="AP29" s="20"/>
      <c r="AQ29" s="19"/>
      <c r="AR29" s="34">
        <v>2</v>
      </c>
      <c r="AS29" s="18">
        <f>-0.3*AR29</f>
        <v>-0.6</v>
      </c>
      <c r="AT29" s="20"/>
      <c r="AU29" s="19"/>
    </row>
    <row r="30" spans="1:47">
      <c r="A30" s="13"/>
      <c r="B30" s="14" t="s">
        <v>71</v>
      </c>
      <c r="C30" s="16">
        <v>8.5</v>
      </c>
      <c r="D30" s="124" t="s">
        <v>72</v>
      </c>
      <c r="E30" s="124" t="s">
        <v>72</v>
      </c>
      <c r="F30" s="125" t="str">
        <f t="shared" si="22"/>
        <v>--</v>
      </c>
      <c r="G30" s="19"/>
      <c r="H30" s="124" t="s">
        <v>72</v>
      </c>
      <c r="I30" s="124" t="s">
        <v>72</v>
      </c>
      <c r="J30" s="125" t="str">
        <f t="shared" si="23"/>
        <v>--</v>
      </c>
      <c r="K30" s="19"/>
      <c r="L30" s="16">
        <v>7.2</v>
      </c>
      <c r="M30" s="17">
        <f>IF((1-($C$30-L30)/$C$30)&gt;1,100,IF((1-($C$30-L30)/$C$30)&lt;0,0,(1-($C$30-L30)/$C$30)*100))</f>
        <v>84.7058823529412</v>
      </c>
      <c r="N30" s="18">
        <f t="shared" si="24"/>
        <v>84.7058823529412</v>
      </c>
      <c r="O30" s="19"/>
      <c r="P30" s="16">
        <v>7.66</v>
      </c>
      <c r="Q30" s="17">
        <f>IF((1-($C$30-P30)/$C$30)&gt;1,100,IF((1-($C$30-P30)/$C$30)&lt;0,0,(1-($C$30-P30)/$C$30)*100))</f>
        <v>90.1176470588235</v>
      </c>
      <c r="R30" s="18">
        <f t="shared" si="25"/>
        <v>90.1176470588235</v>
      </c>
      <c r="S30" s="19"/>
      <c r="T30" s="16">
        <v>7.16556291390728</v>
      </c>
      <c r="U30" s="17">
        <f>IF((1-($C$30-T30)/$C$30)&gt;1,100,IF((1-($C$30-T30)/$C$30)&lt;0,0,(1-($C$30-T30)/$C$30)*100))</f>
        <v>84.3007401636151</v>
      </c>
      <c r="V30" s="18">
        <f t="shared" si="26"/>
        <v>84.3007401636151</v>
      </c>
      <c r="W30" s="19"/>
      <c r="X30" s="16">
        <v>6.98611111111111</v>
      </c>
      <c r="Y30" s="17">
        <f>IF((1-($C$30-X30)/$C$30)&gt;1,100,IF((1-($C$30-X30)/$C$30)&lt;0,0,(1-($C$30-X30)/$C$30)*100))</f>
        <v>82.1895424836601</v>
      </c>
      <c r="Z30" s="18">
        <f t="shared" si="27"/>
        <v>82.1895424836601</v>
      </c>
      <c r="AA30" s="19"/>
      <c r="AB30" s="16">
        <v>7.62878787878788</v>
      </c>
      <c r="AC30" s="17">
        <f>IF((1-($C$30-AB30)/$C$30)&gt;1,100,IF((1-($C$30-AB30)/$C$30)&lt;0,0,(1-($C$30-AB30)/$C$30)*100))</f>
        <v>89.7504456327986</v>
      </c>
      <c r="AD30" s="18">
        <f t="shared" si="28"/>
        <v>89.7504456327986</v>
      </c>
      <c r="AE30" s="19"/>
      <c r="AF30" s="16">
        <v>7.38</v>
      </c>
      <c r="AG30" s="17">
        <f>IF((1-($C$30-AF30)/$C$30)&gt;1,100,IF((1-($C$30-AF30)/$C$30)&lt;0,0,(1-($C$30-AF30)/$C$30)*100))</f>
        <v>86.8235294117647</v>
      </c>
      <c r="AH30" s="18">
        <f t="shared" si="29"/>
        <v>86.8235294117647</v>
      </c>
      <c r="AI30" s="19"/>
      <c r="AJ30" s="16">
        <v>7.67</v>
      </c>
      <c r="AK30" s="17">
        <f>IF((1-($C$30-AJ30)/$C$30)&gt;1,100,IF((1-($C$30-AJ30)/$C$30)&lt;0,0,(1-($C$30-AJ30)/$C$30)*100))</f>
        <v>90.2352941176471</v>
      </c>
      <c r="AL30" s="18">
        <f t="shared" si="30"/>
        <v>90.2352941176471</v>
      </c>
      <c r="AM30" s="19"/>
      <c r="AN30" s="16">
        <v>7.94</v>
      </c>
      <c r="AO30" s="17">
        <f>IF((1-($C$5-AN30)/$C$5)&gt;1,100,IF((1-($C$5-AN30)/$C$5)&lt;0,0,(1-($C$5-AN30)/$C$5)*100))</f>
        <v>93.4117647058824</v>
      </c>
      <c r="AP30" s="18">
        <f t="shared" si="31"/>
        <v>93.4117647058824</v>
      </c>
      <c r="AQ30" s="19"/>
      <c r="AR30" s="16">
        <v>8.6</v>
      </c>
      <c r="AS30" s="17">
        <f>IF((1-($C$5-AR30)/$C$5)&gt;1,100,IF((1-($C$5-AR30)/$C$5)&lt;0,0,(1-($C$5-AR30)/$C$5)*100))</f>
        <v>100</v>
      </c>
      <c r="AT30" s="18">
        <f t="shared" si="32"/>
        <v>100</v>
      </c>
      <c r="AU30" s="19"/>
    </row>
    <row r="31" spans="1:47">
      <c r="A31" s="13"/>
      <c r="B31" s="14" t="s">
        <v>9</v>
      </c>
      <c r="C31" s="21">
        <v>0.0105</v>
      </c>
      <c r="D31" s="22">
        <v>0.0349192492361414</v>
      </c>
      <c r="E31" s="17">
        <f>IF((1-(D31-$C$31)/$C$31)&gt;1,100,IF((1-(D31-$C$31)/$C$31)&lt;0,0,(1-(D31-$C$31)/$C$31)*100))</f>
        <v>0</v>
      </c>
      <c r="F31" s="18">
        <f t="shared" si="22"/>
        <v>0</v>
      </c>
      <c r="G31" s="19"/>
      <c r="H31" s="22">
        <v>0.0379586672290173</v>
      </c>
      <c r="I31" s="17">
        <f>IF((1-(H31-$C$31)/$C$31)&gt;1,100,IF((1-(H31-$C$31)/$C$31)&lt;0,0,(1-(H31-$C$31)/$C$31)*100))</f>
        <v>0</v>
      </c>
      <c r="J31" s="18">
        <f t="shared" si="23"/>
        <v>0</v>
      </c>
      <c r="K31" s="19"/>
      <c r="L31" s="22">
        <v>0.0437751004016063</v>
      </c>
      <c r="M31" s="17">
        <f>IF((1-(L31-$C$31)/$C$31)&gt;1,100,IF((1-(L31-$C$31)/$C$31)&lt;0,0,(1-(L31-$C$31)/$C$31)*100))</f>
        <v>0</v>
      </c>
      <c r="N31" s="18">
        <f t="shared" si="24"/>
        <v>0</v>
      </c>
      <c r="O31" s="19"/>
      <c r="P31" s="22">
        <v>0.0350000000000001</v>
      </c>
      <c r="Q31" s="17">
        <f>IF((1-(P31-$C$31)/$C$31)&gt;1,100,IF((1-(P31-$C$31)/$C$31)&lt;0,0,(1-(P31-$C$31)/$C$31)*100))</f>
        <v>0</v>
      </c>
      <c r="R31" s="18">
        <f t="shared" si="25"/>
        <v>0</v>
      </c>
      <c r="S31" s="19"/>
      <c r="T31" s="22">
        <v>0.0373079736649597</v>
      </c>
      <c r="U31" s="17">
        <f>IF((1-(T31-$C$31)/$C$31)&gt;1,100,IF((1-(T31-$C$31)/$C$31)&lt;0,0,(1-(T31-$C$31)/$C$31)*100))</f>
        <v>0</v>
      </c>
      <c r="V31" s="18">
        <f t="shared" si="26"/>
        <v>0</v>
      </c>
      <c r="W31" s="19"/>
      <c r="X31" s="22">
        <v>0.0410619469026549</v>
      </c>
      <c r="Y31" s="17">
        <f>IF((1-(X31-$C$31)/$C$31)&gt;1,100,IF((1-(X31-$C$31)/$C$31)&lt;0,0,(1-(X31-$C$31)/$C$31)*100))</f>
        <v>0</v>
      </c>
      <c r="Z31" s="18">
        <f t="shared" si="27"/>
        <v>0</v>
      </c>
      <c r="AA31" s="19"/>
      <c r="AB31" s="22">
        <v>0.037901861252115</v>
      </c>
      <c r="AC31" s="17">
        <f>IF((1-(AB31-$C$31)/$C$31)&gt;1,100,IF((1-(AB31-$C$31)/$C$31)&lt;0,0,(1-(AB31-$C$31)/$C$31)*100))</f>
        <v>0</v>
      </c>
      <c r="AD31" s="18">
        <f t="shared" si="28"/>
        <v>0</v>
      </c>
      <c r="AE31" s="19"/>
      <c r="AF31" s="22">
        <v>0.0391447368421052</v>
      </c>
      <c r="AG31" s="17">
        <f>IF((1-(AF31-$C$31)/$C$31)&gt;1,100,IF((1-(AF31-$C$31)/$C$31)&lt;0,0,(1-(AF31-$C$31)/$C$31)*100))</f>
        <v>0</v>
      </c>
      <c r="AH31" s="18">
        <f t="shared" si="29"/>
        <v>0</v>
      </c>
      <c r="AI31" s="19"/>
      <c r="AJ31" s="22">
        <v>0.0325281803542674</v>
      </c>
      <c r="AK31" s="17">
        <f>IF((1-(AJ31-$C$31)/$C$31)&gt;1,100,IF((1-(AJ31-$C$31)/$C$31)&lt;0,0,(1-(AJ31-$C$31)/$C$31)*100))</f>
        <v>0</v>
      </c>
      <c r="AL31" s="18">
        <f t="shared" si="30"/>
        <v>0</v>
      </c>
      <c r="AM31" s="19"/>
      <c r="AN31" s="22">
        <v>0.0284374999999999</v>
      </c>
      <c r="AO31" s="17">
        <f>IF((1-(AN31-$C$31)/$C$31)&gt;1,100,IF((1-(AN31-$C$31)/$C$31)&lt;0,0,(1-(AN31-$C$31)/$C$31)*100))</f>
        <v>0</v>
      </c>
      <c r="AP31" s="18">
        <f t="shared" si="31"/>
        <v>0</v>
      </c>
      <c r="AQ31" s="19"/>
      <c r="AR31" s="22">
        <v>0.0282588878760256</v>
      </c>
      <c r="AS31" s="17">
        <f>IF((1-(AR31-$C$31)/$C$31)&gt;1,100,IF((1-(AR31-$C$31)/$C$31)&lt;0,0,(1-(AR31-$C$31)/$C$31)*100))</f>
        <v>0</v>
      </c>
      <c r="AT31" s="18">
        <f t="shared" si="32"/>
        <v>0</v>
      </c>
      <c r="AU31" s="19"/>
    </row>
    <row r="32" spans="7:47">
      <c r="G32" s="5">
        <f>AVERAGE(G2:G31)</f>
        <v>64.4374310548407</v>
      </c>
      <c r="K32" s="5">
        <f>AVERAGE(K2:K31)</f>
        <v>65.0618867128671</v>
      </c>
      <c r="O32" s="5">
        <f>AVERAGE(O2:O31)</f>
        <v>58.5097902803286</v>
      </c>
      <c r="S32" s="5">
        <f>AVERAGE(S2:S31)</f>
        <v>67.7537077415843</v>
      </c>
      <c r="W32" s="5">
        <f>AVERAGE(W2:W31)</f>
        <v>69.9882728847281</v>
      </c>
      <c r="AA32" s="5">
        <f>AVERAGE(AA2:AA31)</f>
        <v>73.9127638321398</v>
      </c>
      <c r="AE32" s="5">
        <f>AVERAGE(AE2:AE31)</f>
        <v>65.2033542895747</v>
      </c>
      <c r="AI32" s="5">
        <f>AVERAGE(AI2:AI31)</f>
        <v>66.8710616839854</v>
      </c>
      <c r="AM32" s="5">
        <f>AVERAGE(AM2:AM31)</f>
        <v>70.0145048710473</v>
      </c>
      <c r="AQ32" s="5">
        <f>AVERAGE(AQ2:AQ31)</f>
        <v>67.0790990941576</v>
      </c>
      <c r="AR32" s="4"/>
      <c r="AS32" s="6"/>
      <c r="AT32" s="6"/>
      <c r="AU32" s="5">
        <f>AVERAGE(AU2:AU31)</f>
        <v>68.9682755094495</v>
      </c>
    </row>
  </sheetData>
  <autoFilter ref="A1:AQ32">
    <extLst/>
  </autoFilter>
  <mergeCells count="138">
    <mergeCell ref="A2:A6"/>
    <mergeCell ref="A7:A11"/>
    <mergeCell ref="A12:A16"/>
    <mergeCell ref="A17:A21"/>
    <mergeCell ref="A22:A26"/>
    <mergeCell ref="A27:A31"/>
    <mergeCell ref="F2:F4"/>
    <mergeCell ref="F7:F9"/>
    <mergeCell ref="F12:F14"/>
    <mergeCell ref="F17:F19"/>
    <mergeCell ref="F22:F24"/>
    <mergeCell ref="F27:F29"/>
    <mergeCell ref="G2:G6"/>
    <mergeCell ref="G7:G11"/>
    <mergeCell ref="G12:G16"/>
    <mergeCell ref="G17:G21"/>
    <mergeCell ref="G22:G26"/>
    <mergeCell ref="G27:G31"/>
    <mergeCell ref="J2:J4"/>
    <mergeCell ref="J7:J9"/>
    <mergeCell ref="J12:J14"/>
    <mergeCell ref="J17:J19"/>
    <mergeCell ref="J22:J24"/>
    <mergeCell ref="J27:J29"/>
    <mergeCell ref="K2:K6"/>
    <mergeCell ref="K7:K11"/>
    <mergeCell ref="K12:K16"/>
    <mergeCell ref="K17:K21"/>
    <mergeCell ref="K22:K26"/>
    <mergeCell ref="K27:K31"/>
    <mergeCell ref="N2:N4"/>
    <mergeCell ref="N7:N9"/>
    <mergeCell ref="N12:N14"/>
    <mergeCell ref="N17:N19"/>
    <mergeCell ref="N22:N24"/>
    <mergeCell ref="N27:N29"/>
    <mergeCell ref="O2:O6"/>
    <mergeCell ref="O7:O11"/>
    <mergeCell ref="O12:O16"/>
    <mergeCell ref="O17:O21"/>
    <mergeCell ref="O22:O26"/>
    <mergeCell ref="O27:O31"/>
    <mergeCell ref="R2:R4"/>
    <mergeCell ref="R7:R9"/>
    <mergeCell ref="R12:R14"/>
    <mergeCell ref="R17:R19"/>
    <mergeCell ref="R22:R24"/>
    <mergeCell ref="R27:R29"/>
    <mergeCell ref="S2:S6"/>
    <mergeCell ref="S7:S11"/>
    <mergeCell ref="S12:S16"/>
    <mergeCell ref="S17:S21"/>
    <mergeCell ref="S22:S26"/>
    <mergeCell ref="S27:S31"/>
    <mergeCell ref="V2:V4"/>
    <mergeCell ref="V7:V9"/>
    <mergeCell ref="V12:V14"/>
    <mergeCell ref="V17:V19"/>
    <mergeCell ref="V22:V24"/>
    <mergeCell ref="V27:V29"/>
    <mergeCell ref="W2:W6"/>
    <mergeCell ref="W7:W11"/>
    <mergeCell ref="W12:W16"/>
    <mergeCell ref="W17:W21"/>
    <mergeCell ref="W22:W26"/>
    <mergeCell ref="W27:W31"/>
    <mergeCell ref="Z2:Z4"/>
    <mergeCell ref="Z7:Z9"/>
    <mergeCell ref="Z12:Z14"/>
    <mergeCell ref="Z17:Z19"/>
    <mergeCell ref="Z22:Z24"/>
    <mergeCell ref="Z27:Z29"/>
    <mergeCell ref="AA2:AA6"/>
    <mergeCell ref="AA7:AA11"/>
    <mergeCell ref="AA12:AA16"/>
    <mergeCell ref="AA17:AA21"/>
    <mergeCell ref="AA22:AA26"/>
    <mergeCell ref="AA27:AA31"/>
    <mergeCell ref="AD2:AD4"/>
    <mergeCell ref="AD7:AD9"/>
    <mergeCell ref="AD12:AD14"/>
    <mergeCell ref="AD17:AD19"/>
    <mergeCell ref="AD22:AD24"/>
    <mergeCell ref="AD27:AD29"/>
    <mergeCell ref="AE2:AE6"/>
    <mergeCell ref="AE7:AE11"/>
    <mergeCell ref="AE12:AE16"/>
    <mergeCell ref="AE17:AE21"/>
    <mergeCell ref="AE22:AE26"/>
    <mergeCell ref="AE27:AE31"/>
    <mergeCell ref="AH2:AH4"/>
    <mergeCell ref="AH7:AH9"/>
    <mergeCell ref="AH12:AH14"/>
    <mergeCell ref="AH17:AH19"/>
    <mergeCell ref="AH22:AH24"/>
    <mergeCell ref="AH27:AH29"/>
    <mergeCell ref="AI2:AI6"/>
    <mergeCell ref="AI7:AI11"/>
    <mergeCell ref="AI12:AI16"/>
    <mergeCell ref="AI17:AI21"/>
    <mergeCell ref="AI22:AI26"/>
    <mergeCell ref="AI27:AI31"/>
    <mergeCell ref="AL2:AL4"/>
    <mergeCell ref="AL7:AL9"/>
    <mergeCell ref="AL12:AL14"/>
    <mergeCell ref="AL17:AL19"/>
    <mergeCell ref="AL22:AL24"/>
    <mergeCell ref="AL27:AL29"/>
    <mergeCell ref="AM2:AM6"/>
    <mergeCell ref="AM7:AM11"/>
    <mergeCell ref="AM12:AM16"/>
    <mergeCell ref="AM17:AM21"/>
    <mergeCell ref="AM22:AM26"/>
    <mergeCell ref="AM27:AM31"/>
    <mergeCell ref="AP2:AP4"/>
    <mergeCell ref="AP7:AP9"/>
    <mergeCell ref="AP12:AP14"/>
    <mergeCell ref="AP17:AP19"/>
    <mergeCell ref="AP22:AP24"/>
    <mergeCell ref="AP27:AP29"/>
    <mergeCell ref="AQ2:AQ6"/>
    <mergeCell ref="AQ7:AQ11"/>
    <mergeCell ref="AQ12:AQ16"/>
    <mergeCell ref="AQ17:AQ21"/>
    <mergeCell ref="AQ22:AQ26"/>
    <mergeCell ref="AQ27:AQ31"/>
    <mergeCell ref="AT2:AT4"/>
    <mergeCell ref="AT7:AT9"/>
    <mergeCell ref="AT12:AT14"/>
    <mergeCell ref="AT17:AT19"/>
    <mergeCell ref="AT22:AT24"/>
    <mergeCell ref="AT27:AT29"/>
    <mergeCell ref="AU2:AU6"/>
    <mergeCell ref="AU7:AU11"/>
    <mergeCell ref="AU12:AU16"/>
    <mergeCell ref="AU17:AU21"/>
    <mergeCell ref="AU22:AU26"/>
    <mergeCell ref="AU27:AU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K28" sqref="K28"/>
    </sheetView>
  </sheetViews>
  <sheetFormatPr defaultColWidth="8.72727272727273" defaultRowHeight="14" outlineLevelRow="6" outlineLevelCol="3"/>
  <cols>
    <col min="2" max="4" width="12.8181818181818"/>
    <col min="8" max="8" width="12.8181818181818"/>
  </cols>
  <sheetData>
    <row r="1" spans="2:4">
      <c r="B1" s="1" t="s">
        <v>66</v>
      </c>
      <c r="C1" s="1" t="s">
        <v>67</v>
      </c>
      <c r="D1" s="1" t="s">
        <v>68</v>
      </c>
    </row>
    <row r="2" spans="1:4">
      <c r="A2" t="s">
        <v>21</v>
      </c>
      <c r="B2" s="1">
        <v>65.9244778434175</v>
      </c>
      <c r="C2" s="1">
        <v>62.2979167424127</v>
      </c>
      <c r="D2" s="1">
        <v>61.2418077380349</v>
      </c>
    </row>
    <row r="3" spans="1:4">
      <c r="A3" t="s">
        <v>22</v>
      </c>
      <c r="B3" s="1">
        <v>75.8575708817565</v>
      </c>
      <c r="C3" s="1">
        <v>82.4978042905566</v>
      </c>
      <c r="D3" s="1">
        <v>85.4366825491178</v>
      </c>
    </row>
    <row r="4" spans="1:4">
      <c r="A4" t="s">
        <v>23</v>
      </c>
      <c r="B4" s="1">
        <v>46.7676470588235</v>
      </c>
      <c r="C4" s="1">
        <v>47.1294117647059</v>
      </c>
      <c r="D4" s="1">
        <v>46.95</v>
      </c>
    </row>
    <row r="5" spans="1:4">
      <c r="A5" t="s">
        <v>24</v>
      </c>
      <c r="B5" s="1">
        <v>52.7484119823629</v>
      </c>
      <c r="C5" s="1">
        <v>49.2586172521894</v>
      </c>
      <c r="D5" s="1">
        <v>48.9705882352941</v>
      </c>
    </row>
    <row r="6" spans="1:4">
      <c r="A6" t="s">
        <v>25</v>
      </c>
      <c r="B6" s="1">
        <v>95.7539751310009</v>
      </c>
      <c r="C6" s="1">
        <v>93.5711656061941</v>
      </c>
      <c r="D6" s="1">
        <v>86.3935549015349</v>
      </c>
    </row>
    <row r="7" spans="1:4">
      <c r="A7" t="s">
        <v>26</v>
      </c>
      <c r="B7" s="1">
        <v>64.1742872065512</v>
      </c>
      <c r="C7" s="1">
        <v>85.3321135702254</v>
      </c>
      <c r="D7" s="1">
        <v>73.4819611409634</v>
      </c>
    </row>
  </sheetData>
  <autoFilter ref="A2:A7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67"/>
  <sheetViews>
    <sheetView workbookViewId="0">
      <selection activeCell="D24" sqref="D24"/>
    </sheetView>
  </sheetViews>
  <sheetFormatPr defaultColWidth="8.72727272727273" defaultRowHeight="14" outlineLevelCol="4"/>
  <sheetData>
    <row r="1" spans="1:5">
      <c r="A1">
        <v>1</v>
      </c>
      <c r="B1">
        <v>2</v>
      </c>
      <c r="C1">
        <v>3</v>
      </c>
      <c r="D1">
        <v>4</v>
      </c>
      <c r="E1">
        <v>5</v>
      </c>
    </row>
    <row r="2" hidden="1" spans="1:5">
      <c r="A2" t="s">
        <v>23</v>
      </c>
      <c r="B2">
        <v>202301</v>
      </c>
      <c r="C2">
        <v>6980</v>
      </c>
      <c r="D2">
        <v>28</v>
      </c>
      <c r="E2">
        <v>9</v>
      </c>
    </row>
    <row r="3" hidden="1" spans="1:5">
      <c r="A3" t="s">
        <v>22</v>
      </c>
      <c r="B3">
        <v>202301</v>
      </c>
      <c r="C3">
        <v>27696</v>
      </c>
      <c r="D3">
        <v>117</v>
      </c>
      <c r="E3">
        <v>52</v>
      </c>
    </row>
    <row r="4" hidden="1" spans="1:5">
      <c r="A4" t="s">
        <v>26</v>
      </c>
      <c r="B4">
        <v>202301</v>
      </c>
      <c r="C4">
        <v>1832</v>
      </c>
      <c r="D4">
        <v>12</v>
      </c>
      <c r="E4">
        <v>3</v>
      </c>
    </row>
    <row r="5" hidden="1" spans="1:5">
      <c r="A5" t="s">
        <v>24</v>
      </c>
      <c r="B5">
        <v>202301</v>
      </c>
      <c r="C5">
        <v>3566</v>
      </c>
      <c r="D5">
        <v>45</v>
      </c>
      <c r="E5">
        <v>21</v>
      </c>
    </row>
    <row r="6" hidden="1" spans="1:5">
      <c r="A6" t="s">
        <v>25</v>
      </c>
      <c r="B6">
        <v>202301</v>
      </c>
      <c r="C6">
        <v>37814</v>
      </c>
      <c r="D6">
        <v>78</v>
      </c>
      <c r="E6">
        <v>16</v>
      </c>
    </row>
    <row r="7" hidden="1" spans="1:5">
      <c r="A7" t="s">
        <v>21</v>
      </c>
      <c r="B7">
        <v>202301</v>
      </c>
      <c r="C7">
        <v>51938</v>
      </c>
      <c r="D7">
        <v>233</v>
      </c>
      <c r="E7">
        <v>110</v>
      </c>
    </row>
    <row r="8" hidden="1" spans="1:5">
      <c r="A8" t="s">
        <v>23</v>
      </c>
      <c r="B8">
        <v>202302</v>
      </c>
      <c r="C8">
        <v>11786</v>
      </c>
      <c r="D8">
        <v>32</v>
      </c>
      <c r="E8">
        <v>23</v>
      </c>
    </row>
    <row r="9" hidden="1" spans="1:5">
      <c r="A9" t="s">
        <v>22</v>
      </c>
      <c r="B9">
        <v>202302</v>
      </c>
      <c r="C9">
        <v>38436</v>
      </c>
      <c r="D9">
        <v>157</v>
      </c>
      <c r="E9">
        <v>71</v>
      </c>
    </row>
    <row r="10" hidden="1" spans="1:5">
      <c r="A10" t="s">
        <v>26</v>
      </c>
      <c r="B10">
        <v>202302</v>
      </c>
      <c r="C10">
        <v>2142</v>
      </c>
      <c r="D10">
        <v>9</v>
      </c>
      <c r="E10">
        <v>7</v>
      </c>
    </row>
    <row r="11" hidden="1" spans="1:5">
      <c r="A11" t="s">
        <v>24</v>
      </c>
      <c r="B11">
        <v>202302</v>
      </c>
      <c r="C11">
        <v>4054</v>
      </c>
      <c r="D11">
        <v>40</v>
      </c>
      <c r="E11">
        <v>17</v>
      </c>
    </row>
    <row r="12" hidden="1" spans="1:5">
      <c r="A12" t="s">
        <v>25</v>
      </c>
      <c r="B12">
        <v>202302</v>
      </c>
      <c r="C12">
        <v>38797</v>
      </c>
      <c r="D12">
        <v>85</v>
      </c>
      <c r="E12">
        <v>15</v>
      </c>
    </row>
    <row r="13" hidden="1" spans="1:5">
      <c r="A13" t="s">
        <v>21</v>
      </c>
      <c r="B13">
        <v>202302</v>
      </c>
      <c r="C13">
        <v>63246</v>
      </c>
      <c r="D13">
        <v>287</v>
      </c>
      <c r="E13">
        <v>101</v>
      </c>
    </row>
    <row r="14" hidden="1" spans="1:5">
      <c r="A14" t="s">
        <v>23</v>
      </c>
      <c r="B14">
        <v>202303</v>
      </c>
      <c r="C14">
        <v>11236</v>
      </c>
      <c r="D14">
        <v>50</v>
      </c>
      <c r="E14">
        <v>18</v>
      </c>
    </row>
    <row r="15" hidden="1" spans="1:5">
      <c r="A15" t="s">
        <v>22</v>
      </c>
      <c r="B15">
        <v>202303</v>
      </c>
      <c r="C15">
        <v>41085</v>
      </c>
      <c r="D15">
        <v>199</v>
      </c>
      <c r="E15">
        <v>57</v>
      </c>
    </row>
    <row r="16" hidden="1" spans="1:5">
      <c r="A16" t="s">
        <v>26</v>
      </c>
      <c r="B16">
        <v>202303</v>
      </c>
      <c r="C16">
        <v>2558</v>
      </c>
      <c r="D16">
        <v>13</v>
      </c>
      <c r="E16">
        <v>5</v>
      </c>
    </row>
    <row r="17" hidden="1" spans="1:5">
      <c r="A17" t="s">
        <v>24</v>
      </c>
      <c r="B17">
        <v>202303</v>
      </c>
      <c r="C17">
        <v>5013</v>
      </c>
      <c r="D17">
        <v>49</v>
      </c>
      <c r="E17">
        <v>31</v>
      </c>
    </row>
    <row r="18" hidden="1" spans="1:5">
      <c r="A18" t="s">
        <v>25</v>
      </c>
      <c r="B18">
        <v>202303</v>
      </c>
      <c r="C18">
        <v>40445</v>
      </c>
      <c r="D18">
        <v>90</v>
      </c>
      <c r="E18">
        <v>10</v>
      </c>
    </row>
    <row r="19" hidden="1" spans="1:5">
      <c r="A19" t="s">
        <v>21</v>
      </c>
      <c r="B19">
        <v>202303</v>
      </c>
      <c r="C19">
        <v>71503</v>
      </c>
      <c r="D19">
        <v>319</v>
      </c>
      <c r="E19">
        <v>134</v>
      </c>
    </row>
    <row r="20" hidden="1" spans="1:5">
      <c r="A20" t="s">
        <v>23</v>
      </c>
      <c r="B20">
        <v>202304</v>
      </c>
      <c r="C20">
        <v>11345</v>
      </c>
      <c r="D20">
        <v>46</v>
      </c>
      <c r="E20">
        <v>15</v>
      </c>
    </row>
    <row r="21" hidden="1" spans="1:5">
      <c r="A21" t="s">
        <v>22</v>
      </c>
      <c r="B21">
        <v>202304</v>
      </c>
      <c r="C21">
        <v>36591</v>
      </c>
      <c r="D21">
        <v>127</v>
      </c>
      <c r="E21">
        <v>65</v>
      </c>
    </row>
    <row r="22" hidden="1" spans="1:5">
      <c r="A22" t="s">
        <v>26</v>
      </c>
      <c r="B22">
        <v>202304</v>
      </c>
      <c r="C22">
        <v>2394</v>
      </c>
      <c r="D22">
        <v>9</v>
      </c>
      <c r="E22">
        <v>7</v>
      </c>
    </row>
    <row r="23" hidden="1" spans="1:5">
      <c r="A23" t="s">
        <v>24</v>
      </c>
      <c r="B23">
        <v>202304</v>
      </c>
      <c r="C23">
        <v>4884</v>
      </c>
      <c r="D23">
        <v>42</v>
      </c>
      <c r="E23">
        <v>18</v>
      </c>
    </row>
    <row r="24" hidden="1" spans="1:5">
      <c r="A24" t="s">
        <v>25</v>
      </c>
      <c r="B24">
        <v>202304</v>
      </c>
      <c r="C24">
        <v>35569</v>
      </c>
      <c r="D24">
        <v>81</v>
      </c>
      <c r="E24">
        <v>14</v>
      </c>
    </row>
    <row r="25" hidden="1" spans="1:5">
      <c r="A25" t="s">
        <v>21</v>
      </c>
      <c r="B25">
        <v>202304</v>
      </c>
      <c r="C25">
        <v>73966</v>
      </c>
      <c r="D25">
        <v>288</v>
      </c>
      <c r="E25">
        <v>103</v>
      </c>
    </row>
    <row r="26" hidden="1" spans="1:5">
      <c r="A26" t="s">
        <v>23</v>
      </c>
      <c r="B26">
        <v>202305</v>
      </c>
      <c r="C26">
        <v>14677</v>
      </c>
      <c r="D26">
        <v>31</v>
      </c>
      <c r="E26">
        <v>21</v>
      </c>
    </row>
    <row r="27" hidden="1" spans="1:5">
      <c r="A27" t="s">
        <v>22</v>
      </c>
      <c r="B27">
        <v>202305</v>
      </c>
      <c r="C27">
        <v>41630</v>
      </c>
      <c r="D27">
        <v>124</v>
      </c>
      <c r="E27">
        <v>54</v>
      </c>
    </row>
    <row r="28" hidden="1" spans="1:5">
      <c r="A28" t="s">
        <v>26</v>
      </c>
      <c r="B28">
        <v>202305</v>
      </c>
      <c r="C28">
        <v>2397</v>
      </c>
      <c r="D28">
        <v>9</v>
      </c>
      <c r="E28">
        <v>4</v>
      </c>
    </row>
    <row r="29" hidden="1" spans="1:5">
      <c r="A29" t="s">
        <v>24</v>
      </c>
      <c r="B29">
        <v>202305</v>
      </c>
      <c r="C29">
        <v>5011</v>
      </c>
      <c r="D29">
        <v>54</v>
      </c>
      <c r="E29">
        <v>11</v>
      </c>
    </row>
    <row r="30" hidden="1" spans="1:5">
      <c r="A30" t="s">
        <v>25</v>
      </c>
      <c r="B30">
        <v>202305</v>
      </c>
      <c r="C30">
        <v>25252</v>
      </c>
      <c r="D30">
        <v>49</v>
      </c>
      <c r="E30">
        <v>12</v>
      </c>
    </row>
    <row r="31" hidden="1" spans="1:5">
      <c r="A31" t="s">
        <v>21</v>
      </c>
      <c r="B31">
        <v>202305</v>
      </c>
      <c r="C31">
        <v>83727</v>
      </c>
      <c r="D31">
        <v>318</v>
      </c>
      <c r="E31">
        <v>120</v>
      </c>
    </row>
    <row r="32" hidden="1" spans="1:5">
      <c r="A32" t="s">
        <v>23</v>
      </c>
      <c r="B32">
        <v>202306</v>
      </c>
      <c r="C32">
        <v>20421</v>
      </c>
      <c r="D32">
        <v>34</v>
      </c>
      <c r="E32">
        <v>10</v>
      </c>
    </row>
    <row r="33" hidden="1" spans="1:5">
      <c r="A33" t="s">
        <v>22</v>
      </c>
      <c r="B33">
        <v>202306</v>
      </c>
      <c r="C33">
        <v>40548</v>
      </c>
      <c r="D33">
        <v>111</v>
      </c>
      <c r="E33">
        <v>63</v>
      </c>
    </row>
    <row r="34" hidden="1" spans="1:5">
      <c r="A34" t="s">
        <v>26</v>
      </c>
      <c r="B34">
        <v>202306</v>
      </c>
      <c r="C34">
        <v>2391</v>
      </c>
      <c r="D34">
        <v>11</v>
      </c>
      <c r="E34">
        <v>4</v>
      </c>
    </row>
    <row r="35" hidden="1" spans="1:5">
      <c r="A35" t="s">
        <v>24</v>
      </c>
      <c r="B35">
        <v>202306</v>
      </c>
      <c r="C35">
        <v>5348</v>
      </c>
      <c r="D35">
        <v>38</v>
      </c>
      <c r="E35">
        <v>12</v>
      </c>
    </row>
    <row r="36" hidden="1" spans="1:5">
      <c r="A36" t="s">
        <v>25</v>
      </c>
      <c r="B36">
        <v>202306</v>
      </c>
      <c r="C36">
        <v>20169</v>
      </c>
      <c r="D36">
        <v>35</v>
      </c>
      <c r="E36">
        <v>14</v>
      </c>
    </row>
    <row r="37" hidden="1" spans="1:5">
      <c r="A37" t="s">
        <v>21</v>
      </c>
      <c r="B37">
        <v>202306</v>
      </c>
      <c r="C37">
        <v>96293</v>
      </c>
      <c r="D37">
        <v>198</v>
      </c>
      <c r="E37">
        <v>103</v>
      </c>
    </row>
    <row r="38" hidden="1" spans="1:5">
      <c r="A38" t="s">
        <v>23</v>
      </c>
      <c r="B38">
        <v>202307</v>
      </c>
      <c r="C38">
        <v>16275</v>
      </c>
      <c r="D38">
        <v>68</v>
      </c>
      <c r="E38">
        <v>13</v>
      </c>
    </row>
    <row r="39" hidden="1" spans="1:5">
      <c r="A39" t="s">
        <v>22</v>
      </c>
      <c r="B39">
        <v>202307</v>
      </c>
      <c r="C39">
        <v>37630</v>
      </c>
      <c r="D39">
        <v>158</v>
      </c>
      <c r="E39">
        <v>83</v>
      </c>
    </row>
    <row r="40" hidden="1" spans="1:5">
      <c r="A40" t="s">
        <v>26</v>
      </c>
      <c r="B40">
        <v>202307</v>
      </c>
      <c r="C40">
        <v>2351</v>
      </c>
      <c r="D40">
        <v>21</v>
      </c>
      <c r="E40">
        <v>8</v>
      </c>
    </row>
    <row r="41" hidden="1" spans="1:5">
      <c r="A41" t="s">
        <v>24</v>
      </c>
      <c r="B41">
        <v>202307</v>
      </c>
      <c r="C41">
        <v>5921</v>
      </c>
      <c r="D41">
        <v>87</v>
      </c>
      <c r="E41">
        <v>20</v>
      </c>
    </row>
    <row r="42" hidden="1" spans="1:5">
      <c r="A42" t="s">
        <v>25</v>
      </c>
      <c r="B42">
        <v>202307</v>
      </c>
      <c r="C42">
        <v>19820</v>
      </c>
      <c r="D42">
        <v>81</v>
      </c>
      <c r="E42">
        <v>18</v>
      </c>
    </row>
    <row r="43" hidden="1" spans="1:5">
      <c r="A43" t="s">
        <v>21</v>
      </c>
      <c r="B43">
        <v>202307</v>
      </c>
      <c r="C43">
        <v>81464</v>
      </c>
      <c r="D43">
        <v>361</v>
      </c>
      <c r="E43">
        <v>96</v>
      </c>
    </row>
    <row r="44" hidden="1" spans="1:5">
      <c r="A44" t="s">
        <v>23</v>
      </c>
      <c r="B44">
        <v>202308</v>
      </c>
      <c r="C44">
        <v>17209</v>
      </c>
      <c r="D44">
        <v>56</v>
      </c>
      <c r="E44">
        <v>27</v>
      </c>
    </row>
    <row r="45" hidden="1" spans="1:5">
      <c r="A45" t="s">
        <v>22</v>
      </c>
      <c r="B45">
        <v>202308</v>
      </c>
      <c r="C45">
        <v>33165</v>
      </c>
      <c r="D45">
        <v>151</v>
      </c>
      <c r="E45">
        <v>44</v>
      </c>
    </row>
    <row r="46" hidden="1" spans="1:5">
      <c r="A46" t="s">
        <v>26</v>
      </c>
      <c r="B46">
        <v>202308</v>
      </c>
      <c r="C46">
        <v>2297</v>
      </c>
      <c r="D46">
        <v>17</v>
      </c>
      <c r="E46">
        <v>4</v>
      </c>
    </row>
    <row r="47" hidden="1" spans="1:5">
      <c r="A47" t="s">
        <v>24</v>
      </c>
      <c r="B47">
        <v>202308</v>
      </c>
      <c r="C47">
        <v>6159</v>
      </c>
      <c r="D47">
        <v>59</v>
      </c>
      <c r="E47">
        <v>12</v>
      </c>
    </row>
    <row r="48" hidden="1" spans="1:5">
      <c r="A48" t="s">
        <v>25</v>
      </c>
      <c r="B48">
        <v>202308</v>
      </c>
      <c r="C48">
        <v>27024</v>
      </c>
      <c r="D48">
        <v>69</v>
      </c>
      <c r="E48">
        <v>10</v>
      </c>
    </row>
    <row r="49" hidden="1" spans="1:5">
      <c r="A49" t="s">
        <v>21</v>
      </c>
      <c r="B49">
        <v>202308</v>
      </c>
      <c r="C49">
        <v>72751</v>
      </c>
      <c r="D49">
        <v>319</v>
      </c>
      <c r="E49">
        <v>91</v>
      </c>
    </row>
    <row r="50" spans="1:5">
      <c r="A50" t="s">
        <v>23</v>
      </c>
      <c r="B50">
        <v>202309</v>
      </c>
      <c r="C50">
        <v>25893</v>
      </c>
      <c r="D50">
        <v>85</v>
      </c>
      <c r="E50">
        <v>48</v>
      </c>
    </row>
    <row r="51" spans="1:5">
      <c r="A51" t="s">
        <v>22</v>
      </c>
      <c r="B51">
        <v>202309</v>
      </c>
      <c r="C51">
        <v>30668</v>
      </c>
      <c r="D51">
        <v>120</v>
      </c>
      <c r="E51">
        <v>43</v>
      </c>
    </row>
    <row r="52" spans="1:5">
      <c r="A52" t="s">
        <v>26</v>
      </c>
      <c r="B52">
        <v>202309</v>
      </c>
      <c r="C52">
        <v>2192</v>
      </c>
      <c r="D52">
        <v>9</v>
      </c>
      <c r="E52">
        <v>5</v>
      </c>
    </row>
    <row r="53" spans="1:5">
      <c r="A53" t="s">
        <v>24</v>
      </c>
      <c r="B53">
        <v>202309</v>
      </c>
      <c r="C53">
        <v>6574</v>
      </c>
      <c r="D53">
        <v>86</v>
      </c>
      <c r="E53">
        <v>10</v>
      </c>
    </row>
    <row r="54" spans="1:5">
      <c r="A54" t="s">
        <v>25</v>
      </c>
      <c r="B54">
        <v>202309</v>
      </c>
      <c r="C54">
        <v>18966</v>
      </c>
      <c r="D54">
        <v>79</v>
      </c>
      <c r="E54">
        <v>13</v>
      </c>
    </row>
    <row r="55" spans="1:5">
      <c r="A55" t="s">
        <v>21</v>
      </c>
      <c r="B55">
        <v>202309</v>
      </c>
      <c r="C55">
        <v>77747</v>
      </c>
      <c r="D55">
        <v>329</v>
      </c>
      <c r="E55">
        <v>65</v>
      </c>
    </row>
    <row r="56" hidden="1" spans="1:5">
      <c r="A56" t="s">
        <v>23</v>
      </c>
      <c r="B56">
        <v>202310</v>
      </c>
      <c r="C56">
        <v>24586</v>
      </c>
      <c r="D56">
        <v>93</v>
      </c>
      <c r="E56">
        <v>61</v>
      </c>
    </row>
    <row r="57" hidden="1" spans="1:5">
      <c r="A57" t="s">
        <v>22</v>
      </c>
      <c r="B57">
        <v>202310</v>
      </c>
      <c r="C57">
        <v>28385</v>
      </c>
      <c r="D57">
        <v>130</v>
      </c>
      <c r="E57">
        <v>33</v>
      </c>
    </row>
    <row r="58" hidden="1" spans="1:5">
      <c r="A58" t="s">
        <v>26</v>
      </c>
      <c r="B58">
        <v>202310</v>
      </c>
      <c r="C58">
        <v>2123</v>
      </c>
      <c r="D58">
        <v>16</v>
      </c>
      <c r="E58">
        <v>5</v>
      </c>
    </row>
    <row r="59" hidden="1" spans="1:5">
      <c r="A59" t="s">
        <v>24</v>
      </c>
      <c r="B59">
        <v>202310</v>
      </c>
      <c r="C59">
        <v>7256</v>
      </c>
      <c r="D59">
        <v>94</v>
      </c>
      <c r="E59">
        <v>9</v>
      </c>
    </row>
    <row r="60" hidden="1" spans="1:5">
      <c r="A60" t="s">
        <v>25</v>
      </c>
      <c r="B60">
        <v>202310</v>
      </c>
      <c r="C60">
        <v>18961</v>
      </c>
      <c r="D60">
        <v>99</v>
      </c>
      <c r="E60">
        <v>17</v>
      </c>
    </row>
    <row r="61" hidden="1" spans="1:5">
      <c r="A61" t="s">
        <v>21</v>
      </c>
      <c r="B61">
        <v>202310</v>
      </c>
      <c r="C61">
        <v>78271</v>
      </c>
      <c r="D61">
        <v>360</v>
      </c>
      <c r="E61">
        <v>85</v>
      </c>
    </row>
    <row r="62" hidden="1" spans="1:5">
      <c r="A62" t="s">
        <v>23</v>
      </c>
      <c r="B62">
        <v>202311</v>
      </c>
      <c r="C62">
        <v>25211</v>
      </c>
      <c r="D62">
        <v>104</v>
      </c>
      <c r="E62">
        <v>60</v>
      </c>
    </row>
    <row r="63" hidden="1" spans="1:5">
      <c r="A63" t="s">
        <v>22</v>
      </c>
      <c r="B63">
        <v>202311</v>
      </c>
      <c r="C63">
        <v>35547</v>
      </c>
      <c r="D63">
        <v>181</v>
      </c>
      <c r="E63">
        <v>47</v>
      </c>
    </row>
    <row r="64" hidden="1" spans="1:5">
      <c r="A64" t="s">
        <v>26</v>
      </c>
      <c r="B64">
        <v>202311</v>
      </c>
      <c r="C64">
        <v>2038</v>
      </c>
      <c r="D64">
        <v>11</v>
      </c>
      <c r="E64">
        <v>2</v>
      </c>
    </row>
    <row r="65" hidden="1" spans="1:5">
      <c r="A65" t="s">
        <v>24</v>
      </c>
      <c r="B65">
        <v>202311</v>
      </c>
      <c r="C65">
        <v>8583</v>
      </c>
      <c r="D65">
        <v>146</v>
      </c>
      <c r="E65">
        <v>25</v>
      </c>
    </row>
    <row r="66" hidden="1" spans="1:5">
      <c r="A66" t="s">
        <v>25</v>
      </c>
      <c r="B66">
        <v>202311</v>
      </c>
      <c r="C66">
        <v>18407</v>
      </c>
      <c r="D66">
        <v>98</v>
      </c>
      <c r="E66">
        <v>15</v>
      </c>
    </row>
    <row r="67" hidden="1" spans="1:5">
      <c r="A67" t="s">
        <v>21</v>
      </c>
      <c r="B67">
        <v>202311</v>
      </c>
      <c r="C67">
        <v>80304</v>
      </c>
      <c r="D67">
        <v>379</v>
      </c>
      <c r="E67">
        <v>69</v>
      </c>
    </row>
  </sheetData>
  <autoFilter ref="A1:E67">
    <filterColumn colId="1">
      <filters>
        <filter val="202309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天津市分公司</Company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指标现状</vt:lpstr>
      <vt:lpstr>计算方式</vt:lpstr>
      <vt:lpstr>产品体验优良率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</dc:creator>
  <cp:lastModifiedBy>777</cp:lastModifiedBy>
  <dcterms:created xsi:type="dcterms:W3CDTF">2023-04-06T08:08:00Z</dcterms:created>
  <dcterms:modified xsi:type="dcterms:W3CDTF">2023-12-25T09:30:24Z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0808F190491A452BAA373AD277047AE2</vt:lpwstr>
  </property>
  <property fmtid="{D5CDD505-2E9C-101B-9397-08002B2CF9AE}" pid="3" name="KSOProductBuildVer">
    <vt:lpwstr>2052-12.1.0.15990</vt:lpwstr>
  </property>
</Properties>
</file>