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Program\Program_elimination\res\"/>
    </mc:Choice>
  </mc:AlternateContent>
  <xr:revisionPtr revIDLastSave="0" documentId="13_ncr:1_{AEDDCFA1-B347-4900-9703-2820E9FAD608}" xr6:coauthVersionLast="47" xr6:coauthVersionMax="47" xr10:uidLastSave="{00000000-0000-0000-0000-000000000000}"/>
  <bookViews>
    <workbookView xWindow="-120" yWindow="-120" windowWidth="29040" windowHeight="15720" activeTab="1" xr2:uid="{00000000-000D-0000-FFFF-FFFF00000000}"/>
  </bookViews>
  <sheets>
    <sheet name="t_matching_s" sheetId="5" r:id="rId1"/>
    <sheet name="t_matching_s说明表" sheetId="1" r:id="rId2"/>
    <sheet name="t_streak_s" sheetId="10" r:id="rId3"/>
    <sheet name="t_streak_s说明表" sheetId="7" r:id="rId4"/>
    <sheet name="t_matchpoint_s" sheetId="11" r:id="rId5"/>
    <sheet name="t_matchpoint_s说明表" sheetId="8" r:id="rId6"/>
    <sheet name="公式调用枚举" sheetId="2" r:id="rId7"/>
    <sheet name="卡牌配置工具" sheetId="3" r:id="rId8"/>
    <sheet name="机器人配置表" sheetId="9" r:id="rId9"/>
    <sheet name="Sheet1" sheetId="6" r:id="rId10"/>
    <sheet name="Sheet3" sheetId="13" r:id="rId11"/>
  </sheets>
  <externalReferences>
    <externalReference r:id="rId12"/>
  </externalReferences>
  <definedNames>
    <definedName name="_xlnm._FilterDatabase" localSheetId="1" hidden="1">t_matching_s说明表!$A$5:$BN$105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7" i="1" l="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6"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6" i="1"/>
  <c r="C61" i="13"/>
  <c r="C62" i="13"/>
  <c r="C63" i="13"/>
  <c r="C64" i="13"/>
  <c r="C65" i="13"/>
  <c r="C66" i="13"/>
  <c r="C67" i="13"/>
  <c r="C68" i="13"/>
  <c r="C69" i="13"/>
  <c r="C70" i="13"/>
  <c r="C71" i="13"/>
  <c r="C72" i="13"/>
  <c r="C73" i="13"/>
  <c r="C74" i="13"/>
  <c r="C75" i="13"/>
  <c r="C76" i="13"/>
  <c r="C77" i="13"/>
  <c r="C78" i="13"/>
  <c r="C79" i="13"/>
  <c r="C80" i="13"/>
  <c r="B2" i="6"/>
  <c r="K48"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10" i="2"/>
  <c r="I28" i="2"/>
  <c r="I29" i="2"/>
  <c r="I30" i="2"/>
  <c r="I31" i="2"/>
  <c r="I34" i="2"/>
  <c r="I42" i="2" s="1"/>
  <c r="I35" i="2"/>
  <c r="I43" i="2" s="1"/>
  <c r="I36" i="2"/>
  <c r="I44" i="2" s="1"/>
  <c r="I37" i="2"/>
  <c r="I45" i="2" s="1"/>
  <c r="I38" i="2"/>
  <c r="I46" i="2" s="1"/>
  <c r="I39" i="2"/>
  <c r="I47" i="2"/>
  <c r="I19" i="2"/>
  <c r="I20" i="2"/>
  <c r="I21" i="2"/>
  <c r="I22" i="2"/>
  <c r="I23" i="2"/>
  <c r="I26" i="2"/>
  <c r="I27" i="2"/>
  <c r="I18" i="2"/>
  <c r="I11" i="1"/>
  <c r="I16" i="1" s="1"/>
  <c r="I21" i="1" s="1"/>
  <c r="I26" i="1" s="1"/>
  <c r="I31" i="1" s="1"/>
  <c r="I36" i="1" s="1"/>
  <c r="I41" i="1" s="1"/>
  <c r="I46" i="1" s="1"/>
  <c r="I51" i="1" s="1"/>
  <c r="I56" i="1" s="1"/>
  <c r="I61" i="1" s="1"/>
  <c r="I66" i="1" s="1"/>
  <c r="I71" i="1" s="1"/>
  <c r="I76" i="1" s="1"/>
  <c r="I81" i="1" s="1"/>
  <c r="I86" i="1" s="1"/>
  <c r="I91" i="1" s="1"/>
  <c r="I96" i="1" s="1"/>
  <c r="I101" i="1" s="1"/>
  <c r="I12" i="1"/>
  <c r="I17" i="1" s="1"/>
  <c r="I22" i="1" s="1"/>
  <c r="I27" i="1" s="1"/>
  <c r="I32" i="1" s="1"/>
  <c r="I37" i="1" s="1"/>
  <c r="I42" i="1" s="1"/>
  <c r="I47" i="1" s="1"/>
  <c r="I52" i="1" s="1"/>
  <c r="I57" i="1" s="1"/>
  <c r="I62" i="1" s="1"/>
  <c r="I67" i="1" s="1"/>
  <c r="I72" i="1" s="1"/>
  <c r="I77" i="1" s="1"/>
  <c r="I82" i="1" s="1"/>
  <c r="I87" i="1" s="1"/>
  <c r="I92" i="1" s="1"/>
  <c r="I97" i="1" s="1"/>
  <c r="I102" i="1" s="1"/>
  <c r="I13" i="1"/>
  <c r="I18" i="1" s="1"/>
  <c r="I23" i="1" s="1"/>
  <c r="I28" i="1" s="1"/>
  <c r="I33" i="1" s="1"/>
  <c r="I38" i="1" s="1"/>
  <c r="I43" i="1" s="1"/>
  <c r="I48" i="1" s="1"/>
  <c r="I53" i="1" s="1"/>
  <c r="I58" i="1" s="1"/>
  <c r="I63" i="1" s="1"/>
  <c r="I68" i="1" s="1"/>
  <c r="I73" i="1" s="1"/>
  <c r="I78" i="1" s="1"/>
  <c r="I83" i="1" s="1"/>
  <c r="I88" i="1" s="1"/>
  <c r="I93" i="1" s="1"/>
  <c r="I98" i="1" s="1"/>
  <c r="I103" i="1" s="1"/>
  <c r="I14" i="1"/>
  <c r="I19" i="1" s="1"/>
  <c r="I24" i="1" s="1"/>
  <c r="I29" i="1" s="1"/>
  <c r="I34" i="1" s="1"/>
  <c r="I39" i="1" s="1"/>
  <c r="I44" i="1" s="1"/>
  <c r="I49" i="1" s="1"/>
  <c r="I54" i="1" s="1"/>
  <c r="I59" i="1" s="1"/>
  <c r="I64" i="1" s="1"/>
  <c r="I69" i="1" s="1"/>
  <c r="I74" i="1" s="1"/>
  <c r="I79" i="1" s="1"/>
  <c r="I84" i="1" s="1"/>
  <c r="I89" i="1" s="1"/>
  <c r="I94" i="1" s="1"/>
  <c r="I99" i="1" s="1"/>
  <c r="I104" i="1" s="1"/>
  <c r="I15" i="1"/>
  <c r="I20" i="1" s="1"/>
  <c r="I25" i="1" s="1"/>
  <c r="I30" i="1" s="1"/>
  <c r="I35" i="1" s="1"/>
  <c r="I40" i="1" s="1"/>
  <c r="I45" i="1" s="1"/>
  <c r="I50" i="1" s="1"/>
  <c r="I55" i="1" s="1"/>
  <c r="I60" i="1" s="1"/>
  <c r="I65" i="1" s="1"/>
  <c r="I70" i="1" s="1"/>
  <c r="I75" i="1" s="1"/>
  <c r="I80" i="1" s="1"/>
  <c r="I85" i="1" s="1"/>
  <c r="I90" i="1" s="1"/>
  <c r="I95" i="1" s="1"/>
  <c r="I100" i="1" s="1"/>
  <c r="I105" i="1" s="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7" i="1"/>
  <c r="BK6" i="1"/>
  <c r="A86" i="1"/>
  <c r="A87" i="1"/>
  <c r="A88" i="1"/>
  <c r="A89" i="1"/>
  <c r="A90" i="1"/>
  <c r="A91" i="1"/>
  <c r="A92" i="1"/>
  <c r="A93" i="1"/>
  <c r="A94" i="1"/>
  <c r="A95" i="1"/>
  <c r="A96" i="1"/>
  <c r="A97" i="1"/>
  <c r="A98" i="1"/>
  <c r="A99" i="1"/>
  <c r="A100" i="1"/>
  <c r="A101" i="1"/>
  <c r="A102" i="1"/>
  <c r="A103" i="1"/>
  <c r="A104" i="1"/>
  <c r="A105" i="1"/>
  <c r="AY7" i="1"/>
  <c r="AY8" i="1"/>
  <c r="AY9" i="1"/>
  <c r="AY26" i="1"/>
  <c r="AY27" i="1"/>
  <c r="AY28" i="1"/>
  <c r="AY29" i="1"/>
  <c r="AY46" i="1"/>
  <c r="AY47" i="1"/>
  <c r="AY48" i="1"/>
  <c r="AY49" i="1"/>
  <c r="AY66" i="1"/>
  <c r="AY67" i="1"/>
  <c r="AY68" i="1"/>
  <c r="AY69" i="1"/>
  <c r="AY86" i="1"/>
  <c r="AY87" i="1"/>
  <c r="AY88" i="1"/>
  <c r="AY89" i="1"/>
  <c r="AY6" i="1"/>
  <c r="F2" i="6"/>
  <c r="B6" i="1" l="1"/>
  <c r="J7" i="1"/>
  <c r="W7" i="1" s="1"/>
  <c r="J8" i="1"/>
  <c r="W8" i="1" s="1"/>
  <c r="J9" i="1"/>
  <c r="W9" i="1" s="1"/>
  <c r="J10" i="1"/>
  <c r="W10" i="1" s="1"/>
  <c r="J11" i="1"/>
  <c r="W11" i="1" s="1"/>
  <c r="J12" i="1"/>
  <c r="W12" i="1" s="1"/>
  <c r="J13" i="1"/>
  <c r="W13" i="1" s="1"/>
  <c r="J14" i="1"/>
  <c r="W14" i="1" s="1"/>
  <c r="J15" i="1"/>
  <c r="W15" i="1" s="1"/>
  <c r="J16" i="1"/>
  <c r="W16" i="1" s="1"/>
  <c r="J17" i="1"/>
  <c r="W17" i="1" s="1"/>
  <c r="J18" i="1"/>
  <c r="W18" i="1" s="1"/>
  <c r="J19" i="1"/>
  <c r="W19" i="1" s="1"/>
  <c r="J20" i="1"/>
  <c r="W20" i="1" s="1"/>
  <c r="J21" i="1"/>
  <c r="W21" i="1" s="1"/>
  <c r="J22" i="1"/>
  <c r="W22" i="1" s="1"/>
  <c r="J23" i="1"/>
  <c r="W23" i="1" s="1"/>
  <c r="J24" i="1"/>
  <c r="W24" i="1" s="1"/>
  <c r="J25" i="1"/>
  <c r="W25" i="1" s="1"/>
  <c r="J26" i="1"/>
  <c r="W26" i="1" s="1"/>
  <c r="J27" i="1"/>
  <c r="W27" i="1" s="1"/>
  <c r="J28" i="1"/>
  <c r="W28" i="1" s="1"/>
  <c r="J29" i="1"/>
  <c r="W29" i="1" s="1"/>
  <c r="J30" i="1"/>
  <c r="W30" i="1" s="1"/>
  <c r="J31" i="1"/>
  <c r="W31" i="1" s="1"/>
  <c r="J32" i="1"/>
  <c r="W32" i="1" s="1"/>
  <c r="J33" i="1"/>
  <c r="W33" i="1" s="1"/>
  <c r="J34" i="1"/>
  <c r="W34" i="1" s="1"/>
  <c r="J35" i="1"/>
  <c r="W35" i="1" s="1"/>
  <c r="J36" i="1"/>
  <c r="W36" i="1" s="1"/>
  <c r="J37" i="1"/>
  <c r="W37" i="1" s="1"/>
  <c r="J38" i="1"/>
  <c r="W38" i="1" s="1"/>
  <c r="J39" i="1"/>
  <c r="W39" i="1" s="1"/>
  <c r="J40" i="1"/>
  <c r="W40" i="1" s="1"/>
  <c r="J41" i="1"/>
  <c r="W41" i="1" s="1"/>
  <c r="J42" i="1"/>
  <c r="W42" i="1" s="1"/>
  <c r="J43" i="1"/>
  <c r="W43" i="1" s="1"/>
  <c r="J44" i="1"/>
  <c r="W44" i="1" s="1"/>
  <c r="J45" i="1"/>
  <c r="W45" i="1" s="1"/>
  <c r="J46" i="1"/>
  <c r="W46" i="1" s="1"/>
  <c r="J47" i="1"/>
  <c r="W47" i="1" s="1"/>
  <c r="J48" i="1"/>
  <c r="W48" i="1" s="1"/>
  <c r="J49" i="1"/>
  <c r="W49" i="1" s="1"/>
  <c r="J50" i="1"/>
  <c r="W50" i="1" s="1"/>
  <c r="J51" i="1"/>
  <c r="W51" i="1" s="1"/>
  <c r="J52" i="1"/>
  <c r="W52" i="1" s="1"/>
  <c r="J53" i="1"/>
  <c r="W53" i="1" s="1"/>
  <c r="J54" i="1"/>
  <c r="W54" i="1" s="1"/>
  <c r="J55" i="1"/>
  <c r="W55" i="1" s="1"/>
  <c r="J56" i="1"/>
  <c r="W56" i="1" s="1"/>
  <c r="J57" i="1"/>
  <c r="W57" i="1" s="1"/>
  <c r="J58" i="1"/>
  <c r="W58" i="1" s="1"/>
  <c r="J59" i="1"/>
  <c r="W59" i="1" s="1"/>
  <c r="J60" i="1"/>
  <c r="W60" i="1" s="1"/>
  <c r="J61" i="1"/>
  <c r="W61" i="1" s="1"/>
  <c r="J62" i="1"/>
  <c r="W62" i="1" s="1"/>
  <c r="J63" i="1"/>
  <c r="W63" i="1" s="1"/>
  <c r="J64" i="1"/>
  <c r="W64" i="1" s="1"/>
  <c r="J65" i="1"/>
  <c r="W65" i="1" s="1"/>
  <c r="J66" i="1"/>
  <c r="W66" i="1" s="1"/>
  <c r="J67" i="1"/>
  <c r="W67" i="1" s="1"/>
  <c r="J68" i="1"/>
  <c r="W68" i="1" s="1"/>
  <c r="J69" i="1"/>
  <c r="W69" i="1" s="1"/>
  <c r="J70" i="1"/>
  <c r="W70" i="1" s="1"/>
  <c r="J71" i="1"/>
  <c r="W71" i="1" s="1"/>
  <c r="J72" i="1"/>
  <c r="W72" i="1" s="1"/>
  <c r="J73" i="1"/>
  <c r="W73" i="1" s="1"/>
  <c r="J74" i="1"/>
  <c r="W74" i="1" s="1"/>
  <c r="J75" i="1"/>
  <c r="W75" i="1" s="1"/>
  <c r="J76" i="1"/>
  <c r="W76" i="1" s="1"/>
  <c r="J77" i="1"/>
  <c r="W77" i="1" s="1"/>
  <c r="J78" i="1"/>
  <c r="W78" i="1" s="1"/>
  <c r="J79" i="1"/>
  <c r="W79" i="1" s="1"/>
  <c r="J80" i="1"/>
  <c r="W80" i="1" s="1"/>
  <c r="J81" i="1"/>
  <c r="W81" i="1" s="1"/>
  <c r="J82" i="1"/>
  <c r="W82" i="1" s="1"/>
  <c r="J83" i="1"/>
  <c r="W83" i="1" s="1"/>
  <c r="J84" i="1"/>
  <c r="W84" i="1" s="1"/>
  <c r="J85" i="1"/>
  <c r="W85" i="1" s="1"/>
  <c r="J86" i="1"/>
  <c r="W86" i="1" s="1"/>
  <c r="J87" i="1"/>
  <c r="W87" i="1" s="1"/>
  <c r="J88" i="1"/>
  <c r="W88" i="1" s="1"/>
  <c r="J89" i="1"/>
  <c r="W89" i="1" s="1"/>
  <c r="J90" i="1"/>
  <c r="W90" i="1" s="1"/>
  <c r="J91" i="1"/>
  <c r="W91" i="1" s="1"/>
  <c r="J92" i="1"/>
  <c r="W92" i="1" s="1"/>
  <c r="J93" i="1"/>
  <c r="W93" i="1" s="1"/>
  <c r="J94" i="1"/>
  <c r="W94" i="1" s="1"/>
  <c r="J95" i="1"/>
  <c r="W95" i="1" s="1"/>
  <c r="J96" i="1"/>
  <c r="W96" i="1" s="1"/>
  <c r="J97" i="1"/>
  <c r="W97" i="1" s="1"/>
  <c r="J98" i="1"/>
  <c r="W98" i="1" s="1"/>
  <c r="J99" i="1"/>
  <c r="W99" i="1" s="1"/>
  <c r="J100" i="1"/>
  <c r="W100" i="1" s="1"/>
  <c r="J101" i="1"/>
  <c r="W101" i="1" s="1"/>
  <c r="J102" i="1"/>
  <c r="W102" i="1" s="1"/>
  <c r="J103" i="1"/>
  <c r="W103" i="1" s="1"/>
  <c r="J104" i="1"/>
  <c r="W104" i="1" s="1"/>
  <c r="J105" i="1"/>
  <c r="W105" i="1" s="1"/>
  <c r="J6" i="1"/>
  <c r="W6" i="1" s="1"/>
  <c r="Q7" i="1"/>
  <c r="P7" i="1" s="1"/>
  <c r="Q8" i="1"/>
  <c r="P8" i="1" s="1"/>
  <c r="Q9" i="1"/>
  <c r="P9" i="1" s="1"/>
  <c r="Q26" i="1"/>
  <c r="P26" i="1" s="1"/>
  <c r="Q27" i="1"/>
  <c r="P27" i="1" s="1"/>
  <c r="Q28" i="1"/>
  <c r="P28" i="1" s="1"/>
  <c r="Q29" i="1"/>
  <c r="P29" i="1" s="1"/>
  <c r="Q46" i="1"/>
  <c r="P46" i="1" s="1"/>
  <c r="Q47" i="1"/>
  <c r="P47" i="1" s="1"/>
  <c r="Q48" i="1"/>
  <c r="P48" i="1" s="1"/>
  <c r="Q49" i="1"/>
  <c r="P49" i="1" s="1"/>
  <c r="Q66" i="1"/>
  <c r="P66" i="1" s="1"/>
  <c r="Q67" i="1"/>
  <c r="P67" i="1" s="1"/>
  <c r="Q68" i="1"/>
  <c r="P68" i="1" s="1"/>
  <c r="Q69" i="1"/>
  <c r="P69" i="1" s="1"/>
  <c r="Q86" i="1"/>
  <c r="P86" i="1" s="1"/>
  <c r="Q87" i="1"/>
  <c r="P87" i="1" s="1"/>
  <c r="Q88" i="1"/>
  <c r="P88" i="1" s="1"/>
  <c r="Q89" i="1"/>
  <c r="P89" i="1" s="1"/>
  <c r="Q6" i="1"/>
  <c r="P6" i="1" s="1"/>
  <c r="H4" i="2"/>
  <c r="H5" i="2"/>
  <c r="H6" i="2"/>
  <c r="H7" i="2"/>
  <c r="H3" i="2"/>
  <c r="AI87" i="1" s="1"/>
  <c r="AJ87" i="1" s="1"/>
  <c r="I4" i="2"/>
  <c r="I5" i="2"/>
  <c r="I6" i="2"/>
  <c r="I7" i="2"/>
  <c r="I3" i="2"/>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6" i="1"/>
  <c r="AI86" i="1" l="1"/>
  <c r="AJ86" i="1" s="1"/>
  <c r="AI89" i="1"/>
  <c r="AJ89" i="1" s="1"/>
  <c r="AI88" i="1"/>
  <c r="AJ88" i="1" s="1"/>
  <c r="H7" i="8"/>
  <c r="H8" i="8"/>
  <c r="H9" i="8"/>
  <c r="H10" i="8"/>
  <c r="H11" i="8"/>
  <c r="H6" i="8"/>
  <c r="G7" i="8"/>
  <c r="G8" i="8"/>
  <c r="G9" i="8"/>
  <c r="G10" i="8"/>
  <c r="G11" i="8"/>
  <c r="G6" i="8"/>
  <c r="AG66" i="1"/>
  <c r="AG67" i="1"/>
  <c r="AG68" i="1"/>
  <c r="AG69" i="1"/>
  <c r="AE69" i="1" s="1"/>
  <c r="AE9" i="1"/>
  <c r="AF26" i="1"/>
  <c r="AF27" i="1"/>
  <c r="AF28" i="1"/>
  <c r="AF29" i="1"/>
  <c r="AF46" i="1"/>
  <c r="AF47" i="1"/>
  <c r="AF48" i="1"/>
  <c r="AF49" i="1"/>
  <c r="AC7" i="1"/>
  <c r="AC8" i="1"/>
  <c r="AC9" i="1"/>
  <c r="AC26" i="1"/>
  <c r="AC27" i="1"/>
  <c r="AC28" i="1"/>
  <c r="AC29" i="1"/>
  <c r="AC46" i="1"/>
  <c r="AC47" i="1"/>
  <c r="AC48" i="1"/>
  <c r="AC49" i="1"/>
  <c r="AC66" i="1"/>
  <c r="AC67" i="1"/>
  <c r="AC68" i="1"/>
  <c r="AC69" i="1"/>
  <c r="AC6" i="1"/>
  <c r="AD7" i="1"/>
  <c r="AD8" i="1"/>
  <c r="AD9" i="1"/>
  <c r="AD26" i="1"/>
  <c r="AD27" i="1"/>
  <c r="AD28" i="1"/>
  <c r="AD29" i="1"/>
  <c r="AD46" i="1"/>
  <c r="AD47" i="1"/>
  <c r="AD48" i="1"/>
  <c r="AD49" i="1"/>
  <c r="AD66" i="1"/>
  <c r="AD67" i="1"/>
  <c r="AD68" i="1"/>
  <c r="AD69" i="1"/>
  <c r="AD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6" i="1"/>
  <c r="D30" i="9"/>
  <c r="D31" i="9" s="1"/>
  <c r="D32" i="9" s="1"/>
  <c r="D33" i="9" s="1"/>
  <c r="D34" i="9" s="1"/>
  <c r="D35" i="9" s="1"/>
  <c r="C30" i="9"/>
  <c r="C31" i="9" s="1"/>
  <c r="D23" i="9"/>
  <c r="D24" i="9" s="1"/>
  <c r="D25" i="9" s="1"/>
  <c r="D26" i="9" s="1"/>
  <c r="D27" i="9" s="1"/>
  <c r="D28" i="9" s="1"/>
  <c r="C23" i="9"/>
  <c r="C24" i="9" s="1"/>
  <c r="D16" i="9"/>
  <c r="D9" i="9"/>
  <c r="C16" i="9"/>
  <c r="C9" i="9"/>
  <c r="D17" i="9"/>
  <c r="D18" i="9" s="1"/>
  <c r="D19" i="9" s="1"/>
  <c r="D20" i="9" s="1"/>
  <c r="D21" i="9" s="1"/>
  <c r="C17" i="9"/>
  <c r="D10" i="9"/>
  <c r="D11" i="9" s="1"/>
  <c r="D12" i="9" s="1"/>
  <c r="D13" i="9" s="1"/>
  <c r="C10" i="9"/>
  <c r="E10" i="9" s="1"/>
  <c r="E9" i="9"/>
  <c r="F7" i="9"/>
  <c r="E3" i="9"/>
  <c r="E4" i="9"/>
  <c r="E5" i="9"/>
  <c r="E6" i="9"/>
  <c r="E7" i="9"/>
  <c r="E2" i="9"/>
  <c r="D3" i="9"/>
  <c r="D4" i="9" s="1"/>
  <c r="D5" i="9" s="1"/>
  <c r="D6" i="9" s="1"/>
  <c r="D7" i="9" s="1"/>
  <c r="C5" i="9"/>
  <c r="C7" i="9"/>
  <c r="C3" i="9"/>
  <c r="AV105" i="1"/>
  <c r="AA105" i="1"/>
  <c r="Z105" i="1"/>
  <c r="O105" i="1"/>
  <c r="H105" i="1"/>
  <c r="AV104" i="1"/>
  <c r="AA104" i="1"/>
  <c r="Z104" i="1"/>
  <c r="O104" i="1"/>
  <c r="H104" i="1"/>
  <c r="AV103" i="1"/>
  <c r="AA103" i="1"/>
  <c r="Z103" i="1"/>
  <c r="O103" i="1"/>
  <c r="H103" i="1"/>
  <c r="AV102" i="1"/>
  <c r="AA102" i="1"/>
  <c r="Z102" i="1"/>
  <c r="O102" i="1"/>
  <c r="H102" i="1"/>
  <c r="AV101" i="1"/>
  <c r="AA101" i="1"/>
  <c r="Z101" i="1"/>
  <c r="O101" i="1"/>
  <c r="H101" i="1"/>
  <c r="AV100" i="1"/>
  <c r="AA100" i="1"/>
  <c r="Z100" i="1"/>
  <c r="O100" i="1"/>
  <c r="H100" i="1"/>
  <c r="AV99" i="1"/>
  <c r="AA99" i="1"/>
  <c r="Z99" i="1"/>
  <c r="O99" i="1"/>
  <c r="H99" i="1"/>
  <c r="AV98" i="1"/>
  <c r="AA98" i="1"/>
  <c r="Z98" i="1"/>
  <c r="O98" i="1"/>
  <c r="H98" i="1"/>
  <c r="AV97" i="1"/>
  <c r="AA97" i="1"/>
  <c r="Z97" i="1"/>
  <c r="O97" i="1"/>
  <c r="H97" i="1"/>
  <c r="AV96" i="1"/>
  <c r="AA96" i="1"/>
  <c r="Z96" i="1"/>
  <c r="O96" i="1"/>
  <c r="H96" i="1"/>
  <c r="AV95" i="1"/>
  <c r="AA95" i="1"/>
  <c r="Z95" i="1"/>
  <c r="O95" i="1"/>
  <c r="H95" i="1"/>
  <c r="AV94" i="1"/>
  <c r="AA94" i="1"/>
  <c r="Z94" i="1"/>
  <c r="O94" i="1"/>
  <c r="H94" i="1"/>
  <c r="AV93" i="1"/>
  <c r="AA93" i="1"/>
  <c r="Z93" i="1"/>
  <c r="O93" i="1"/>
  <c r="H93" i="1"/>
  <c r="F93" i="1"/>
  <c r="AV92" i="1"/>
  <c r="AA92" i="1"/>
  <c r="Z92" i="1"/>
  <c r="O92" i="1"/>
  <c r="H92" i="1"/>
  <c r="F92" i="1"/>
  <c r="AV91" i="1"/>
  <c r="AA91" i="1"/>
  <c r="Z91" i="1"/>
  <c r="O91" i="1"/>
  <c r="H91" i="1"/>
  <c r="F91" i="1"/>
  <c r="AV90" i="1"/>
  <c r="AA90" i="1"/>
  <c r="Z90" i="1"/>
  <c r="O90" i="1"/>
  <c r="H90" i="1"/>
  <c r="F90" i="1"/>
  <c r="BA89" i="1"/>
  <c r="AV89" i="1"/>
  <c r="AA89" i="1"/>
  <c r="Z89" i="1"/>
  <c r="U89" i="1"/>
  <c r="T89" i="1"/>
  <c r="O89" i="1"/>
  <c r="H89" i="1"/>
  <c r="B89" i="1"/>
  <c r="BA88" i="1"/>
  <c r="AV88" i="1"/>
  <c r="AA88" i="1"/>
  <c r="Z88" i="1"/>
  <c r="U88" i="1"/>
  <c r="T88" i="1"/>
  <c r="O88" i="1"/>
  <c r="H88" i="1"/>
  <c r="B88" i="1"/>
  <c r="BA87" i="1"/>
  <c r="AV87" i="1"/>
  <c r="AA87" i="1"/>
  <c r="Z87" i="1"/>
  <c r="U87" i="1"/>
  <c r="T87" i="1"/>
  <c r="O87" i="1"/>
  <c r="H87" i="1"/>
  <c r="B87" i="1"/>
  <c r="BA86" i="1"/>
  <c r="AV86" i="1"/>
  <c r="AA86" i="1"/>
  <c r="Z86" i="1"/>
  <c r="U86" i="1"/>
  <c r="T86" i="1"/>
  <c r="O86" i="1"/>
  <c r="H86" i="1"/>
  <c r="B86" i="1"/>
  <c r="A7" i="8"/>
  <c r="A8" i="8"/>
  <c r="A9" i="8"/>
  <c r="A10" i="8"/>
  <c r="A11" i="8"/>
  <c r="A6" i="8"/>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77" i="7"/>
  <c r="D6"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B92" i="7"/>
  <c r="D92" i="7" s="1"/>
  <c r="B93" i="7"/>
  <c r="D93" i="7" s="1"/>
  <c r="B94" i="7"/>
  <c r="D94" i="7" s="1"/>
  <c r="B95" i="7"/>
  <c r="D95" i="7" s="1"/>
  <c r="B96" i="7"/>
  <c r="D96" i="7" s="1"/>
  <c r="B97" i="7"/>
  <c r="D97" i="7" s="1"/>
  <c r="B98" i="7"/>
  <c r="D98" i="7" s="1"/>
  <c r="B99" i="7"/>
  <c r="D99" i="7" s="1"/>
  <c r="B100" i="7"/>
  <c r="D100" i="7" s="1"/>
  <c r="B101" i="7"/>
  <c r="D101" i="7" s="1"/>
  <c r="B102" i="7"/>
  <c r="D102" i="7" s="1"/>
  <c r="B103" i="7"/>
  <c r="D103" i="7" s="1"/>
  <c r="B104" i="7"/>
  <c r="D104" i="7" s="1"/>
  <c r="B105" i="7"/>
  <c r="D105" i="7" s="1"/>
  <c r="B86" i="7"/>
  <c r="D86" i="7" s="1"/>
  <c r="B87" i="7"/>
  <c r="D87" i="7" s="1"/>
  <c r="B88" i="7"/>
  <c r="D88" i="7" s="1"/>
  <c r="B89" i="7"/>
  <c r="D89" i="7" s="1"/>
  <c r="B90" i="7"/>
  <c r="D90" i="7" s="1"/>
  <c r="B91" i="7"/>
  <c r="D91" i="7" s="1"/>
  <c r="B78" i="7"/>
  <c r="D78" i="7" s="1"/>
  <c r="B79" i="7"/>
  <c r="D79" i="7" s="1"/>
  <c r="B80" i="7"/>
  <c r="D80" i="7" s="1"/>
  <c r="B81" i="7"/>
  <c r="D81" i="7" s="1"/>
  <c r="B82" i="7"/>
  <c r="D82" i="7" s="1"/>
  <c r="B83" i="7"/>
  <c r="D83" i="7" s="1"/>
  <c r="B84" i="7"/>
  <c r="D84" i="7" s="1"/>
  <c r="B85" i="7"/>
  <c r="D85" i="7" s="1"/>
  <c r="B57" i="7"/>
  <c r="D57" i="7" s="1"/>
  <c r="B58" i="7"/>
  <c r="D58" i="7" s="1"/>
  <c r="B59" i="7"/>
  <c r="D59" i="7" s="1"/>
  <c r="B60" i="7"/>
  <c r="D60" i="7" s="1"/>
  <c r="B61" i="7"/>
  <c r="D61" i="7" s="1"/>
  <c r="B62" i="7"/>
  <c r="D62" i="7" s="1"/>
  <c r="B63" i="7"/>
  <c r="D63" i="7" s="1"/>
  <c r="B64" i="7"/>
  <c r="D64" i="7" s="1"/>
  <c r="B65" i="7"/>
  <c r="D65" i="7" s="1"/>
  <c r="B66" i="7"/>
  <c r="D66" i="7" s="1"/>
  <c r="B67" i="7"/>
  <c r="D67" i="7" s="1"/>
  <c r="B68" i="7"/>
  <c r="D68" i="7" s="1"/>
  <c r="B69" i="7"/>
  <c r="D69" i="7" s="1"/>
  <c r="B70" i="7"/>
  <c r="D70" i="7" s="1"/>
  <c r="B71" i="7"/>
  <c r="D71" i="7" s="1"/>
  <c r="B72" i="7"/>
  <c r="D72" i="7" s="1"/>
  <c r="B73" i="7"/>
  <c r="D73" i="7" s="1"/>
  <c r="B74" i="7"/>
  <c r="D74" i="7" s="1"/>
  <c r="B75" i="7"/>
  <c r="D75" i="7" s="1"/>
  <c r="B76" i="7"/>
  <c r="D76" i="7" s="1"/>
  <c r="B77" i="7"/>
  <c r="B56" i="7"/>
  <c r="D56" i="7" s="1"/>
  <c r="A32" i="7"/>
  <c r="A33" i="7"/>
  <c r="A34" i="7"/>
  <c r="A35" i="7"/>
  <c r="A36" i="7"/>
  <c r="A37" i="7"/>
  <c r="A38" i="7"/>
  <c r="A39" i="7"/>
  <c r="A40" i="7"/>
  <c r="A41" i="7"/>
  <c r="A42" i="7"/>
  <c r="A43" i="7"/>
  <c r="A44" i="7"/>
  <c r="A45" i="7"/>
  <c r="A46" i="7"/>
  <c r="A47" i="7"/>
  <c r="A48" i="7"/>
  <c r="A49" i="7"/>
  <c r="A50" i="7"/>
  <c r="A51" i="7"/>
  <c r="A52" i="7"/>
  <c r="A53" i="7"/>
  <c r="A54" i="7"/>
  <c r="A55" i="7"/>
  <c r="A7" i="7"/>
  <c r="A8" i="7"/>
  <c r="A9" i="7"/>
  <c r="A10" i="7"/>
  <c r="A11" i="7"/>
  <c r="A12" i="7"/>
  <c r="A13" i="7"/>
  <c r="A14" i="7"/>
  <c r="A15" i="7"/>
  <c r="A16" i="7"/>
  <c r="A17" i="7"/>
  <c r="A18" i="7"/>
  <c r="A19" i="7"/>
  <c r="A20" i="7"/>
  <c r="A21" i="7"/>
  <c r="A22" i="7"/>
  <c r="A23" i="7"/>
  <c r="A24" i="7"/>
  <c r="A25" i="7"/>
  <c r="A26" i="7"/>
  <c r="A27" i="7"/>
  <c r="A28" i="7"/>
  <c r="A29" i="7"/>
  <c r="A30" i="7"/>
  <c r="A31" i="7"/>
  <c r="A6" i="7"/>
  <c r="E73" i="3"/>
  <c r="C73" i="3"/>
  <c r="B73" i="3"/>
  <c r="E72" i="3"/>
  <c r="C72" i="3"/>
  <c r="B72" i="3"/>
  <c r="E71" i="3"/>
  <c r="C71" i="3"/>
  <c r="B71" i="3"/>
  <c r="E70" i="3"/>
  <c r="C70" i="3"/>
  <c r="B70" i="3"/>
  <c r="E69" i="3"/>
  <c r="C69" i="3"/>
  <c r="B69" i="3"/>
  <c r="E68" i="3"/>
  <c r="C68" i="3"/>
  <c r="B68" i="3"/>
  <c r="E67" i="3"/>
  <c r="C67" i="3"/>
  <c r="B67" i="3"/>
  <c r="E66" i="3"/>
  <c r="C66" i="3"/>
  <c r="B66" i="3"/>
  <c r="E65" i="3"/>
  <c r="C65" i="3"/>
  <c r="B65" i="3"/>
  <c r="E64" i="3"/>
  <c r="C64" i="3"/>
  <c r="B64" i="3"/>
  <c r="E63" i="3"/>
  <c r="C63" i="3"/>
  <c r="B63" i="3"/>
  <c r="E62" i="3"/>
  <c r="C62" i="3"/>
  <c r="B62" i="3"/>
  <c r="E61" i="3"/>
  <c r="C61" i="3"/>
  <c r="B61" i="3"/>
  <c r="E60" i="3"/>
  <c r="C60" i="3"/>
  <c r="B60" i="3"/>
  <c r="E59" i="3"/>
  <c r="C59" i="3"/>
  <c r="B59" i="3"/>
  <c r="E58" i="3"/>
  <c r="C58" i="3"/>
  <c r="B58" i="3"/>
  <c r="E57" i="3"/>
  <c r="C57" i="3"/>
  <c r="B57" i="3"/>
  <c r="E56" i="3"/>
  <c r="C56" i="3"/>
  <c r="B56" i="3"/>
  <c r="E55" i="3"/>
  <c r="C55" i="3"/>
  <c r="B55" i="3"/>
  <c r="E54" i="3"/>
  <c r="C54" i="3"/>
  <c r="B54" i="3"/>
  <c r="E53" i="3"/>
  <c r="C53" i="3"/>
  <c r="B53" i="3"/>
  <c r="E52" i="3"/>
  <c r="C52" i="3"/>
  <c r="B52" i="3"/>
  <c r="E51" i="3"/>
  <c r="C51" i="3"/>
  <c r="B51" i="3"/>
  <c r="E50" i="3"/>
  <c r="C50" i="3"/>
  <c r="B50" i="3"/>
  <c r="E49" i="3"/>
  <c r="C49" i="3"/>
  <c r="B49" i="3"/>
  <c r="E48" i="3"/>
  <c r="C48" i="3"/>
  <c r="B48" i="3"/>
  <c r="E47" i="3"/>
  <c r="C47" i="3"/>
  <c r="B47" i="3"/>
  <c r="E46" i="3"/>
  <c r="C46" i="3"/>
  <c r="B46" i="3"/>
  <c r="E45" i="3"/>
  <c r="C45" i="3"/>
  <c r="B45" i="3"/>
  <c r="E44" i="3"/>
  <c r="C44" i="3"/>
  <c r="B44" i="3"/>
  <c r="E43" i="3"/>
  <c r="C43" i="3"/>
  <c r="B43" i="3"/>
  <c r="E42" i="3"/>
  <c r="C42" i="3"/>
  <c r="B42" i="3"/>
  <c r="E41" i="3"/>
  <c r="C41" i="3"/>
  <c r="B41" i="3"/>
  <c r="E40" i="3"/>
  <c r="C40" i="3"/>
  <c r="B40" i="3"/>
  <c r="E39" i="3"/>
  <c r="C39" i="3"/>
  <c r="B39" i="3"/>
  <c r="E38" i="3"/>
  <c r="C38" i="3"/>
  <c r="B38" i="3"/>
  <c r="E37" i="3"/>
  <c r="C37" i="3"/>
  <c r="B37" i="3"/>
  <c r="E36" i="3"/>
  <c r="C36" i="3"/>
  <c r="B36" i="3"/>
  <c r="E35" i="3"/>
  <c r="C35" i="3"/>
  <c r="B35" i="3"/>
  <c r="E34" i="3"/>
  <c r="C34" i="3"/>
  <c r="B34" i="3"/>
  <c r="E33" i="3"/>
  <c r="C33" i="3"/>
  <c r="B33" i="3"/>
  <c r="E32" i="3"/>
  <c r="C32" i="3"/>
  <c r="B32" i="3"/>
  <c r="E31" i="3"/>
  <c r="C31" i="3"/>
  <c r="B31" i="3"/>
  <c r="E30" i="3"/>
  <c r="C30" i="3"/>
  <c r="B30" i="3"/>
  <c r="E29" i="3"/>
  <c r="C29" i="3"/>
  <c r="B29" i="3"/>
  <c r="E28" i="3"/>
  <c r="C28" i="3"/>
  <c r="B28" i="3"/>
  <c r="E27" i="3"/>
  <c r="C27" i="3"/>
  <c r="B27" i="3"/>
  <c r="E26" i="3"/>
  <c r="C26" i="3"/>
  <c r="B26" i="3"/>
  <c r="E25" i="3"/>
  <c r="C25" i="3"/>
  <c r="B25" i="3"/>
  <c r="E24" i="3"/>
  <c r="C24" i="3"/>
  <c r="B24" i="3"/>
  <c r="E23" i="3"/>
  <c r="C23" i="3"/>
  <c r="B23" i="3"/>
  <c r="E22" i="3"/>
  <c r="C22" i="3"/>
  <c r="B22" i="3"/>
  <c r="E21" i="3"/>
  <c r="C21" i="3"/>
  <c r="B21" i="3"/>
  <c r="E20" i="3"/>
  <c r="C20" i="3"/>
  <c r="B20" i="3"/>
  <c r="E19" i="3"/>
  <c r="C19" i="3"/>
  <c r="B19" i="3"/>
  <c r="E18" i="3"/>
  <c r="C18" i="3"/>
  <c r="B18" i="3"/>
  <c r="E17" i="3"/>
  <c r="C17" i="3"/>
  <c r="B17" i="3"/>
  <c r="E16" i="3"/>
  <c r="C16" i="3"/>
  <c r="B16" i="3"/>
  <c r="E15" i="3"/>
  <c r="C15" i="3"/>
  <c r="B15" i="3"/>
  <c r="E14" i="3"/>
  <c r="C14" i="3"/>
  <c r="B14" i="3"/>
  <c r="E13" i="3"/>
  <c r="C13" i="3"/>
  <c r="B13" i="3"/>
  <c r="E12" i="3"/>
  <c r="C12" i="3"/>
  <c r="B12" i="3"/>
  <c r="E11" i="3"/>
  <c r="C11" i="3"/>
  <c r="B11" i="3"/>
  <c r="E10" i="3"/>
  <c r="C10" i="3"/>
  <c r="B10" i="3"/>
  <c r="E9" i="3"/>
  <c r="C9" i="3"/>
  <c r="B9" i="3"/>
  <c r="E8" i="3"/>
  <c r="C8" i="3"/>
  <c r="B8" i="3"/>
  <c r="E7" i="3"/>
  <c r="C7" i="3"/>
  <c r="B7" i="3"/>
  <c r="E6" i="3"/>
  <c r="C6" i="3"/>
  <c r="B6" i="3"/>
  <c r="E5" i="3"/>
  <c r="C5" i="3"/>
  <c r="B5" i="3"/>
  <c r="E4" i="3"/>
  <c r="C4" i="3"/>
  <c r="B4" i="3"/>
  <c r="H2" i="3" l="1"/>
  <c r="M7" i="2" s="1"/>
  <c r="Q93" i="1"/>
  <c r="P93" i="1" s="1"/>
  <c r="AY93" i="1"/>
  <c r="Q90" i="1"/>
  <c r="P90" i="1" s="1"/>
  <c r="AY90" i="1"/>
  <c r="Q92" i="1"/>
  <c r="P92" i="1" s="1"/>
  <c r="AY92" i="1"/>
  <c r="Q91" i="1"/>
  <c r="P91" i="1" s="1"/>
  <c r="AY91" i="1"/>
  <c r="AI93" i="1"/>
  <c r="AJ93" i="1" s="1"/>
  <c r="AI90" i="1"/>
  <c r="AJ90" i="1" s="1"/>
  <c r="AI92" i="1"/>
  <c r="AJ92" i="1" s="1"/>
  <c r="AB67" i="1"/>
  <c r="T91" i="1"/>
  <c r="AI91" i="1"/>
  <c r="AJ91" i="1" s="1"/>
  <c r="AB69" i="1"/>
  <c r="AB9" i="1"/>
  <c r="AE67" i="1"/>
  <c r="AE7" i="1"/>
  <c r="AE6" i="1"/>
  <c r="AB68" i="1"/>
  <c r="AB8" i="1"/>
  <c r="AB7" i="1"/>
  <c r="AE49" i="1"/>
  <c r="AE68" i="1"/>
  <c r="AE8" i="1"/>
  <c r="AE48" i="1"/>
  <c r="AB48" i="1"/>
  <c r="AE92" i="1"/>
  <c r="AE46" i="1"/>
  <c r="F94" i="1"/>
  <c r="AE90" i="1"/>
  <c r="AE93" i="1"/>
  <c r="AE66" i="1"/>
  <c r="AE89" i="1"/>
  <c r="AE29" i="1"/>
  <c r="AE88" i="1"/>
  <c r="AE28" i="1"/>
  <c r="AE87" i="1"/>
  <c r="AE27" i="1"/>
  <c r="AE86" i="1"/>
  <c r="AE26" i="1"/>
  <c r="AE47" i="1"/>
  <c r="AB89" i="1"/>
  <c r="AB47" i="1"/>
  <c r="AB87" i="1"/>
  <c r="AB27" i="1"/>
  <c r="AB86" i="1"/>
  <c r="AB26" i="1"/>
  <c r="AB49" i="1"/>
  <c r="AB46" i="1"/>
  <c r="AB6" i="1"/>
  <c r="AB66" i="1"/>
  <c r="AB29" i="1"/>
  <c r="AB88" i="1"/>
  <c r="AB28" i="1"/>
  <c r="C32" i="9"/>
  <c r="E31" i="9"/>
  <c r="E30" i="9"/>
  <c r="C25" i="9"/>
  <c r="E24" i="9"/>
  <c r="E23" i="9"/>
  <c r="C18" i="9"/>
  <c r="E17" i="9"/>
  <c r="E16" i="9"/>
  <c r="C11" i="9"/>
  <c r="C12" i="9" s="1"/>
  <c r="C13" i="9" s="1"/>
  <c r="C14" i="9" s="1"/>
  <c r="D14" i="9"/>
  <c r="E13" i="9"/>
  <c r="E12" i="9"/>
  <c r="E14" i="9"/>
  <c r="E11" i="9"/>
  <c r="F14" i="9" s="1"/>
  <c r="B91" i="1"/>
  <c r="BA93" i="1"/>
  <c r="B92" i="1"/>
  <c r="F95" i="1"/>
  <c r="T93" i="1"/>
  <c r="U93" i="1"/>
  <c r="U91" i="1"/>
  <c r="F96" i="1"/>
  <c r="T90" i="1"/>
  <c r="U90" i="1"/>
  <c r="BA92" i="1"/>
  <c r="T92" i="1"/>
  <c r="U92" i="1"/>
  <c r="B93" i="1"/>
  <c r="F97" i="1"/>
  <c r="BA90" i="1"/>
  <c r="BA91" i="1"/>
  <c r="B90" i="1"/>
  <c r="BA26" i="1"/>
  <c r="BA27" i="1"/>
  <c r="BA28" i="1"/>
  <c r="BA29" i="1"/>
  <c r="BA46" i="1"/>
  <c r="BA47" i="1"/>
  <c r="BA48" i="1"/>
  <c r="BA49" i="1"/>
  <c r="BA66" i="1"/>
  <c r="BA67" i="1"/>
  <c r="BA68" i="1"/>
  <c r="BA69" i="1"/>
  <c r="BA7" i="1"/>
  <c r="BA8" i="1"/>
  <c r="BA9" i="1"/>
  <c r="BA6" i="1"/>
  <c r="D27" i="6"/>
  <c r="D39" i="6"/>
  <c r="D51" i="6"/>
  <c r="D63" i="6"/>
  <c r="C17" i="6"/>
  <c r="D17" i="6" s="1"/>
  <c r="C18" i="6"/>
  <c r="D18" i="6" s="1"/>
  <c r="C19" i="6"/>
  <c r="D19" i="6" s="1"/>
  <c r="C20" i="6"/>
  <c r="D20" i="6" s="1"/>
  <c r="C21" i="6"/>
  <c r="D21" i="6" s="1"/>
  <c r="C22" i="6"/>
  <c r="D22" i="6" s="1"/>
  <c r="C23" i="6"/>
  <c r="D23" i="6" s="1"/>
  <c r="C24" i="6"/>
  <c r="D24" i="6" s="1"/>
  <c r="C25" i="6"/>
  <c r="D25" i="6" s="1"/>
  <c r="C26" i="6"/>
  <c r="D26" i="6" s="1"/>
  <c r="C27" i="6"/>
  <c r="C28" i="6"/>
  <c r="D28" i="6" s="1"/>
  <c r="C29" i="6"/>
  <c r="D29" i="6" s="1"/>
  <c r="C30" i="6"/>
  <c r="D30" i="6" s="1"/>
  <c r="C31" i="6"/>
  <c r="D31" i="6" s="1"/>
  <c r="C32" i="6"/>
  <c r="D32" i="6" s="1"/>
  <c r="C33" i="6"/>
  <c r="D33" i="6" s="1"/>
  <c r="C34" i="6"/>
  <c r="D34" i="6" s="1"/>
  <c r="C35" i="6"/>
  <c r="D35" i="6" s="1"/>
  <c r="C36" i="6"/>
  <c r="D36" i="6" s="1"/>
  <c r="C37" i="6"/>
  <c r="D37" i="6" s="1"/>
  <c r="C38" i="6"/>
  <c r="D38" i="6" s="1"/>
  <c r="C39" i="6"/>
  <c r="C40" i="6"/>
  <c r="D40" i="6" s="1"/>
  <c r="C41" i="6"/>
  <c r="D41" i="6" s="1"/>
  <c r="C42" i="6"/>
  <c r="D42" i="6" s="1"/>
  <c r="C43" i="6"/>
  <c r="D43" i="6" s="1"/>
  <c r="C44" i="6"/>
  <c r="D44" i="6" s="1"/>
  <c r="C45" i="6"/>
  <c r="D45" i="6" s="1"/>
  <c r="C46" i="6"/>
  <c r="D46" i="6" s="1"/>
  <c r="C47" i="6"/>
  <c r="D47" i="6" s="1"/>
  <c r="C48" i="6"/>
  <c r="D48" i="6" s="1"/>
  <c r="C49" i="6"/>
  <c r="D49" i="6" s="1"/>
  <c r="C50" i="6"/>
  <c r="D50" i="6" s="1"/>
  <c r="C51" i="6"/>
  <c r="C52" i="6"/>
  <c r="D52" i="6" s="1"/>
  <c r="C53" i="6"/>
  <c r="D53" i="6" s="1"/>
  <c r="C54" i="6"/>
  <c r="D54" i="6" s="1"/>
  <c r="C55" i="6"/>
  <c r="D55" i="6" s="1"/>
  <c r="C56" i="6"/>
  <c r="D56" i="6" s="1"/>
  <c r="C57" i="6"/>
  <c r="D57" i="6" s="1"/>
  <c r="C58" i="6"/>
  <c r="D58" i="6" s="1"/>
  <c r="C59" i="6"/>
  <c r="D59" i="6" s="1"/>
  <c r="C60" i="6"/>
  <c r="D60" i="6" s="1"/>
  <c r="C61" i="6"/>
  <c r="D61" i="6" s="1"/>
  <c r="C62" i="6"/>
  <c r="D62" i="6" s="1"/>
  <c r="C63" i="6"/>
  <c r="C64" i="6"/>
  <c r="D64" i="6" s="1"/>
  <c r="C65" i="6"/>
  <c r="D65" i="6" s="1"/>
  <c r="C66" i="6"/>
  <c r="D66" i="6" s="1"/>
  <c r="C67" i="6"/>
  <c r="D67" i="6" s="1"/>
  <c r="C68" i="6"/>
  <c r="D68" i="6" s="1"/>
  <c r="C69" i="6"/>
  <c r="D69" i="6" s="1"/>
  <c r="C70" i="6"/>
  <c r="D70" i="6" s="1"/>
  <c r="C71" i="6"/>
  <c r="D71" i="6" s="1"/>
  <c r="C72" i="6"/>
  <c r="D72" i="6" s="1"/>
  <c r="C73" i="6"/>
  <c r="D73" i="6" s="1"/>
  <c r="C74" i="6"/>
  <c r="D74" i="6" s="1"/>
  <c r="C75" i="6"/>
  <c r="D75" i="6" s="1"/>
  <c r="C76" i="6"/>
  <c r="D76" i="6" s="1"/>
  <c r="C77" i="6"/>
  <c r="D77" i="6" s="1"/>
  <c r="C78" i="6"/>
  <c r="D78" i="6" s="1"/>
  <c r="C79" i="6"/>
  <c r="D79" i="6" s="1"/>
  <c r="C80" i="6"/>
  <c r="D80" i="6" s="1"/>
  <c r="C81" i="6"/>
  <c r="D81" i="6" s="1"/>
  <c r="C82" i="6"/>
  <c r="D82" i="6" s="1"/>
  <c r="C83" i="6"/>
  <c r="D83" i="6" s="1"/>
  <c r="C84" i="6"/>
  <c r="D84" i="6" s="1"/>
  <c r="C85" i="6"/>
  <c r="D85" i="6" s="1"/>
  <c r="C86" i="6"/>
  <c r="D86" i="6" s="1"/>
  <c r="C87" i="6"/>
  <c r="D87" i="6" s="1"/>
  <c r="C88" i="6"/>
  <c r="D88" i="6" s="1"/>
  <c r="C89" i="6"/>
  <c r="D89" i="6" s="1"/>
  <c r="C90" i="6"/>
  <c r="D90" i="6" s="1"/>
  <c r="C91" i="6"/>
  <c r="D91" i="6" s="1"/>
  <c r="C92" i="6"/>
  <c r="D92" i="6" s="1"/>
  <c r="C93" i="6"/>
  <c r="D93" i="6" s="1"/>
  <c r="C94" i="6"/>
  <c r="D94" i="6" s="1"/>
  <c r="C95" i="6"/>
  <c r="D95" i="6" s="1"/>
  <c r="C96" i="6"/>
  <c r="D96" i="6" s="1"/>
  <c r="C97" i="6"/>
  <c r="D97" i="6" s="1"/>
  <c r="C98" i="6"/>
  <c r="D98" i="6" s="1"/>
  <c r="C99" i="6"/>
  <c r="D99" i="6" s="1"/>
  <c r="C100" i="6"/>
  <c r="D100" i="6" s="1"/>
  <c r="C101" i="6"/>
  <c r="D101" i="6" s="1"/>
  <c r="C3" i="6"/>
  <c r="C4" i="6"/>
  <c r="C5" i="6"/>
  <c r="D5" i="6" s="1"/>
  <c r="C6" i="6"/>
  <c r="D6" i="6" s="1"/>
  <c r="C7" i="6"/>
  <c r="D7" i="6" s="1"/>
  <c r="C8" i="6"/>
  <c r="D8" i="6" s="1"/>
  <c r="C9" i="6"/>
  <c r="D9" i="6" s="1"/>
  <c r="C10" i="6"/>
  <c r="D10" i="6" s="1"/>
  <c r="C11" i="6"/>
  <c r="D11" i="6" s="1"/>
  <c r="C12" i="6"/>
  <c r="D12" i="6" s="1"/>
  <c r="C13" i="6"/>
  <c r="D13" i="6" s="1"/>
  <c r="C14" i="6"/>
  <c r="D14" i="6" s="1"/>
  <c r="C15" i="6"/>
  <c r="D15" i="6" s="1"/>
  <c r="C16" i="6"/>
  <c r="D16" i="6" s="1"/>
  <c r="C2" i="6"/>
  <c r="D2" i="6" s="1"/>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3" i="6"/>
  <c r="B4" i="6"/>
  <c r="B5" i="6"/>
  <c r="B6" i="6"/>
  <c r="O6" i="6" s="1"/>
  <c r="B7" i="6"/>
  <c r="B8" i="6"/>
  <c r="B9" i="6"/>
  <c r="B10" i="6"/>
  <c r="B11" i="6"/>
  <c r="B12" i="6"/>
  <c r="B13" i="6"/>
  <c r="B14" i="6"/>
  <c r="B15" i="6"/>
  <c r="B16" i="6"/>
  <c r="D3" i="6"/>
  <c r="D4" i="6"/>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AV85" i="1"/>
  <c r="AA85" i="1"/>
  <c r="Z85" i="1"/>
  <c r="O85" i="1"/>
  <c r="A85" i="1"/>
  <c r="AV84" i="1"/>
  <c r="AA84" i="1"/>
  <c r="Z84" i="1"/>
  <c r="O84" i="1"/>
  <c r="A84" i="1"/>
  <c r="AV83" i="1"/>
  <c r="AA83" i="1"/>
  <c r="Z83" i="1"/>
  <c r="O83" i="1"/>
  <c r="A83" i="1"/>
  <c r="AV82" i="1"/>
  <c r="AA82" i="1"/>
  <c r="Z82" i="1"/>
  <c r="O82" i="1"/>
  <c r="A82" i="1"/>
  <c r="AV81" i="1"/>
  <c r="AA81" i="1"/>
  <c r="Z81" i="1"/>
  <c r="O81" i="1"/>
  <c r="A81" i="1"/>
  <c r="AV80" i="1"/>
  <c r="AA80" i="1"/>
  <c r="Z80" i="1"/>
  <c r="O80" i="1"/>
  <c r="A80" i="1"/>
  <c r="AV79" i="1"/>
  <c r="AA79" i="1"/>
  <c r="Z79" i="1"/>
  <c r="O79" i="1"/>
  <c r="A79" i="1"/>
  <c r="AV78" i="1"/>
  <c r="AA78" i="1"/>
  <c r="Z78" i="1"/>
  <c r="O78" i="1"/>
  <c r="A78" i="1"/>
  <c r="AV77" i="1"/>
  <c r="AA77" i="1"/>
  <c r="Z77" i="1"/>
  <c r="O77" i="1"/>
  <c r="A77" i="1"/>
  <c r="AV76" i="1"/>
  <c r="AA76" i="1"/>
  <c r="Z76" i="1"/>
  <c r="O76" i="1"/>
  <c r="A76" i="1"/>
  <c r="AV75" i="1"/>
  <c r="AA75" i="1"/>
  <c r="Z75" i="1"/>
  <c r="O75" i="1"/>
  <c r="A75" i="1"/>
  <c r="AV74" i="1"/>
  <c r="AA74" i="1"/>
  <c r="Z74" i="1"/>
  <c r="O74" i="1"/>
  <c r="A74" i="1"/>
  <c r="AV73" i="1"/>
  <c r="AA73" i="1"/>
  <c r="Z73" i="1"/>
  <c r="O73" i="1"/>
  <c r="F73" i="1"/>
  <c r="A73" i="1"/>
  <c r="AV72" i="1"/>
  <c r="AA72" i="1"/>
  <c r="Z72" i="1"/>
  <c r="O72" i="1"/>
  <c r="F72" i="1"/>
  <c r="A72" i="1"/>
  <c r="AV71" i="1"/>
  <c r="AA71" i="1"/>
  <c r="Z71" i="1"/>
  <c r="O71" i="1"/>
  <c r="F71" i="1"/>
  <c r="A71" i="1"/>
  <c r="AV70" i="1"/>
  <c r="AA70" i="1"/>
  <c r="Z70" i="1"/>
  <c r="O70" i="1"/>
  <c r="F70" i="1"/>
  <c r="A70" i="1"/>
  <c r="AV69" i="1"/>
  <c r="AA69" i="1"/>
  <c r="Z69" i="1"/>
  <c r="U69" i="1"/>
  <c r="T69" i="1"/>
  <c r="O69" i="1"/>
  <c r="A69" i="1"/>
  <c r="AV68" i="1"/>
  <c r="AA68" i="1"/>
  <c r="Z68" i="1"/>
  <c r="U68" i="1"/>
  <c r="T68" i="1"/>
  <c r="O68" i="1"/>
  <c r="A68" i="1"/>
  <c r="AV67" i="1"/>
  <c r="AA67" i="1"/>
  <c r="Z67" i="1"/>
  <c r="U67" i="1"/>
  <c r="T67" i="1"/>
  <c r="O67" i="1"/>
  <c r="A67" i="1"/>
  <c r="AV66" i="1"/>
  <c r="AA66" i="1"/>
  <c r="Z66" i="1"/>
  <c r="U66" i="1"/>
  <c r="T66" i="1"/>
  <c r="O66" i="1"/>
  <c r="A66" i="1"/>
  <c r="D47" i="1"/>
  <c r="B47" i="1" s="1"/>
  <c r="D48" i="1"/>
  <c r="B48" i="1" s="1"/>
  <c r="D49" i="1"/>
  <c r="B49" i="1" s="1"/>
  <c r="D50" i="1"/>
  <c r="D51" i="1"/>
  <c r="D71" i="1" s="1"/>
  <c r="D52" i="1"/>
  <c r="D72" i="1" s="1"/>
  <c r="D53" i="1"/>
  <c r="D54" i="1"/>
  <c r="D74" i="1" s="1"/>
  <c r="D55" i="1"/>
  <c r="D75" i="1" s="1"/>
  <c r="D56" i="1"/>
  <c r="D76" i="1" s="1"/>
  <c r="D57" i="1"/>
  <c r="D77" i="1" s="1"/>
  <c r="D58" i="1"/>
  <c r="D78" i="1" s="1"/>
  <c r="D59" i="1"/>
  <c r="D79" i="1" s="1"/>
  <c r="D60" i="1"/>
  <c r="D80" i="1" s="1"/>
  <c r="D61" i="1"/>
  <c r="D81" i="1" s="1"/>
  <c r="D62" i="1"/>
  <c r="D82" i="1" s="1"/>
  <c r="D63" i="1"/>
  <c r="D83" i="1" s="1"/>
  <c r="D64" i="1"/>
  <c r="D84" i="1" s="1"/>
  <c r="D65" i="1"/>
  <c r="D85" i="1" s="1"/>
  <c r="D46" i="1"/>
  <c r="B46" i="1" s="1"/>
  <c r="AV65" i="1"/>
  <c r="AA65" i="1"/>
  <c r="Z65" i="1"/>
  <c r="O65" i="1"/>
  <c r="A65" i="1"/>
  <c r="AV64" i="1"/>
  <c r="AA64" i="1"/>
  <c r="Z64" i="1"/>
  <c r="O64" i="1"/>
  <c r="A64" i="1"/>
  <c r="AV63" i="1"/>
  <c r="AA63" i="1"/>
  <c r="Z63" i="1"/>
  <c r="O63" i="1"/>
  <c r="A63" i="1"/>
  <c r="AV62" i="1"/>
  <c r="AA62" i="1"/>
  <c r="Z62" i="1"/>
  <c r="O62" i="1"/>
  <c r="A62" i="1"/>
  <c r="AV61" i="1"/>
  <c r="AA61" i="1"/>
  <c r="Z61" i="1"/>
  <c r="O61" i="1"/>
  <c r="A61" i="1"/>
  <c r="AV60" i="1"/>
  <c r="AA60" i="1"/>
  <c r="Z60" i="1"/>
  <c r="O60" i="1"/>
  <c r="A60" i="1"/>
  <c r="AV59" i="1"/>
  <c r="AA59" i="1"/>
  <c r="Z59" i="1"/>
  <c r="O59" i="1"/>
  <c r="A59" i="1"/>
  <c r="AV58" i="1"/>
  <c r="AA58" i="1"/>
  <c r="Z58" i="1"/>
  <c r="O58" i="1"/>
  <c r="A58" i="1"/>
  <c r="AV57" i="1"/>
  <c r="AA57" i="1"/>
  <c r="Z57" i="1"/>
  <c r="O57" i="1"/>
  <c r="A57" i="1"/>
  <c r="AV56" i="1"/>
  <c r="AA56" i="1"/>
  <c r="Z56" i="1"/>
  <c r="O56" i="1"/>
  <c r="A56" i="1"/>
  <c r="AV55" i="1"/>
  <c r="AA55" i="1"/>
  <c r="Z55" i="1"/>
  <c r="O55" i="1"/>
  <c r="A55" i="1"/>
  <c r="AV54" i="1"/>
  <c r="AA54" i="1"/>
  <c r="Z54" i="1"/>
  <c r="O54" i="1"/>
  <c r="A54" i="1"/>
  <c r="AV53" i="1"/>
  <c r="AA53" i="1"/>
  <c r="Z53" i="1"/>
  <c r="O53" i="1"/>
  <c r="F53" i="1"/>
  <c r="A53" i="1"/>
  <c r="AV52" i="1"/>
  <c r="AA52" i="1"/>
  <c r="Z52" i="1"/>
  <c r="O52" i="1"/>
  <c r="F52" i="1"/>
  <c r="A52" i="1"/>
  <c r="AV51" i="1"/>
  <c r="AA51" i="1"/>
  <c r="Z51" i="1"/>
  <c r="O51" i="1"/>
  <c r="F51" i="1"/>
  <c r="A51" i="1"/>
  <c r="AV50" i="1"/>
  <c r="AA50" i="1"/>
  <c r="Z50" i="1"/>
  <c r="O50" i="1"/>
  <c r="F50" i="1"/>
  <c r="A50" i="1"/>
  <c r="AV49" i="1"/>
  <c r="AA49" i="1"/>
  <c r="Z49" i="1"/>
  <c r="U49" i="1"/>
  <c r="T49" i="1"/>
  <c r="O49" i="1"/>
  <c r="A49" i="1"/>
  <c r="AV48" i="1"/>
  <c r="AA48" i="1"/>
  <c r="Z48" i="1"/>
  <c r="U48" i="1"/>
  <c r="T48" i="1"/>
  <c r="O48" i="1"/>
  <c r="A48" i="1"/>
  <c r="AV47" i="1"/>
  <c r="AA47" i="1"/>
  <c r="Z47" i="1"/>
  <c r="U47" i="1"/>
  <c r="T47" i="1"/>
  <c r="O47" i="1"/>
  <c r="A47" i="1"/>
  <c r="AV46" i="1"/>
  <c r="AA46" i="1"/>
  <c r="Z46" i="1"/>
  <c r="U46" i="1"/>
  <c r="T46" i="1"/>
  <c r="O46" i="1"/>
  <c r="A4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6" i="1"/>
  <c r="M5" i="2" l="1"/>
  <c r="M3" i="2"/>
  <c r="M4" i="2"/>
  <c r="M6" i="2"/>
  <c r="Q96" i="1"/>
  <c r="P96" i="1" s="1"/>
  <c r="AY96" i="1"/>
  <c r="Q51" i="1"/>
  <c r="P51" i="1" s="1"/>
  <c r="AY51" i="1"/>
  <c r="Q71" i="1"/>
  <c r="P71" i="1" s="1"/>
  <c r="AY71" i="1"/>
  <c r="Q73" i="1"/>
  <c r="P73" i="1" s="1"/>
  <c r="AY73" i="1"/>
  <c r="Q95" i="1"/>
  <c r="P95" i="1" s="1"/>
  <c r="AY95" i="1"/>
  <c r="Q53" i="1"/>
  <c r="P53" i="1" s="1"/>
  <c r="AY53" i="1"/>
  <c r="Q97" i="1"/>
  <c r="P97" i="1" s="1"/>
  <c r="AY97" i="1"/>
  <c r="Q94" i="1"/>
  <c r="P94" i="1" s="1"/>
  <c r="AY94" i="1"/>
  <c r="Q50" i="1"/>
  <c r="P50" i="1" s="1"/>
  <c r="AY50" i="1"/>
  <c r="Q52" i="1"/>
  <c r="P52" i="1" s="1"/>
  <c r="AY52" i="1"/>
  <c r="Q70" i="1"/>
  <c r="P70" i="1" s="1"/>
  <c r="AY70" i="1"/>
  <c r="Q72" i="1"/>
  <c r="P72" i="1" s="1"/>
  <c r="AY72" i="1"/>
  <c r="AI95" i="1"/>
  <c r="AJ95" i="1" s="1"/>
  <c r="AI96" i="1"/>
  <c r="AJ96" i="1" s="1"/>
  <c r="AI94" i="1"/>
  <c r="AJ94" i="1" s="1"/>
  <c r="AI97" i="1"/>
  <c r="AJ97" i="1" s="1"/>
  <c r="C6" i="8"/>
  <c r="F98" i="1"/>
  <c r="B94" i="1"/>
  <c r="AB90" i="1"/>
  <c r="T94" i="1"/>
  <c r="U94" i="1"/>
  <c r="BA94" i="1"/>
  <c r="AE91" i="1"/>
  <c r="AB93" i="1"/>
  <c r="AB91" i="1"/>
  <c r="AB92" i="1"/>
  <c r="AD71" i="1"/>
  <c r="AG71" i="1"/>
  <c r="AC71" i="1"/>
  <c r="AD73" i="1"/>
  <c r="AG73" i="1"/>
  <c r="AC73" i="1"/>
  <c r="AF51" i="1"/>
  <c r="AD51" i="1"/>
  <c r="AC51" i="1"/>
  <c r="U95" i="1"/>
  <c r="AF53" i="1"/>
  <c r="AD53" i="1"/>
  <c r="AC53" i="1"/>
  <c r="AF50" i="1"/>
  <c r="AD50" i="1"/>
  <c r="AC50" i="1"/>
  <c r="AD72" i="1"/>
  <c r="AG72" i="1"/>
  <c r="AC72" i="1"/>
  <c r="AF52" i="1"/>
  <c r="AD52" i="1"/>
  <c r="AC52" i="1"/>
  <c r="AD70" i="1"/>
  <c r="AG70" i="1"/>
  <c r="AC70" i="1"/>
  <c r="E32" i="9"/>
  <c r="C33" i="9"/>
  <c r="C26" i="9"/>
  <c r="E25" i="9"/>
  <c r="E18" i="9"/>
  <c r="C19" i="9"/>
  <c r="U96" i="1"/>
  <c r="BA96" i="1"/>
  <c r="B95" i="1"/>
  <c r="F99" i="1"/>
  <c r="F100" i="1"/>
  <c r="B96" i="1"/>
  <c r="T96" i="1"/>
  <c r="BA95" i="1"/>
  <c r="T95" i="1"/>
  <c r="BA97" i="1"/>
  <c r="U97" i="1"/>
  <c r="F101" i="1"/>
  <c r="B97" i="1"/>
  <c r="T97" i="1"/>
  <c r="O56" i="6"/>
  <c r="O44" i="6"/>
  <c r="O32" i="6"/>
  <c r="O20" i="6"/>
  <c r="O33" i="6"/>
  <c r="O15" i="6"/>
  <c r="O3" i="6"/>
  <c r="O54" i="6"/>
  <c r="O42" i="6"/>
  <c r="O30" i="6"/>
  <c r="O18" i="6"/>
  <c r="O14" i="6"/>
  <c r="E57" i="6"/>
  <c r="E45" i="6"/>
  <c r="O4" i="6"/>
  <c r="O55" i="6"/>
  <c r="O19" i="6"/>
  <c r="O13" i="6"/>
  <c r="O16" i="6"/>
  <c r="O43" i="6"/>
  <c r="O31" i="6"/>
  <c r="O12" i="6"/>
  <c r="O51" i="6"/>
  <c r="O39" i="6"/>
  <c r="O27" i="6"/>
  <c r="O28" i="6"/>
  <c r="O11" i="6"/>
  <c r="O50" i="6"/>
  <c r="O38" i="6"/>
  <c r="O26" i="6"/>
  <c r="O10" i="6"/>
  <c r="O61" i="6"/>
  <c r="O49" i="6"/>
  <c r="O37" i="6"/>
  <c r="O25" i="6"/>
  <c r="O9" i="6"/>
  <c r="O60" i="6"/>
  <c r="O48" i="6"/>
  <c r="O36" i="6"/>
  <c r="O24" i="6"/>
  <c r="O57" i="6"/>
  <c r="O45" i="6"/>
  <c r="O21" i="6"/>
  <c r="O8" i="6"/>
  <c r="O59" i="6"/>
  <c r="O47" i="6"/>
  <c r="O35" i="6"/>
  <c r="O23" i="6"/>
  <c r="O7" i="6"/>
  <c r="O58" i="6"/>
  <c r="O46" i="6"/>
  <c r="O34" i="6"/>
  <c r="O22" i="6"/>
  <c r="U73" i="1"/>
  <c r="F56" i="1"/>
  <c r="U70" i="1"/>
  <c r="F55" i="1"/>
  <c r="F76" i="1"/>
  <c r="BA50" i="1"/>
  <c r="BA53" i="1"/>
  <c r="BA71" i="1"/>
  <c r="BA70" i="1"/>
  <c r="BA51" i="1"/>
  <c r="BA73" i="1"/>
  <c r="BA72" i="1"/>
  <c r="BA52" i="1"/>
  <c r="E56" i="6"/>
  <c r="E31" i="6"/>
  <c r="E90" i="6"/>
  <c r="E78" i="6"/>
  <c r="E66" i="6"/>
  <c r="E54" i="6"/>
  <c r="E42" i="6"/>
  <c r="E30" i="6"/>
  <c r="E18" i="6"/>
  <c r="E33" i="6"/>
  <c r="E80" i="6"/>
  <c r="E19" i="6"/>
  <c r="E2" i="6"/>
  <c r="E14" i="6"/>
  <c r="E101" i="6"/>
  <c r="E89" i="6"/>
  <c r="E77" i="6"/>
  <c r="E65" i="6"/>
  <c r="E53" i="6"/>
  <c r="E41" i="6"/>
  <c r="E29" i="6"/>
  <c r="E17" i="6"/>
  <c r="E81" i="6"/>
  <c r="E44" i="6"/>
  <c r="E43" i="6"/>
  <c r="E8" i="6"/>
  <c r="E13" i="6"/>
  <c r="E100" i="6"/>
  <c r="E88" i="6"/>
  <c r="E76" i="6"/>
  <c r="E64" i="6"/>
  <c r="E52" i="6"/>
  <c r="E40" i="6"/>
  <c r="E28" i="6"/>
  <c r="E99" i="6"/>
  <c r="E93" i="6"/>
  <c r="E55" i="6"/>
  <c r="E6" i="6"/>
  <c r="E12" i="6"/>
  <c r="E87" i="6"/>
  <c r="E67" i="6"/>
  <c r="E4" i="6"/>
  <c r="E11" i="6"/>
  <c r="E98" i="6"/>
  <c r="E86" i="6"/>
  <c r="E74" i="6"/>
  <c r="E62" i="6"/>
  <c r="E50" i="6"/>
  <c r="E38" i="6"/>
  <c r="E26" i="6"/>
  <c r="E75" i="6"/>
  <c r="E20" i="6"/>
  <c r="E3" i="6"/>
  <c r="E10" i="6"/>
  <c r="E97" i="6"/>
  <c r="E85" i="6"/>
  <c r="E73" i="6"/>
  <c r="E61" i="6"/>
  <c r="E49" i="6"/>
  <c r="E37" i="6"/>
  <c r="E25" i="6"/>
  <c r="E63" i="6"/>
  <c r="E21" i="6"/>
  <c r="E68" i="6"/>
  <c r="E79" i="6"/>
  <c r="E9" i="6"/>
  <c r="E96" i="6"/>
  <c r="E84" i="6"/>
  <c r="E72" i="6"/>
  <c r="E60" i="6"/>
  <c r="E48" i="6"/>
  <c r="E36" i="6"/>
  <c r="E24" i="6"/>
  <c r="E51" i="6"/>
  <c r="E69" i="6"/>
  <c r="E92" i="6"/>
  <c r="E91" i="6"/>
  <c r="E95" i="6"/>
  <c r="E83" i="6"/>
  <c r="E71" i="6"/>
  <c r="E59" i="6"/>
  <c r="E47" i="6"/>
  <c r="E35" i="6"/>
  <c r="E23" i="6"/>
  <c r="E39" i="6"/>
  <c r="E32" i="6"/>
  <c r="E7" i="6"/>
  <c r="E94" i="6"/>
  <c r="E82" i="6"/>
  <c r="E70" i="6"/>
  <c r="E58" i="6"/>
  <c r="E46" i="6"/>
  <c r="E34" i="6"/>
  <c r="E22" i="6"/>
  <c r="E27" i="6"/>
  <c r="F50" i="6"/>
  <c r="Q50" i="6" s="1"/>
  <c r="F38" i="6"/>
  <c r="Q38" i="6" s="1"/>
  <c r="F26" i="6"/>
  <c r="Q26" i="6" s="1"/>
  <c r="F14" i="6"/>
  <c r="O2" i="6"/>
  <c r="F61" i="6"/>
  <c r="F49" i="6"/>
  <c r="F37" i="6"/>
  <c r="F25" i="6"/>
  <c r="F13" i="6"/>
  <c r="Q13" i="6" s="1"/>
  <c r="F60" i="6"/>
  <c r="Q60" i="6" s="1"/>
  <c r="F48" i="6"/>
  <c r="Q48" i="6" s="1"/>
  <c r="F36" i="6"/>
  <c r="Q36" i="6" s="1"/>
  <c r="F24" i="6"/>
  <c r="Q24" i="6" s="1"/>
  <c r="F12" i="6"/>
  <c r="Q12" i="6" s="1"/>
  <c r="F59" i="6"/>
  <c r="Q59" i="6" s="1"/>
  <c r="F47" i="6"/>
  <c r="Q47" i="6" s="1"/>
  <c r="F35" i="6"/>
  <c r="F23" i="6"/>
  <c r="F11" i="6"/>
  <c r="Q11" i="6" s="1"/>
  <c r="F58" i="6"/>
  <c r="Q58" i="6" s="1"/>
  <c r="F46" i="6"/>
  <c r="Q46" i="6" s="1"/>
  <c r="F34" i="6"/>
  <c r="Q34" i="6" s="1"/>
  <c r="F22" i="6"/>
  <c r="Q22" i="6" s="1"/>
  <c r="F10" i="6"/>
  <c r="Q10" i="6" s="1"/>
  <c r="F57" i="6"/>
  <c r="Q57" i="6" s="1"/>
  <c r="F45" i="6"/>
  <c r="Q45" i="6" s="1"/>
  <c r="F33" i="6"/>
  <c r="Q33" i="6" s="1"/>
  <c r="F21" i="6"/>
  <c r="Q21" i="6" s="1"/>
  <c r="F9" i="6"/>
  <c r="F56" i="6"/>
  <c r="Q56" i="6" s="1"/>
  <c r="F44" i="6"/>
  <c r="Q44" i="6" s="1"/>
  <c r="F32" i="6"/>
  <c r="Q32" i="6" s="1"/>
  <c r="F20" i="6"/>
  <c r="Q20" i="6" s="1"/>
  <c r="F8" i="6"/>
  <c r="Q8" i="6" s="1"/>
  <c r="F55" i="6"/>
  <c r="Q55" i="6" s="1"/>
  <c r="F43" i="6"/>
  <c r="Q43" i="6" s="1"/>
  <c r="F31" i="6"/>
  <c r="Q31" i="6" s="1"/>
  <c r="F19" i="6"/>
  <c r="Q19" i="6" s="1"/>
  <c r="F7" i="6"/>
  <c r="Q7" i="6" s="1"/>
  <c r="E5" i="6"/>
  <c r="F54" i="6"/>
  <c r="F42" i="6"/>
  <c r="F30" i="6"/>
  <c r="F18" i="6"/>
  <c r="F6" i="6"/>
  <c r="Q6" i="6" s="1"/>
  <c r="E16" i="6"/>
  <c r="F53" i="6"/>
  <c r="F41" i="6"/>
  <c r="F29" i="6"/>
  <c r="F17" i="6"/>
  <c r="F5" i="6"/>
  <c r="O53" i="6"/>
  <c r="O41" i="6"/>
  <c r="O29" i="6"/>
  <c r="O17" i="6"/>
  <c r="O5" i="6"/>
  <c r="E15" i="6"/>
  <c r="F52" i="6"/>
  <c r="F40" i="6"/>
  <c r="F28" i="6"/>
  <c r="Q28" i="6" s="1"/>
  <c r="F16" i="6"/>
  <c r="Q16" i="6" s="1"/>
  <c r="F4" i="6"/>
  <c r="Q4" i="6" s="1"/>
  <c r="O52" i="6"/>
  <c r="O40" i="6"/>
  <c r="F51" i="6"/>
  <c r="F39" i="6"/>
  <c r="F27" i="6"/>
  <c r="Q27" i="6" s="1"/>
  <c r="F15" i="6"/>
  <c r="Q15" i="6" s="1"/>
  <c r="F3" i="6"/>
  <c r="Q3" i="6" s="1"/>
  <c r="B51" i="1"/>
  <c r="B72" i="1"/>
  <c r="F75" i="1"/>
  <c r="B52" i="1"/>
  <c r="T71" i="1"/>
  <c r="U71" i="1"/>
  <c r="B53" i="1"/>
  <c r="B71" i="1"/>
  <c r="B50" i="1"/>
  <c r="F77" i="1"/>
  <c r="T53" i="1"/>
  <c r="F57" i="1"/>
  <c r="U53" i="1"/>
  <c r="D70" i="1"/>
  <c r="B70" i="1" s="1"/>
  <c r="F74" i="1"/>
  <c r="U52" i="1"/>
  <c r="D73" i="1"/>
  <c r="B73" i="1" s="1"/>
  <c r="D67" i="1"/>
  <c r="B67" i="1" s="1"/>
  <c r="D68" i="1"/>
  <c r="B68" i="1" s="1"/>
  <c r="D69" i="1"/>
  <c r="B69" i="1" s="1"/>
  <c r="D66" i="1"/>
  <c r="B66" i="1" s="1"/>
  <c r="U72" i="1"/>
  <c r="T72" i="1"/>
  <c r="T70" i="1"/>
  <c r="T73" i="1"/>
  <c r="F54" i="1"/>
  <c r="T50" i="1"/>
  <c r="U51" i="1"/>
  <c r="U50" i="1"/>
  <c r="T51" i="1"/>
  <c r="T52" i="1"/>
  <c r="Q76" i="1" l="1"/>
  <c r="P76" i="1" s="1"/>
  <c r="AY76" i="1"/>
  <c r="Q101" i="1"/>
  <c r="P101" i="1" s="1"/>
  <c r="AY101" i="1"/>
  <c r="Q56" i="1"/>
  <c r="P56" i="1" s="1"/>
  <c r="AY56" i="1"/>
  <c r="Q74" i="1"/>
  <c r="P74" i="1" s="1"/>
  <c r="AY74" i="1"/>
  <c r="Q75" i="1"/>
  <c r="P75" i="1" s="1"/>
  <c r="AY75" i="1"/>
  <c r="Q98" i="1"/>
  <c r="P98" i="1" s="1"/>
  <c r="AY98" i="1"/>
  <c r="Q55" i="1"/>
  <c r="P55" i="1" s="1"/>
  <c r="AY55" i="1"/>
  <c r="Q100" i="1"/>
  <c r="P100" i="1" s="1"/>
  <c r="AY100" i="1"/>
  <c r="Q54" i="1"/>
  <c r="P54" i="1" s="1"/>
  <c r="AY54" i="1"/>
  <c r="Q57" i="1"/>
  <c r="P57" i="1" s="1"/>
  <c r="AY57" i="1"/>
  <c r="Q99" i="1"/>
  <c r="P99" i="1" s="1"/>
  <c r="AY99" i="1"/>
  <c r="Q77" i="1"/>
  <c r="P77" i="1" s="1"/>
  <c r="AY77" i="1"/>
  <c r="AI99" i="1"/>
  <c r="AJ99" i="1" s="1"/>
  <c r="AI100" i="1"/>
  <c r="AJ100" i="1" s="1"/>
  <c r="AI101" i="1"/>
  <c r="AJ101" i="1" s="1"/>
  <c r="BA98" i="1"/>
  <c r="AI98" i="1"/>
  <c r="AJ98" i="1" s="1"/>
  <c r="AB73" i="1"/>
  <c r="AE98" i="1"/>
  <c r="AE95" i="1"/>
  <c r="AB98" i="1"/>
  <c r="T98" i="1"/>
  <c r="U98" i="1"/>
  <c r="B98" i="1"/>
  <c r="F102" i="1"/>
  <c r="C7" i="8"/>
  <c r="AE94" i="1"/>
  <c r="AB94" i="1"/>
  <c r="AB72" i="1"/>
  <c r="AB97" i="1"/>
  <c r="AB96" i="1"/>
  <c r="AE97" i="1"/>
  <c r="AB95" i="1"/>
  <c r="AB52" i="1"/>
  <c r="AE73" i="1"/>
  <c r="AE53" i="1"/>
  <c r="AE70" i="1"/>
  <c r="AB50" i="1"/>
  <c r="AB71" i="1"/>
  <c r="AB70" i="1"/>
  <c r="AB53" i="1"/>
  <c r="AC57" i="1"/>
  <c r="AD57" i="1"/>
  <c r="AF57" i="1"/>
  <c r="AE57" i="1" s="1"/>
  <c r="AE52" i="1"/>
  <c r="AD77" i="1"/>
  <c r="AC77" i="1"/>
  <c r="AG77" i="1"/>
  <c r="AC54" i="1"/>
  <c r="AF54" i="1"/>
  <c r="AD54" i="1"/>
  <c r="B76" i="1"/>
  <c r="AD76" i="1"/>
  <c r="AG76" i="1"/>
  <c r="AC76" i="1"/>
  <c r="B56" i="1"/>
  <c r="AC56" i="1"/>
  <c r="AF56" i="1"/>
  <c r="AE56" i="1" s="1"/>
  <c r="AD56" i="1"/>
  <c r="U99" i="1"/>
  <c r="AE96" i="1"/>
  <c r="AE51" i="1"/>
  <c r="AE72" i="1"/>
  <c r="AC55" i="1"/>
  <c r="AD55" i="1"/>
  <c r="AF55" i="1"/>
  <c r="AE55" i="1" s="1"/>
  <c r="AB51" i="1"/>
  <c r="AD74" i="1"/>
  <c r="AG74" i="1"/>
  <c r="AC74" i="1"/>
  <c r="AD75" i="1"/>
  <c r="AG75" i="1"/>
  <c r="AC75" i="1"/>
  <c r="AE50" i="1"/>
  <c r="AE71" i="1"/>
  <c r="C34" i="9"/>
  <c r="E33" i="9"/>
  <c r="C27" i="9"/>
  <c r="E26" i="9"/>
  <c r="C20" i="9"/>
  <c r="E19" i="9"/>
  <c r="B99" i="1"/>
  <c r="BA99" i="1"/>
  <c r="T99" i="1"/>
  <c r="F103" i="1"/>
  <c r="F60" i="1"/>
  <c r="U56" i="1"/>
  <c r="F104" i="1"/>
  <c r="B100" i="1"/>
  <c r="BA100" i="1"/>
  <c r="T100" i="1"/>
  <c r="U100" i="1"/>
  <c r="T101" i="1"/>
  <c r="BA101" i="1"/>
  <c r="U101" i="1"/>
  <c r="F105" i="1"/>
  <c r="B101" i="1"/>
  <c r="U55" i="1"/>
  <c r="Q14" i="6"/>
  <c r="Q30" i="6"/>
  <c r="Q37" i="6"/>
  <c r="Q2" i="6"/>
  <c r="Q25" i="6"/>
  <c r="Q39" i="6"/>
  <c r="Q42" i="6"/>
  <c r="Q23" i="6"/>
  <c r="Q49" i="6"/>
  <c r="Q18" i="6"/>
  <c r="Q51" i="6"/>
  <c r="Q54" i="6"/>
  <c r="Q9" i="6"/>
  <c r="Q35" i="6"/>
  <c r="Q61" i="6"/>
  <c r="BA54" i="1"/>
  <c r="BA56" i="1"/>
  <c r="BA76" i="1"/>
  <c r="BA55" i="1"/>
  <c r="BA75" i="1"/>
  <c r="F80" i="1"/>
  <c r="B55" i="1"/>
  <c r="T55" i="1"/>
  <c r="F59" i="1"/>
  <c r="U76" i="1"/>
  <c r="T56" i="1"/>
  <c r="T76" i="1"/>
  <c r="B75" i="1"/>
  <c r="BA57" i="1"/>
  <c r="U57" i="1"/>
  <c r="B74" i="1"/>
  <c r="BA74" i="1"/>
  <c r="T75" i="1"/>
  <c r="BA77" i="1"/>
  <c r="Q5" i="6"/>
  <c r="Q17" i="6"/>
  <c r="Q29" i="6"/>
  <c r="Q41" i="6"/>
  <c r="Q40" i="6"/>
  <c r="Q53" i="6"/>
  <c r="Q52" i="6"/>
  <c r="B77" i="1"/>
  <c r="U77" i="1"/>
  <c r="T77" i="1"/>
  <c r="U75" i="1"/>
  <c r="F79" i="1"/>
  <c r="T74" i="1"/>
  <c r="B57" i="1"/>
  <c r="F78" i="1"/>
  <c r="F81" i="1"/>
  <c r="F61" i="1"/>
  <c r="T57" i="1"/>
  <c r="U74" i="1"/>
  <c r="T54" i="1"/>
  <c r="B54" i="1"/>
  <c r="U54" i="1"/>
  <c r="F58"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6" i="1"/>
  <c r="U7" i="1"/>
  <c r="U8" i="1"/>
  <c r="U9" i="1"/>
  <c r="U26" i="1"/>
  <c r="U27" i="1"/>
  <c r="U28" i="1"/>
  <c r="U29" i="1"/>
  <c r="U6" i="1"/>
  <c r="T7" i="1"/>
  <c r="T8" i="1"/>
  <c r="T9" i="1"/>
  <c r="T26" i="1"/>
  <c r="T27" i="1"/>
  <c r="T28" i="1"/>
  <c r="T29" i="1"/>
  <c r="T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6" i="1"/>
  <c r="A45" i="1"/>
  <c r="A44" i="1"/>
  <c r="A43" i="1"/>
  <c r="A42" i="1"/>
  <c r="A41" i="1"/>
  <c r="A40" i="1"/>
  <c r="A39" i="1"/>
  <c r="A38" i="1"/>
  <c r="A37" i="1"/>
  <c r="A36" i="1"/>
  <c r="A35" i="1"/>
  <c r="A34" i="1"/>
  <c r="F33" i="1"/>
  <c r="A33" i="1"/>
  <c r="F32" i="1"/>
  <c r="A32" i="1"/>
  <c r="F31" i="1"/>
  <c r="A31" i="1"/>
  <c r="F30" i="1"/>
  <c r="A30" i="1"/>
  <c r="B29" i="1"/>
  <c r="A29" i="1"/>
  <c r="B28" i="1"/>
  <c r="A28" i="1"/>
  <c r="B27" i="1"/>
  <c r="A27" i="1"/>
  <c r="B26" i="1"/>
  <c r="A26" i="1"/>
  <c r="B7" i="1"/>
  <c r="B8" i="1"/>
  <c r="B9" i="1"/>
  <c r="K4" i="2"/>
  <c r="K5" i="2"/>
  <c r="K6" i="2"/>
  <c r="K7" i="2"/>
  <c r="K3" i="2"/>
  <c r="A7" i="1"/>
  <c r="A8" i="1"/>
  <c r="A9" i="1"/>
  <c r="A10" i="1"/>
  <c r="A11" i="1"/>
  <c r="A12" i="1"/>
  <c r="A13" i="1"/>
  <c r="A14" i="1"/>
  <c r="A15" i="1"/>
  <c r="A16" i="1"/>
  <c r="A17" i="1"/>
  <c r="A18" i="1"/>
  <c r="A19" i="1"/>
  <c r="A20" i="1"/>
  <c r="A21" i="1"/>
  <c r="A22" i="1"/>
  <c r="A23" i="1"/>
  <c r="A24" i="1"/>
  <c r="A25" i="1"/>
  <c r="F10" i="1"/>
  <c r="F11" i="1"/>
  <c r="F12" i="1"/>
  <c r="F13" i="1"/>
  <c r="Q58" i="1" l="1"/>
  <c r="P58" i="1" s="1"/>
  <c r="AY58" i="1"/>
  <c r="Q11" i="1"/>
  <c r="P11" i="1" s="1"/>
  <c r="AY11" i="1"/>
  <c r="Q79" i="1"/>
  <c r="P79" i="1" s="1"/>
  <c r="AY79" i="1"/>
  <c r="Q105" i="1"/>
  <c r="P105" i="1" s="1"/>
  <c r="AY105" i="1"/>
  <c r="Q30" i="1"/>
  <c r="P30" i="1" s="1"/>
  <c r="AY30" i="1"/>
  <c r="Q32" i="1"/>
  <c r="P32" i="1" s="1"/>
  <c r="AY32" i="1"/>
  <c r="Q61" i="1"/>
  <c r="P61" i="1" s="1"/>
  <c r="AY61" i="1"/>
  <c r="Q31" i="1"/>
  <c r="P31" i="1" s="1"/>
  <c r="AY31" i="1"/>
  <c r="Q33" i="1"/>
  <c r="P33" i="1" s="1"/>
  <c r="AY33" i="1"/>
  <c r="Q81" i="1"/>
  <c r="P81" i="1" s="1"/>
  <c r="AY81" i="1"/>
  <c r="Q104" i="1"/>
  <c r="P104" i="1" s="1"/>
  <c r="AY104" i="1"/>
  <c r="Q80" i="1"/>
  <c r="P80" i="1" s="1"/>
  <c r="AY80" i="1"/>
  <c r="Q78" i="1"/>
  <c r="P78" i="1" s="1"/>
  <c r="AY78" i="1"/>
  <c r="Q10" i="1"/>
  <c r="P10" i="1" s="1"/>
  <c r="AY10" i="1"/>
  <c r="Q59" i="1"/>
  <c r="P59" i="1" s="1"/>
  <c r="AY59" i="1"/>
  <c r="Q60" i="1"/>
  <c r="P60" i="1" s="1"/>
  <c r="AY60" i="1"/>
  <c r="Q13" i="1"/>
  <c r="P13" i="1" s="1"/>
  <c r="AY13" i="1"/>
  <c r="Q12" i="1"/>
  <c r="P12" i="1" s="1"/>
  <c r="AY12" i="1"/>
  <c r="Q103" i="1"/>
  <c r="P103" i="1" s="1"/>
  <c r="AY103" i="1"/>
  <c r="Q102" i="1"/>
  <c r="P102" i="1" s="1"/>
  <c r="AY102" i="1"/>
  <c r="AI104" i="1"/>
  <c r="AJ104" i="1" s="1"/>
  <c r="AI103" i="1"/>
  <c r="AJ103" i="1" s="1"/>
  <c r="AI102" i="1"/>
  <c r="AJ102" i="1" s="1"/>
  <c r="AI105" i="1"/>
  <c r="AJ105" i="1" s="1"/>
  <c r="AO96" i="1"/>
  <c r="AO97" i="1"/>
  <c r="AO104" i="1"/>
  <c r="AO86" i="1"/>
  <c r="AO87" i="1"/>
  <c r="AO88" i="1"/>
  <c r="AO89" i="1"/>
  <c r="AB77" i="1"/>
  <c r="B102" i="1"/>
  <c r="BA102" i="1"/>
  <c r="T102" i="1"/>
  <c r="AE102" i="1"/>
  <c r="U102" i="1"/>
  <c r="C8" i="8"/>
  <c r="AE100" i="1"/>
  <c r="AB100" i="1"/>
  <c r="AB75" i="1"/>
  <c r="AB74" i="1"/>
  <c r="AE101" i="1"/>
  <c r="AE99" i="1"/>
  <c r="AB101" i="1"/>
  <c r="AE76" i="1"/>
  <c r="AE54" i="1"/>
  <c r="AD58" i="1"/>
  <c r="AC58" i="1"/>
  <c r="AF58" i="1"/>
  <c r="AB54" i="1"/>
  <c r="AC31" i="1"/>
  <c r="AF31" i="1"/>
  <c r="AD31" i="1"/>
  <c r="AE75" i="1"/>
  <c r="AC32" i="1"/>
  <c r="AF32" i="1"/>
  <c r="AD32" i="1"/>
  <c r="AF61" i="1"/>
  <c r="AD61" i="1"/>
  <c r="AC61" i="1"/>
  <c r="AD12" i="1"/>
  <c r="AC12" i="1"/>
  <c r="AF59" i="1"/>
  <c r="AD59" i="1"/>
  <c r="AC59" i="1"/>
  <c r="AB57" i="1"/>
  <c r="AC30" i="1"/>
  <c r="AF30" i="1"/>
  <c r="AD30" i="1"/>
  <c r="AB55" i="1"/>
  <c r="AC33" i="1"/>
  <c r="AD33" i="1"/>
  <c r="AF33" i="1"/>
  <c r="AG81" i="1"/>
  <c r="AC81" i="1"/>
  <c r="AD81" i="1"/>
  <c r="AD13" i="1"/>
  <c r="AC13" i="1"/>
  <c r="AB56" i="1"/>
  <c r="AB76" i="1"/>
  <c r="AE77" i="1"/>
  <c r="U80" i="1"/>
  <c r="AG80" i="1"/>
  <c r="AC80" i="1"/>
  <c r="AD80" i="1"/>
  <c r="AB102" i="1"/>
  <c r="AC78" i="1"/>
  <c r="AD78" i="1"/>
  <c r="AG78" i="1"/>
  <c r="AD11" i="1"/>
  <c r="AC11" i="1"/>
  <c r="AD10" i="1"/>
  <c r="AC10" i="1"/>
  <c r="AG79" i="1"/>
  <c r="AC79" i="1"/>
  <c r="AD79" i="1"/>
  <c r="B60" i="1"/>
  <c r="AF60" i="1"/>
  <c r="AD60" i="1"/>
  <c r="AC60" i="1"/>
  <c r="AE74" i="1"/>
  <c r="AB99" i="1"/>
  <c r="AO98" i="1"/>
  <c r="AI74" i="1"/>
  <c r="AO94" i="1"/>
  <c r="AO95" i="1"/>
  <c r="AO92" i="1"/>
  <c r="AO90" i="1"/>
  <c r="AO91" i="1"/>
  <c r="AO93" i="1"/>
  <c r="AO99" i="1"/>
  <c r="AO100" i="1"/>
  <c r="AI6" i="1"/>
  <c r="AO101" i="1"/>
  <c r="C35" i="9"/>
  <c r="E35" i="9" s="1"/>
  <c r="E34" i="9"/>
  <c r="F35" i="9" s="1"/>
  <c r="C28" i="9"/>
  <c r="E28" i="9" s="1"/>
  <c r="F28" i="9" s="1"/>
  <c r="E27" i="9"/>
  <c r="C21" i="9"/>
  <c r="E21" i="9" s="1"/>
  <c r="E20" i="9"/>
  <c r="F21" i="9" s="1"/>
  <c r="B103" i="1"/>
  <c r="BA103" i="1"/>
  <c r="T103" i="1"/>
  <c r="U103" i="1"/>
  <c r="BA60" i="1"/>
  <c r="T60" i="1"/>
  <c r="F64" i="1"/>
  <c r="U60" i="1"/>
  <c r="BA104" i="1"/>
  <c r="T104" i="1"/>
  <c r="B104" i="1"/>
  <c r="U104" i="1"/>
  <c r="U105" i="1"/>
  <c r="T105" i="1"/>
  <c r="BA105" i="1"/>
  <c r="B105" i="1"/>
  <c r="B80" i="1"/>
  <c r="F84" i="1"/>
  <c r="T80" i="1"/>
  <c r="AI80" i="1"/>
  <c r="BA59" i="1"/>
  <c r="BA61" i="1"/>
  <c r="BA58" i="1"/>
  <c r="BA78" i="1"/>
  <c r="BA79" i="1"/>
  <c r="F63" i="1"/>
  <c r="BA81" i="1"/>
  <c r="T59" i="1"/>
  <c r="B59" i="1"/>
  <c r="BA80" i="1"/>
  <c r="U59" i="1"/>
  <c r="BA13" i="1"/>
  <c r="BA30" i="1"/>
  <c r="BA31" i="1"/>
  <c r="BA12" i="1"/>
  <c r="BA11" i="1"/>
  <c r="BA10" i="1"/>
  <c r="BA32" i="1"/>
  <c r="BA33" i="1"/>
  <c r="AI76" i="1"/>
  <c r="AI56" i="1"/>
  <c r="AI55" i="1"/>
  <c r="AI59" i="1"/>
  <c r="AI60" i="1"/>
  <c r="AI57" i="1"/>
  <c r="AI54" i="1"/>
  <c r="AI75" i="1"/>
  <c r="AI61" i="1"/>
  <c r="AI77" i="1"/>
  <c r="AI72" i="1"/>
  <c r="AI70" i="1"/>
  <c r="AI71" i="1"/>
  <c r="AI51" i="1"/>
  <c r="AI50" i="1"/>
  <c r="AI52" i="1"/>
  <c r="AI73" i="1"/>
  <c r="AI53" i="1"/>
  <c r="AI29" i="1"/>
  <c r="AI69" i="1"/>
  <c r="AI68" i="1"/>
  <c r="AI67" i="1"/>
  <c r="AI66" i="1"/>
  <c r="AI49" i="1"/>
  <c r="AI48" i="1"/>
  <c r="AI47" i="1"/>
  <c r="AI46" i="1"/>
  <c r="B61" i="1"/>
  <c r="F83" i="1"/>
  <c r="AI79" i="1"/>
  <c r="T79" i="1"/>
  <c r="B79" i="1"/>
  <c r="U79" i="1"/>
  <c r="F65" i="1"/>
  <c r="U81" i="1"/>
  <c r="B81" i="1"/>
  <c r="F85" i="1"/>
  <c r="AI81" i="1"/>
  <c r="T81" i="1"/>
  <c r="U61" i="1"/>
  <c r="F82" i="1"/>
  <c r="U78" i="1"/>
  <c r="T78" i="1"/>
  <c r="B78" i="1"/>
  <c r="AI78" i="1"/>
  <c r="T61" i="1"/>
  <c r="F62" i="1"/>
  <c r="T58" i="1"/>
  <c r="B58" i="1"/>
  <c r="U58" i="1"/>
  <c r="AI58" i="1"/>
  <c r="AI33" i="1"/>
  <c r="F34" i="1"/>
  <c r="F17" i="1"/>
  <c r="F16" i="1"/>
  <c r="F15" i="1"/>
  <c r="F35" i="1"/>
  <c r="F14" i="1"/>
  <c r="U32" i="1"/>
  <c r="U30" i="1"/>
  <c r="T32" i="1"/>
  <c r="U11" i="1"/>
  <c r="T11" i="1"/>
  <c r="T30" i="1"/>
  <c r="U13" i="1"/>
  <c r="T10" i="1"/>
  <c r="U31" i="1"/>
  <c r="U12" i="1"/>
  <c r="U10" i="1"/>
  <c r="T33" i="1"/>
  <c r="T13" i="1"/>
  <c r="T31" i="1"/>
  <c r="T12" i="1"/>
  <c r="U33" i="1"/>
  <c r="AI28" i="1"/>
  <c r="AI27" i="1"/>
  <c r="AI26" i="1"/>
  <c r="B31" i="1"/>
  <c r="B30" i="1"/>
  <c r="B33" i="1"/>
  <c r="AI31" i="1"/>
  <c r="AI30" i="1"/>
  <c r="B32" i="1"/>
  <c r="F36" i="1"/>
  <c r="AI32" i="1"/>
  <c r="F37" i="1"/>
  <c r="B13" i="1"/>
  <c r="B12" i="1"/>
  <c r="B11" i="1"/>
  <c r="B10" i="1"/>
  <c r="AI7" i="1"/>
  <c r="Q35" i="1" l="1"/>
  <c r="P35" i="1" s="1"/>
  <c r="AY35" i="1"/>
  <c r="Q36" i="1"/>
  <c r="P36" i="1" s="1"/>
  <c r="AY36" i="1"/>
  <c r="Q16" i="1"/>
  <c r="P16" i="1" s="1"/>
  <c r="AY16" i="1"/>
  <c r="Q65" i="1"/>
  <c r="P65" i="1" s="1"/>
  <c r="AY65" i="1"/>
  <c r="Q17" i="1"/>
  <c r="P17" i="1" s="1"/>
  <c r="AY17" i="1"/>
  <c r="Q82" i="1"/>
  <c r="P82" i="1" s="1"/>
  <c r="AY82" i="1"/>
  <c r="Q84" i="1"/>
  <c r="P84" i="1" s="1"/>
  <c r="AY84" i="1"/>
  <c r="Q62" i="1"/>
  <c r="P62" i="1" s="1"/>
  <c r="AY62" i="1"/>
  <c r="Q14" i="1"/>
  <c r="P14" i="1" s="1"/>
  <c r="AY14" i="1"/>
  <c r="Q15" i="1"/>
  <c r="P15" i="1" s="1"/>
  <c r="AY15" i="1"/>
  <c r="Q37" i="1"/>
  <c r="P37" i="1" s="1"/>
  <c r="AY37" i="1"/>
  <c r="Q63" i="1"/>
  <c r="P63" i="1" s="1"/>
  <c r="AY63" i="1"/>
  <c r="Q34" i="1"/>
  <c r="P34" i="1" s="1"/>
  <c r="AY34" i="1"/>
  <c r="Q83" i="1"/>
  <c r="P83" i="1" s="1"/>
  <c r="AY83" i="1"/>
  <c r="Q64" i="1"/>
  <c r="P64" i="1" s="1"/>
  <c r="AY64" i="1"/>
  <c r="Q85" i="1"/>
  <c r="P85" i="1" s="1"/>
  <c r="AY85" i="1"/>
  <c r="AO103" i="1"/>
  <c r="AO102" i="1"/>
  <c r="AO105" i="1"/>
  <c r="AO32" i="1"/>
  <c r="AJ32" i="1"/>
  <c r="AO71" i="1"/>
  <c r="AJ71" i="1"/>
  <c r="AO76" i="1"/>
  <c r="AJ76" i="1"/>
  <c r="AO77" i="1"/>
  <c r="AJ77" i="1"/>
  <c r="AO80" i="1"/>
  <c r="AJ80" i="1"/>
  <c r="AO68" i="1"/>
  <c r="AJ68" i="1"/>
  <c r="AO61" i="1"/>
  <c r="AJ61" i="1"/>
  <c r="AO67" i="1"/>
  <c r="AJ67" i="1"/>
  <c r="AO69" i="1"/>
  <c r="AJ69" i="1"/>
  <c r="AO75" i="1"/>
  <c r="AJ75" i="1"/>
  <c r="AO29" i="1"/>
  <c r="AJ29" i="1"/>
  <c r="AO70" i="1"/>
  <c r="AJ70" i="1"/>
  <c r="AO72" i="1"/>
  <c r="AJ72" i="1"/>
  <c r="AO30" i="1"/>
  <c r="AJ30" i="1"/>
  <c r="AO57" i="1"/>
  <c r="AJ57" i="1"/>
  <c r="AO49" i="1"/>
  <c r="AJ49" i="1"/>
  <c r="AO78" i="1"/>
  <c r="AJ78" i="1"/>
  <c r="AO54" i="1"/>
  <c r="AJ54" i="1"/>
  <c r="AO53" i="1"/>
  <c r="AJ53" i="1"/>
  <c r="AO26" i="1"/>
  <c r="AJ26" i="1"/>
  <c r="AO73" i="1"/>
  <c r="AJ73" i="1"/>
  <c r="AO60" i="1"/>
  <c r="AJ60" i="1"/>
  <c r="AO27" i="1"/>
  <c r="AJ27" i="1"/>
  <c r="AO59" i="1"/>
  <c r="AJ59" i="1"/>
  <c r="AO6" i="1"/>
  <c r="AJ6" i="1"/>
  <c r="AO48" i="1"/>
  <c r="AJ48" i="1"/>
  <c r="AO7" i="1"/>
  <c r="AJ7" i="1"/>
  <c r="AO74" i="1"/>
  <c r="AJ74" i="1"/>
  <c r="AO79" i="1"/>
  <c r="AJ79" i="1"/>
  <c r="AO33" i="1"/>
  <c r="AJ33" i="1"/>
  <c r="AO52" i="1"/>
  <c r="AJ52" i="1"/>
  <c r="AO28" i="1"/>
  <c r="AJ28" i="1"/>
  <c r="AO58" i="1"/>
  <c r="AJ58" i="1"/>
  <c r="AO46" i="1"/>
  <c r="AJ46" i="1"/>
  <c r="AO50" i="1"/>
  <c r="AJ50" i="1"/>
  <c r="AO55" i="1"/>
  <c r="AJ55" i="1"/>
  <c r="AO66" i="1"/>
  <c r="AJ66" i="1"/>
  <c r="AO31" i="1"/>
  <c r="AJ31" i="1"/>
  <c r="AO81" i="1"/>
  <c r="AJ81" i="1"/>
  <c r="AO47" i="1"/>
  <c r="AJ47" i="1"/>
  <c r="AO51" i="1"/>
  <c r="AJ51" i="1"/>
  <c r="AO56" i="1"/>
  <c r="AJ56" i="1"/>
  <c r="AB10" i="1"/>
  <c r="AB59" i="1"/>
  <c r="C9" i="8"/>
  <c r="U64" i="1"/>
  <c r="AE31" i="1"/>
  <c r="AE58" i="1"/>
  <c r="AE10" i="1"/>
  <c r="AB12" i="1"/>
  <c r="AB13" i="1"/>
  <c r="AE32" i="1"/>
  <c r="AB60" i="1"/>
  <c r="AB58" i="1"/>
  <c r="AE103" i="1"/>
  <c r="AB104" i="1"/>
  <c r="AB81" i="1"/>
  <c r="AE61" i="1"/>
  <c r="AB31" i="1"/>
  <c r="AE33" i="1"/>
  <c r="AE79" i="1"/>
  <c r="AB105" i="1"/>
  <c r="AD15" i="1"/>
  <c r="AC15" i="1"/>
  <c r="AF65" i="1"/>
  <c r="AD65" i="1"/>
  <c r="AC65" i="1"/>
  <c r="AE11" i="1"/>
  <c r="U84" i="1"/>
  <c r="AD84" i="1"/>
  <c r="AG84" i="1"/>
  <c r="AC84" i="1"/>
  <c r="AB79" i="1"/>
  <c r="AB33" i="1"/>
  <c r="AB30" i="1"/>
  <c r="AE59" i="1"/>
  <c r="BA64" i="1"/>
  <c r="AF64" i="1"/>
  <c r="AD64" i="1"/>
  <c r="AC64" i="1"/>
  <c r="B64" i="1"/>
  <c r="AB32" i="1"/>
  <c r="AF35" i="1"/>
  <c r="AD35" i="1"/>
  <c r="AC35" i="1"/>
  <c r="AD17" i="1"/>
  <c r="AC17" i="1"/>
  <c r="AE78" i="1"/>
  <c r="AD14" i="1"/>
  <c r="AC14" i="1"/>
  <c r="AI63" i="1"/>
  <c r="AF63" i="1"/>
  <c r="AD63" i="1"/>
  <c r="AC63" i="1"/>
  <c r="AE30" i="1"/>
  <c r="AB78" i="1"/>
  <c r="AE60" i="1"/>
  <c r="AE13" i="1"/>
  <c r="AE12" i="1"/>
  <c r="AD16" i="1"/>
  <c r="AC16" i="1"/>
  <c r="AF37" i="1"/>
  <c r="AD37" i="1"/>
  <c r="AC37" i="1"/>
  <c r="AE80" i="1"/>
  <c r="AB103" i="1"/>
  <c r="AB61" i="1"/>
  <c r="AD34" i="1"/>
  <c r="AC34" i="1"/>
  <c r="AF34" i="1"/>
  <c r="AD82" i="1"/>
  <c r="AG82" i="1"/>
  <c r="AC82" i="1"/>
  <c r="AD83" i="1"/>
  <c r="AG83" i="1"/>
  <c r="AC83" i="1"/>
  <c r="AF36" i="1"/>
  <c r="AD36" i="1"/>
  <c r="AC36" i="1"/>
  <c r="AF62" i="1"/>
  <c r="AD62" i="1"/>
  <c r="AC62" i="1"/>
  <c r="AD85" i="1"/>
  <c r="AG85" i="1"/>
  <c r="AC85" i="1"/>
  <c r="AE104" i="1"/>
  <c r="AB11" i="1"/>
  <c r="AB80" i="1"/>
  <c r="AE81" i="1"/>
  <c r="AE105" i="1"/>
  <c r="AI64" i="1"/>
  <c r="T64" i="1"/>
  <c r="BA84" i="1"/>
  <c r="B63" i="1"/>
  <c r="T63" i="1"/>
  <c r="U63" i="1"/>
  <c r="B84" i="1"/>
  <c r="AI84" i="1"/>
  <c r="T84" i="1"/>
  <c r="BA63" i="1"/>
  <c r="BA85" i="1"/>
  <c r="BA15" i="1"/>
  <c r="BA35" i="1"/>
  <c r="BA62" i="1"/>
  <c r="BA83" i="1"/>
  <c r="BA14" i="1"/>
  <c r="BA82" i="1"/>
  <c r="BA37" i="1"/>
  <c r="BA16" i="1"/>
  <c r="T17" i="1"/>
  <c r="BA17" i="1"/>
  <c r="BA36" i="1"/>
  <c r="F38" i="1"/>
  <c r="BA34" i="1"/>
  <c r="BA65" i="1"/>
  <c r="U65" i="1"/>
  <c r="AI65" i="1"/>
  <c r="B65" i="1"/>
  <c r="T65" i="1"/>
  <c r="B83" i="1"/>
  <c r="U83" i="1"/>
  <c r="AI83" i="1"/>
  <c r="T83" i="1"/>
  <c r="T82" i="1"/>
  <c r="U82" i="1"/>
  <c r="AI82" i="1"/>
  <c r="B82" i="1"/>
  <c r="U85" i="1"/>
  <c r="B85" i="1"/>
  <c r="AK85" i="1" s="1"/>
  <c r="T85" i="1"/>
  <c r="AI85" i="1"/>
  <c r="T34" i="1"/>
  <c r="B62" i="1"/>
  <c r="AI62" i="1"/>
  <c r="U62" i="1"/>
  <c r="T62" i="1"/>
  <c r="B14" i="1"/>
  <c r="B15" i="1"/>
  <c r="B17" i="1"/>
  <c r="T35" i="1"/>
  <c r="AI34" i="1"/>
  <c r="F39" i="1"/>
  <c r="AI35" i="1"/>
  <c r="B35" i="1"/>
  <c r="U14" i="1"/>
  <c r="B34" i="1"/>
  <c r="U15" i="1"/>
  <c r="T14" i="1"/>
  <c r="T15" i="1"/>
  <c r="F21" i="1"/>
  <c r="F20" i="1"/>
  <c r="U34" i="1"/>
  <c r="U16" i="1"/>
  <c r="F18" i="1"/>
  <c r="B16" i="1"/>
  <c r="U35" i="1"/>
  <c r="T16" i="1"/>
  <c r="U17" i="1"/>
  <c r="F19" i="1"/>
  <c r="U36" i="1"/>
  <c r="T36" i="1"/>
  <c r="AI37" i="1"/>
  <c r="U37" i="1"/>
  <c r="T37" i="1"/>
  <c r="AI36" i="1"/>
  <c r="F40" i="1"/>
  <c r="B36" i="1"/>
  <c r="B37" i="1"/>
  <c r="F41" i="1"/>
  <c r="A6" i="1"/>
  <c r="Q40" i="1" l="1"/>
  <c r="P40" i="1" s="1"/>
  <c r="AY40" i="1"/>
  <c r="Q18" i="1"/>
  <c r="P18" i="1" s="1"/>
  <c r="AY18" i="1"/>
  <c r="Q39" i="1"/>
  <c r="P39" i="1" s="1"/>
  <c r="AY39" i="1"/>
  <c r="Q20" i="1"/>
  <c r="P20" i="1" s="1"/>
  <c r="AY20" i="1"/>
  <c r="Q41" i="1"/>
  <c r="P41" i="1" s="1"/>
  <c r="AY41" i="1"/>
  <c r="Q21" i="1"/>
  <c r="P21" i="1" s="1"/>
  <c r="AY21" i="1"/>
  <c r="Q19" i="1"/>
  <c r="P19" i="1" s="1"/>
  <c r="AY19" i="1"/>
  <c r="Q38" i="1"/>
  <c r="P38" i="1" s="1"/>
  <c r="AY38" i="1"/>
  <c r="AO63" i="1"/>
  <c r="AJ63" i="1"/>
  <c r="AO83" i="1"/>
  <c r="AJ83" i="1"/>
  <c r="AO85" i="1"/>
  <c r="AJ85" i="1"/>
  <c r="AO65" i="1"/>
  <c r="AJ65" i="1"/>
  <c r="AO34" i="1"/>
  <c r="AJ34" i="1"/>
  <c r="AO62" i="1"/>
  <c r="AJ62" i="1"/>
  <c r="AO82" i="1"/>
  <c r="AJ82" i="1"/>
  <c r="AO84" i="1"/>
  <c r="AJ84" i="1"/>
  <c r="AO64" i="1"/>
  <c r="AJ64" i="1"/>
  <c r="AO36" i="1"/>
  <c r="AJ36" i="1"/>
  <c r="AO37" i="1"/>
  <c r="AJ37" i="1"/>
  <c r="AO35" i="1"/>
  <c r="AJ35" i="1"/>
  <c r="AB83" i="1"/>
  <c r="C10" i="8"/>
  <c r="C11" i="8"/>
  <c r="AB14" i="1"/>
  <c r="AB63" i="1"/>
  <c r="AB65" i="1"/>
  <c r="AE64" i="1"/>
  <c r="AE34" i="1"/>
  <c r="AB34" i="1"/>
  <c r="AB85" i="1"/>
  <c r="AB64" i="1"/>
  <c r="AB16" i="1"/>
  <c r="AB62" i="1"/>
  <c r="AE16" i="1"/>
  <c r="AB35" i="1"/>
  <c r="AE17" i="1"/>
  <c r="AB36" i="1"/>
  <c r="AE37" i="1"/>
  <c r="AE62" i="1"/>
  <c r="AE35" i="1"/>
  <c r="AB15" i="1"/>
  <c r="AB84" i="1"/>
  <c r="AE36" i="1"/>
  <c r="AE65" i="1"/>
  <c r="AC21" i="1"/>
  <c r="AD21" i="1"/>
  <c r="AE63" i="1"/>
  <c r="AC20" i="1"/>
  <c r="AD20" i="1"/>
  <c r="T38" i="1"/>
  <c r="AF38" i="1"/>
  <c r="AD38" i="1"/>
  <c r="AC38" i="1"/>
  <c r="AC19" i="1"/>
  <c r="AD19" i="1"/>
  <c r="AE85" i="1"/>
  <c r="AE14" i="1"/>
  <c r="AE15" i="1"/>
  <c r="AF41" i="1"/>
  <c r="AD41" i="1"/>
  <c r="AC41" i="1"/>
  <c r="AE83" i="1"/>
  <c r="AF40" i="1"/>
  <c r="AD40" i="1"/>
  <c r="AC40" i="1"/>
  <c r="AC18" i="1"/>
  <c r="AD18" i="1"/>
  <c r="AF39" i="1"/>
  <c r="AD39" i="1"/>
  <c r="AC39" i="1"/>
  <c r="AE82" i="1"/>
  <c r="AB37" i="1"/>
  <c r="AB82" i="1"/>
  <c r="AB17" i="1"/>
  <c r="AE84" i="1"/>
  <c r="B38" i="1"/>
  <c r="F42" i="1"/>
  <c r="U38" i="1"/>
  <c r="B39" i="1"/>
  <c r="BA18" i="1"/>
  <c r="BA38" i="1"/>
  <c r="BA20" i="1"/>
  <c r="BA21" i="1"/>
  <c r="BA19" i="1"/>
  <c r="AI38" i="1"/>
  <c r="T39" i="1"/>
  <c r="BA40" i="1"/>
  <c r="BA39" i="1"/>
  <c r="U39" i="1"/>
  <c r="BA41" i="1"/>
  <c r="F43" i="1"/>
  <c r="AI39" i="1"/>
  <c r="F22" i="1"/>
  <c r="B18" i="1"/>
  <c r="T18" i="1"/>
  <c r="U18" i="1"/>
  <c r="F24" i="1"/>
  <c r="U20" i="1"/>
  <c r="B20" i="1"/>
  <c r="T20" i="1"/>
  <c r="F23" i="1"/>
  <c r="B19" i="1"/>
  <c r="T19" i="1"/>
  <c r="U19" i="1"/>
  <c r="F25" i="1"/>
  <c r="B21" i="1"/>
  <c r="T21" i="1"/>
  <c r="U21" i="1"/>
  <c r="U40" i="1"/>
  <c r="T40" i="1"/>
  <c r="B41" i="1"/>
  <c r="T41" i="1"/>
  <c r="U41" i="1"/>
  <c r="AI40" i="1"/>
  <c r="F44" i="1"/>
  <c r="F45" i="1"/>
  <c r="B40" i="1"/>
  <c r="AI41" i="1"/>
  <c r="AI11" i="1"/>
  <c r="AI12" i="1"/>
  <c r="AI13" i="1"/>
  <c r="Q45" i="1" l="1"/>
  <c r="P45" i="1" s="1"/>
  <c r="AY45" i="1"/>
  <c r="Q24" i="1"/>
  <c r="P24" i="1" s="1"/>
  <c r="AY24" i="1"/>
  <c r="Q44" i="1"/>
  <c r="P44" i="1" s="1"/>
  <c r="AY44" i="1"/>
  <c r="Q25" i="1"/>
  <c r="P25" i="1" s="1"/>
  <c r="AY25" i="1"/>
  <c r="Q22" i="1"/>
  <c r="P22" i="1" s="1"/>
  <c r="AY22" i="1"/>
  <c r="Q43" i="1"/>
  <c r="P43" i="1" s="1"/>
  <c r="AY43" i="1"/>
  <c r="Q23" i="1"/>
  <c r="P23" i="1" s="1"/>
  <c r="AY23" i="1"/>
  <c r="Q42" i="1"/>
  <c r="P42" i="1" s="1"/>
  <c r="AY42" i="1"/>
  <c r="AO39" i="1"/>
  <c r="AJ39" i="1"/>
  <c r="AO40" i="1"/>
  <c r="AJ40" i="1"/>
  <c r="AO38" i="1"/>
  <c r="AJ38" i="1"/>
  <c r="AO12" i="1"/>
  <c r="AJ12" i="1"/>
  <c r="AO11" i="1"/>
  <c r="AJ11" i="1"/>
  <c r="AO13" i="1"/>
  <c r="AJ13" i="1"/>
  <c r="AO41" i="1"/>
  <c r="AJ41" i="1"/>
  <c r="AB39" i="1"/>
  <c r="AE19" i="1"/>
  <c r="AB41" i="1"/>
  <c r="AB38" i="1"/>
  <c r="AE21" i="1"/>
  <c r="AE20" i="1"/>
  <c r="AB20" i="1"/>
  <c r="AC45" i="1"/>
  <c r="AF45" i="1"/>
  <c r="AE45" i="1" s="1"/>
  <c r="AD45" i="1"/>
  <c r="AD25" i="1"/>
  <c r="AC25" i="1"/>
  <c r="AC44" i="1"/>
  <c r="AF44" i="1"/>
  <c r="AD44" i="1"/>
  <c r="AB19" i="1"/>
  <c r="AB18" i="1"/>
  <c r="AD22" i="1"/>
  <c r="AC22" i="1"/>
  <c r="AC43" i="1"/>
  <c r="AD43" i="1"/>
  <c r="AF43" i="1"/>
  <c r="AE39" i="1"/>
  <c r="AB21" i="1"/>
  <c r="AE41" i="1"/>
  <c r="AE40" i="1"/>
  <c r="AD23" i="1"/>
  <c r="AC23" i="1"/>
  <c r="AC42" i="1"/>
  <c r="AF42" i="1"/>
  <c r="AD42" i="1"/>
  <c r="AE18" i="1"/>
  <c r="AD24" i="1"/>
  <c r="AC24" i="1"/>
  <c r="AE38" i="1"/>
  <c r="AB40" i="1"/>
  <c r="T42" i="1"/>
  <c r="B42" i="1"/>
  <c r="AI42" i="1"/>
  <c r="U42" i="1"/>
  <c r="BA42" i="1"/>
  <c r="B43" i="1"/>
  <c r="U43" i="1"/>
  <c r="AI43" i="1"/>
  <c r="T43" i="1"/>
  <c r="BA25" i="1"/>
  <c r="BA24" i="1"/>
  <c r="BA23" i="1"/>
  <c r="BA22" i="1"/>
  <c r="BA44" i="1"/>
  <c r="BA45" i="1"/>
  <c r="BA43" i="1"/>
  <c r="B25" i="1"/>
  <c r="U25" i="1"/>
  <c r="T25" i="1"/>
  <c r="B24" i="1"/>
  <c r="U24" i="1"/>
  <c r="T24" i="1"/>
  <c r="B45" i="1"/>
  <c r="B23" i="1"/>
  <c r="T23" i="1"/>
  <c r="U23" i="1"/>
  <c r="B22" i="1"/>
  <c r="T22" i="1"/>
  <c r="U22" i="1"/>
  <c r="AI45" i="1"/>
  <c r="U45" i="1"/>
  <c r="T45" i="1"/>
  <c r="T44" i="1"/>
  <c r="U44" i="1"/>
  <c r="B44" i="1"/>
  <c r="AI44" i="1"/>
  <c r="AI17" i="1"/>
  <c r="AI16" i="1"/>
  <c r="AI15" i="1"/>
  <c r="AO16" i="1" l="1"/>
  <c r="AJ16" i="1"/>
  <c r="AO17" i="1"/>
  <c r="AJ17" i="1"/>
  <c r="AO43" i="1"/>
  <c r="AJ43" i="1"/>
  <c r="AO15" i="1"/>
  <c r="AJ15" i="1"/>
  <c r="AO44" i="1"/>
  <c r="AJ44" i="1"/>
  <c r="AO45" i="1"/>
  <c r="AJ45" i="1"/>
  <c r="AO42" i="1"/>
  <c r="AJ42" i="1"/>
  <c r="AB24" i="1"/>
  <c r="AE22" i="1"/>
  <c r="AB25" i="1"/>
  <c r="AB22" i="1"/>
  <c r="AB23" i="1"/>
  <c r="AE24" i="1"/>
  <c r="AE42" i="1"/>
  <c r="AE23" i="1"/>
  <c r="AE25" i="1"/>
  <c r="AE43" i="1"/>
  <c r="AB45" i="1"/>
  <c r="AB42" i="1"/>
  <c r="AE44" i="1"/>
  <c r="AB43" i="1"/>
  <c r="AB44" i="1"/>
  <c r="AI23" i="1"/>
  <c r="AI19" i="1"/>
  <c r="AI24" i="1"/>
  <c r="AI20" i="1"/>
  <c r="AI25" i="1"/>
  <c r="AI21" i="1"/>
  <c r="AO24" i="1" l="1"/>
  <c r="AJ24" i="1"/>
  <c r="AO23" i="1"/>
  <c r="AJ23" i="1"/>
  <c r="AO21" i="1"/>
  <c r="AJ21" i="1"/>
  <c r="AO19" i="1"/>
  <c r="AJ19" i="1"/>
  <c r="AO25" i="1"/>
  <c r="AJ25" i="1"/>
  <c r="AO20" i="1"/>
  <c r="AJ20" i="1"/>
  <c r="AX86" i="1"/>
  <c r="AX87" i="1"/>
  <c r="AX89" i="1"/>
  <c r="AX88" i="1"/>
  <c r="AX49" i="1"/>
  <c r="AX69" i="1"/>
  <c r="AX68" i="1"/>
  <c r="AX67" i="1"/>
  <c r="AX66" i="1"/>
  <c r="AX47" i="1"/>
  <c r="AX48" i="1"/>
  <c r="AX46" i="1"/>
  <c r="AX27" i="1"/>
  <c r="AX28" i="1"/>
  <c r="AX26" i="1"/>
  <c r="AX29" i="1"/>
  <c r="AI8" i="1"/>
  <c r="AI9" i="1"/>
  <c r="D47" i="2"/>
  <c r="D46" i="2"/>
  <c r="D45" i="2"/>
  <c r="D44" i="2"/>
  <c r="D43" i="2"/>
  <c r="D39" i="2"/>
  <c r="D38" i="2"/>
  <c r="D37" i="2"/>
  <c r="D36" i="2"/>
  <c r="D35" i="2"/>
  <c r="D31" i="2"/>
  <c r="D30" i="2"/>
  <c r="D29" i="2"/>
  <c r="D28" i="2"/>
  <c r="D27" i="2"/>
  <c r="D23" i="2"/>
  <c r="D22" i="2"/>
  <c r="D21" i="2"/>
  <c r="D20" i="2"/>
  <c r="D19" i="2"/>
  <c r="D12" i="2"/>
  <c r="D13" i="2"/>
  <c r="D14" i="2"/>
  <c r="D15" i="2"/>
  <c r="D11" i="2"/>
  <c r="H10" i="2" l="1"/>
  <c r="L7" i="2"/>
  <c r="AO9" i="1"/>
  <c r="AJ9" i="1"/>
  <c r="AO8" i="1"/>
  <c r="AJ8" i="1"/>
  <c r="H18" i="2"/>
  <c r="H42" i="2"/>
  <c r="H26" i="2"/>
  <c r="H34" i="2"/>
  <c r="L6" i="2"/>
  <c r="L5" i="2"/>
  <c r="L3" i="2"/>
  <c r="L4" i="2"/>
  <c r="AX8" i="1"/>
  <c r="AX6" i="1"/>
  <c r="AX7" i="1"/>
  <c r="AX9" i="1"/>
  <c r="AI10" i="1"/>
  <c r="AO10" i="1" l="1"/>
  <c r="AJ10" i="1"/>
  <c r="AI14" i="1"/>
  <c r="AO14" i="1" l="1"/>
  <c r="AJ14" i="1"/>
  <c r="AI22" i="1"/>
  <c r="AI18" i="1"/>
  <c r="AO22" i="1" l="1"/>
  <c r="AJ22" i="1"/>
  <c r="AO18" i="1"/>
  <c r="AJ18" i="1"/>
  <c r="I49" i="3"/>
  <c r="K49" i="3"/>
  <c r="J49" i="3"/>
  <c r="H49" i="3"/>
  <c r="I72" i="3"/>
  <c r="H72" i="3"/>
  <c r="J72" i="3"/>
  <c r="K72" i="3"/>
  <c r="H22" i="3"/>
  <c r="K22" i="3"/>
  <c r="I22" i="3"/>
  <c r="J22" i="3"/>
  <c r="I73" i="3"/>
  <c r="H73" i="3"/>
  <c r="J73" i="3"/>
  <c r="K73" i="3"/>
  <c r="H35" i="3"/>
  <c r="I35" i="3"/>
  <c r="K35" i="3"/>
  <c r="J35" i="3"/>
  <c r="H11" i="3"/>
  <c r="I11" i="3"/>
  <c r="J11" i="3"/>
  <c r="K11" i="3"/>
  <c r="H46" i="3"/>
  <c r="J46" i="3"/>
  <c r="K46" i="3"/>
  <c r="I46" i="3"/>
  <c r="I36" i="3"/>
  <c r="K36" i="3"/>
  <c r="J36" i="3"/>
  <c r="H36" i="3"/>
  <c r="I53" i="3"/>
  <c r="K53" i="3"/>
  <c r="J53" i="3"/>
  <c r="H53" i="3"/>
  <c r="I19" i="3"/>
  <c r="H19" i="3"/>
  <c r="K19" i="3"/>
  <c r="J19" i="3"/>
  <c r="I66" i="3"/>
  <c r="H66" i="3"/>
  <c r="K66" i="3"/>
  <c r="J66" i="3"/>
  <c r="I26" i="3"/>
  <c r="K26" i="3"/>
  <c r="H26" i="3"/>
  <c r="J26" i="3"/>
  <c r="I67" i="3"/>
  <c r="J67" i="3"/>
  <c r="H67" i="3"/>
  <c r="K67" i="3"/>
  <c r="I64" i="3"/>
  <c r="J64" i="3"/>
  <c r="K64" i="3"/>
  <c r="H64" i="3"/>
  <c r="H71" i="3"/>
  <c r="K71" i="3"/>
  <c r="J71" i="3"/>
  <c r="I71" i="3"/>
  <c r="I4" i="3"/>
  <c r="K4" i="3"/>
  <c r="H4" i="3"/>
  <c r="J4" i="3"/>
  <c r="I61" i="3"/>
  <c r="H61" i="3"/>
  <c r="J61" i="3"/>
  <c r="K61" i="3"/>
  <c r="I55" i="3"/>
  <c r="J55" i="3"/>
  <c r="H55" i="3"/>
  <c r="K55" i="3"/>
  <c r="I16" i="3"/>
  <c r="H16" i="3"/>
  <c r="J16" i="3"/>
  <c r="K16" i="3"/>
  <c r="I54" i="3"/>
  <c r="J54" i="3"/>
  <c r="H54" i="3"/>
  <c r="K54" i="3"/>
  <c r="I13" i="3"/>
  <c r="K13" i="3"/>
  <c r="H13" i="3"/>
  <c r="J13" i="3"/>
  <c r="I28" i="3"/>
  <c r="H28" i="3"/>
  <c r="J28" i="3"/>
  <c r="K28" i="3"/>
  <c r="J32" i="3"/>
  <c r="K32" i="3"/>
  <c r="I32" i="3"/>
  <c r="H32" i="3"/>
  <c r="H23" i="3"/>
  <c r="J23" i="3"/>
  <c r="I23" i="3"/>
  <c r="K23" i="3"/>
  <c r="H47" i="3"/>
  <c r="I47" i="3"/>
  <c r="K47" i="3"/>
  <c r="J47" i="3"/>
  <c r="I60" i="3"/>
  <c r="H60" i="3"/>
  <c r="J60" i="3"/>
  <c r="K60" i="3"/>
  <c r="I18" i="3"/>
  <c r="K18" i="3"/>
  <c r="H18" i="3"/>
  <c r="J18" i="3"/>
  <c r="H43" i="3"/>
  <c r="I43" i="3"/>
  <c r="K43" i="3"/>
  <c r="J43" i="3"/>
  <c r="H69" i="3"/>
  <c r="I69" i="3"/>
  <c r="J69" i="3"/>
  <c r="K69" i="3"/>
  <c r="H51" i="3"/>
  <c r="I51" i="3"/>
  <c r="K51" i="3"/>
  <c r="J51" i="3"/>
  <c r="I65" i="3"/>
  <c r="K65" i="3"/>
  <c r="H65" i="3"/>
  <c r="J65" i="3"/>
  <c r="H45" i="3"/>
  <c r="I45" i="3"/>
  <c r="K45" i="3"/>
  <c r="J45" i="3"/>
  <c r="I29" i="3"/>
  <c r="K29" i="3"/>
  <c r="H29" i="3"/>
  <c r="J29" i="3"/>
  <c r="I37" i="3"/>
  <c r="J37" i="3"/>
  <c r="H37" i="3"/>
  <c r="K37" i="3"/>
  <c r="H57" i="3"/>
  <c r="I57" i="3"/>
  <c r="K57" i="3"/>
  <c r="J57" i="3"/>
  <c r="I8" i="3"/>
  <c r="K8" i="3"/>
  <c r="H8" i="3"/>
  <c r="J8" i="3"/>
  <c r="I40" i="3"/>
  <c r="J40" i="3"/>
  <c r="K40" i="3"/>
  <c r="H40" i="3"/>
  <c r="J41" i="3"/>
  <c r="K41" i="3"/>
  <c r="H41" i="3"/>
  <c r="I41" i="3"/>
  <c r="I48" i="3"/>
  <c r="K48" i="3"/>
  <c r="H48" i="3"/>
  <c r="J48" i="3"/>
  <c r="I52" i="3"/>
  <c r="K52" i="3"/>
  <c r="J52" i="3"/>
  <c r="H52" i="3"/>
  <c r="I31" i="3"/>
  <c r="K31" i="3"/>
  <c r="J31" i="3"/>
  <c r="H31" i="3"/>
  <c r="I7" i="3"/>
  <c r="K7" i="3"/>
  <c r="J7" i="3"/>
  <c r="H7" i="3"/>
  <c r="H70" i="3"/>
  <c r="K70" i="3"/>
  <c r="I70" i="3"/>
  <c r="J70" i="3"/>
  <c r="I14" i="3"/>
  <c r="H14" i="3"/>
  <c r="K14" i="3"/>
  <c r="J14" i="3"/>
  <c r="I25" i="3"/>
  <c r="H25" i="3"/>
  <c r="J25" i="3"/>
  <c r="K25" i="3"/>
  <c r="I44" i="3"/>
  <c r="K44" i="3"/>
  <c r="H44" i="3"/>
  <c r="J44" i="3"/>
  <c r="H39" i="3"/>
  <c r="I39" i="3"/>
  <c r="J39" i="3"/>
  <c r="K39" i="3"/>
  <c r="I62" i="3"/>
  <c r="H62" i="3"/>
  <c r="J62" i="3"/>
  <c r="K62" i="3"/>
  <c r="H21" i="3"/>
  <c r="J21" i="3"/>
  <c r="I21" i="3"/>
  <c r="K21" i="3"/>
  <c r="I24" i="3"/>
  <c r="K24" i="3"/>
  <c r="J24" i="3"/>
  <c r="H24" i="3"/>
  <c r="I20" i="3"/>
  <c r="H20" i="3"/>
  <c r="K20" i="3"/>
  <c r="J20" i="3"/>
  <c r="H9" i="3"/>
  <c r="I9" i="3"/>
  <c r="K9" i="3"/>
  <c r="J9" i="3"/>
  <c r="I12" i="3"/>
  <c r="K12" i="3"/>
  <c r="J12" i="3"/>
  <c r="H12" i="3"/>
  <c r="H34" i="3"/>
  <c r="I34" i="3"/>
  <c r="J34" i="3"/>
  <c r="K34" i="3"/>
  <c r="I68" i="3"/>
  <c r="J68" i="3"/>
  <c r="K68" i="3"/>
  <c r="H68" i="3"/>
  <c r="I42" i="3"/>
  <c r="K42" i="3"/>
  <c r="J42" i="3"/>
  <c r="H42" i="3"/>
  <c r="H27" i="3"/>
  <c r="J27" i="3"/>
  <c r="K27" i="3"/>
  <c r="I27" i="3"/>
  <c r="I17" i="3"/>
  <c r="K17" i="3"/>
  <c r="H17" i="3"/>
  <c r="J17" i="3"/>
  <c r="I56" i="3"/>
  <c r="K56" i="3"/>
  <c r="H56" i="3"/>
  <c r="J56" i="3"/>
  <c r="I5" i="3"/>
  <c r="K5" i="3"/>
  <c r="J5" i="3"/>
  <c r="H5" i="3"/>
  <c r="I6" i="3"/>
  <c r="H6" i="3"/>
  <c r="J6" i="3"/>
  <c r="K6" i="3"/>
  <c r="K30" i="3"/>
  <c r="J30" i="3"/>
  <c r="I30" i="3"/>
  <c r="H30" i="3"/>
  <c r="H59" i="3"/>
  <c r="K59" i="3"/>
  <c r="J59" i="3"/>
  <c r="I59" i="3"/>
  <c r="I10" i="3"/>
  <c r="H10" i="3"/>
  <c r="K10" i="3"/>
  <c r="J10" i="3"/>
  <c r="H33" i="3"/>
  <c r="I33" i="3"/>
  <c r="K33" i="3"/>
  <c r="J33" i="3"/>
  <c r="I50" i="3"/>
  <c r="J50" i="3"/>
  <c r="H50" i="3"/>
  <c r="K50" i="3"/>
  <c r="H58" i="3"/>
  <c r="J58" i="3"/>
  <c r="K58" i="3"/>
  <c r="I58" i="3"/>
  <c r="J38" i="3"/>
  <c r="H38" i="3"/>
  <c r="I38" i="3"/>
  <c r="K38" i="3"/>
  <c r="H15" i="3"/>
  <c r="J15" i="3"/>
  <c r="I15" i="3"/>
  <c r="K15" i="3"/>
  <c r="H63" i="3"/>
  <c r="K63" i="3"/>
  <c r="I63" i="3"/>
  <c r="J63" i="3"/>
  <c r="H3" i="3" l="1"/>
  <c r="J3" i="3"/>
  <c r="K3" i="3"/>
  <c r="I3" i="3"/>
  <c r="AX94" i="1" l="1"/>
  <c r="AX95" i="1"/>
  <c r="AX97" i="1"/>
  <c r="AX96" i="1"/>
  <c r="AX102" i="1"/>
  <c r="AX105" i="1"/>
  <c r="AX103" i="1"/>
  <c r="AX104" i="1"/>
  <c r="AX92" i="1"/>
  <c r="AX90" i="1"/>
  <c r="AX91" i="1"/>
  <c r="AX93" i="1"/>
  <c r="AX98" i="1"/>
  <c r="AX101" i="1"/>
  <c r="AX100" i="1"/>
  <c r="AX99" i="1"/>
  <c r="AX57" i="1"/>
  <c r="AX55" i="1"/>
  <c r="AX75" i="1"/>
  <c r="AX76" i="1"/>
  <c r="AX56" i="1"/>
  <c r="AX77" i="1"/>
  <c r="AX74" i="1"/>
  <c r="AX54" i="1"/>
  <c r="AX71" i="1"/>
  <c r="AX50" i="1"/>
  <c r="AX53" i="1"/>
  <c r="AX52" i="1"/>
  <c r="AX72" i="1"/>
  <c r="AX70" i="1"/>
  <c r="AX73" i="1"/>
  <c r="AX51" i="1"/>
  <c r="AX84" i="1"/>
  <c r="AX63" i="1"/>
  <c r="AX64" i="1"/>
  <c r="AX62" i="1"/>
  <c r="AX82" i="1"/>
  <c r="AX65" i="1"/>
  <c r="AX83" i="1"/>
  <c r="AX85" i="1"/>
  <c r="AX60" i="1"/>
  <c r="AX59" i="1"/>
  <c r="AX80" i="1"/>
  <c r="AX81" i="1"/>
  <c r="AX79" i="1"/>
  <c r="AX61" i="1"/>
  <c r="AX78" i="1"/>
  <c r="AX58" i="1"/>
  <c r="AX35" i="1"/>
  <c r="AX34" i="1"/>
  <c r="AX36" i="1"/>
  <c r="AX37" i="1"/>
  <c r="AX43" i="1"/>
  <c r="AX45" i="1"/>
  <c r="AX44" i="1"/>
  <c r="AX42" i="1"/>
  <c r="AX30" i="1"/>
  <c r="AX33" i="1"/>
  <c r="AX32" i="1"/>
  <c r="AX31" i="1"/>
  <c r="AX39" i="1"/>
  <c r="AX38" i="1"/>
  <c r="AX41" i="1"/>
  <c r="AX40" i="1"/>
  <c r="AX16" i="1"/>
  <c r="AX14" i="1"/>
  <c r="AX17" i="1"/>
  <c r="AX15" i="1"/>
  <c r="AX24" i="1"/>
  <c r="AX25" i="1"/>
  <c r="AX23" i="1"/>
  <c r="AX22" i="1"/>
  <c r="AX11" i="1"/>
  <c r="AX12" i="1"/>
  <c r="AX13" i="1"/>
  <c r="AX10" i="1"/>
  <c r="AX18" i="1"/>
  <c r="AX20" i="1"/>
  <c r="AX19" i="1"/>
  <c r="AX21" i="1"/>
</calcChain>
</file>

<file path=xl/sharedStrings.xml><?xml version="1.0" encoding="utf-8"?>
<sst xmlns="http://schemas.openxmlformats.org/spreadsheetml/2006/main" count="6509" uniqueCount="611">
  <si>
    <t>id</t>
  </si>
  <si>
    <t>a_base_mod_id</t>
  </si>
  <si>
    <t>a_base_booking</t>
  </si>
  <si>
    <t>a_base_eratype</t>
  </si>
  <si>
    <t>a_arrayints_aiconfig</t>
  </si>
  <si>
    <t>a_arrayints_matchingunclock</t>
  </si>
  <si>
    <t>a_base_matchingbg_path</t>
  </si>
  <si>
    <t>a_base_matchingicon_path</t>
  </si>
  <si>
    <t>a_base_matchingitype_title</t>
  </si>
  <si>
    <t>a_base_matchingitype_content</t>
  </si>
  <si>
    <t>a_arrayints_eraunclock</t>
  </si>
  <si>
    <t>a_base_erabg_path</t>
  </si>
  <si>
    <t>a_base_eraicon_path</t>
  </si>
  <si>
    <t>a_base_eratype_title</t>
  </si>
  <si>
    <t>a_base_eratype_content</t>
  </si>
  <si>
    <t>a_arrayints_modeunclock</t>
  </si>
  <si>
    <t>a_base_modebg_path</t>
  </si>
  <si>
    <t>a_base_modeicon_path</t>
  </si>
  <si>
    <t>a_base_modetype_title</t>
  </si>
  <si>
    <t>a_base_modetype_content</t>
  </si>
  <si>
    <t>a_ints_room_cost</t>
  </si>
  <si>
    <t>a_ints_creatroom_cost</t>
  </si>
  <si>
    <t>a_arrayints_roomcreator_right</t>
  </si>
  <si>
    <t>a_arrayints_room_unlock</t>
  </si>
  <si>
    <t>a_ints_room_creatcost</t>
  </si>
  <si>
    <t>a_ints_creatroom_issue</t>
  </si>
  <si>
    <t>a_arrayints_roomissue_right</t>
  </si>
  <si>
    <t>a_arrayints_points_segment</t>
  </si>
  <si>
    <t>a_arrayints_scoreinterval</t>
  </si>
  <si>
    <t>a_ints_rankicon</t>
  </si>
  <si>
    <t>a_ints_mode_card</t>
  </si>
  <si>
    <t>a_ints_winreward</t>
  </si>
  <si>
    <t>a_ints_createcondition</t>
  </si>
  <si>
    <t>a_ints_roomkey</t>
  </si>
  <si>
    <t>a_ints_roommaneger</t>
  </si>
  <si>
    <t>varchar(255)</t>
  </si>
  <si>
    <t>竞技表</t>
  </si>
  <si>
    <t>比赛类型</t>
  </si>
  <si>
    <t>是否需要提前预约</t>
  </si>
  <si>
    <t>主键id</t>
  </si>
  <si>
    <t>模式id</t>
  </si>
  <si>
    <t>时代选择
1 石器时代
2 青铜时代
3 封建时代
4 工业时代
5 现代</t>
  </si>
  <si>
    <t>匹配模式背景资源名称</t>
  </si>
  <si>
    <t>匹配模式icon资源名称</t>
  </si>
  <si>
    <t>匹配模式标题对应多语言id</t>
  </si>
  <si>
    <t>匹配模式描述对应多语言id</t>
  </si>
  <si>
    <t>时代类型背景资源名称</t>
  </si>
  <si>
    <t>时代类型icon资源名称</t>
  </si>
  <si>
    <t>时代类型标题对应多语言id</t>
  </si>
  <si>
    <t>时代类型描述对应多语言id</t>
  </si>
  <si>
    <t>模式类型背景资源名称</t>
  </si>
  <si>
    <t>模式类型icon资源名称</t>
  </si>
  <si>
    <t>模式类型标题对应多语言id</t>
  </si>
  <si>
    <t>模式类型描述对应多语言id</t>
  </si>
  <si>
    <t>创建房间花费(自创比赛)
0 关闭,0,0,0
1 开启,道具id,道具参数,不满足条件的msgid
2 对应房间门票费用,0,0,0</t>
  </si>
  <si>
    <t>房间初始发放的竞技币数量
0 关闭,0,0,0
1 开启,道具id,道具参数,不满足条件的msgid
2 对应房间初始竞技币,0,0,0
3 房主设置,0,0,0</t>
  </si>
  <si>
    <t>a_ints_room_issue字段配置3,0,0,0时，读取该字段
自创房间支持房主选择的竞技币以及对应参数
道具id,道具最小值,道具最大值,不满足条件的msgid;
道具id,道具最小值,道具最大值,不满足条件的msgid;</t>
  </si>
  <si>
    <t>段位图标 对应预制体表id
格式：青铜图标预制体id……
青铜
黄金
铂金
钻石
星耀
王者</t>
  </si>
  <si>
    <t>创建房间限制 
格式：类型,参数
用于玩家创建房间
0 无限制
1 时代限制
   1玩家当前时代以及低级时代
2 玩家等级限制
3 战力值限制</t>
  </si>
  <si>
    <t>房间密码功能是否开启
格式:1,6,3(开启，6位数，数字+字母)
0 关闭
1 开启
玩家选择是否开启该功能
0 关闭
1 开启
   密码位数
   密码内容类型
    1 数字
    2 字母
    3 数字+字母</t>
  </si>
  <si>
    <t>访客进入房间是否需要房主同意
0 不需要
1 需要 
房主是否能够剔出访客成员
0 不能
1 可以
房主是否可以解散房间
0 不能
1 可以</t>
  </si>
  <si>
    <t>10011</t>
  </si>
  <si>
    <t>shiqishidai</t>
  </si>
  <si>
    <t>icon_shiqishidai</t>
  </si>
  <si>
    <t>1V1diban</t>
  </si>
  <si>
    <t>1V1</t>
  </si>
  <si>
    <t>3,0,0,0</t>
  </si>
  <si>
    <t>2,1</t>
  </si>
  <si>
    <t>0,500;501,1000;1001,2500;2501,5000;5001,8000;8001,9999</t>
  </si>
  <si>
    <t>1,1</t>
  </si>
  <si>
    <t>1,1,6,3</t>
  </si>
  <si>
    <t>1,1,1</t>
  </si>
  <si>
    <t>10012</t>
  </si>
  <si>
    <t>10013</t>
  </si>
  <si>
    <t>10014</t>
  </si>
  <si>
    <t>10021</t>
  </si>
  <si>
    <t>qingtongshidai</t>
  </si>
  <si>
    <t>icon_qingtongshidai</t>
  </si>
  <si>
    <t>2,2</t>
  </si>
  <si>
    <t>10022</t>
  </si>
  <si>
    <t>10023</t>
  </si>
  <si>
    <t>10024</t>
  </si>
  <si>
    <t>10031</t>
  </si>
  <si>
    <t>fengjianshidai</t>
  </si>
  <si>
    <t>icon_fengjianshidai</t>
  </si>
  <si>
    <t>2,3</t>
  </si>
  <si>
    <t>10032</t>
  </si>
  <si>
    <t>10033</t>
  </si>
  <si>
    <t>10034</t>
  </si>
  <si>
    <t>10041</t>
  </si>
  <si>
    <t>gongyeshidai</t>
  </si>
  <si>
    <t>icon_gongyeshidai</t>
  </si>
  <si>
    <t>2,4</t>
  </si>
  <si>
    <t>10042</t>
  </si>
  <si>
    <t>10043</t>
  </si>
  <si>
    <t>10044</t>
  </si>
  <si>
    <t>10051</t>
  </si>
  <si>
    <t>xiandai</t>
  </si>
  <si>
    <t>icon_xiandai</t>
  </si>
  <si>
    <t>2,5</t>
  </si>
  <si>
    <t>10052</t>
  </si>
  <si>
    <t>10053</t>
  </si>
  <si>
    <t>10054</t>
  </si>
  <si>
    <t>1,5;2,1</t>
  </si>
  <si>
    <t>22111</t>
  </si>
  <si>
    <t>22112</t>
  </si>
  <si>
    <t>22113</t>
  </si>
  <si>
    <t>22114</t>
  </si>
  <si>
    <t>22121</t>
  </si>
  <si>
    <t>22122</t>
  </si>
  <si>
    <t>22123</t>
  </si>
  <si>
    <t>22124</t>
  </si>
  <si>
    <t>22131</t>
  </si>
  <si>
    <t>22132</t>
  </si>
  <si>
    <t>22133</t>
  </si>
  <si>
    <t>22134</t>
  </si>
  <si>
    <t>22141</t>
  </si>
  <si>
    <t>22142</t>
  </si>
  <si>
    <t>22143</t>
  </si>
  <si>
    <t>22144</t>
  </si>
  <si>
    <t>22151</t>
  </si>
  <si>
    <t>22152</t>
  </si>
  <si>
    <t>22153</t>
  </si>
  <si>
    <t>22154</t>
  </si>
  <si>
    <t>23111</t>
  </si>
  <si>
    <t>23112</t>
  </si>
  <si>
    <t>23113</t>
  </si>
  <si>
    <t>23114</t>
  </si>
  <si>
    <t>23121</t>
  </si>
  <si>
    <t>23122</t>
  </si>
  <si>
    <t>23123</t>
  </si>
  <si>
    <t>23124</t>
  </si>
  <si>
    <t>23131</t>
  </si>
  <si>
    <t>23132</t>
  </si>
  <si>
    <t>23133</t>
  </si>
  <si>
    <t>23134</t>
  </si>
  <si>
    <t>23141</t>
  </si>
  <si>
    <t>23142</t>
  </si>
  <si>
    <t>23143</t>
  </si>
  <si>
    <t>23144</t>
  </si>
  <si>
    <t>23151</t>
  </si>
  <si>
    <t>23152</t>
  </si>
  <si>
    <t>23153</t>
  </si>
  <si>
    <t>23154</t>
  </si>
  <si>
    <t>id</t>
    <phoneticPr fontId="8" type="noConversion"/>
  </si>
  <si>
    <t>a_base_mod_id</t>
    <phoneticPr fontId="8" type="noConversion"/>
  </si>
  <si>
    <t>a_base_eratype</t>
    <phoneticPr fontId="8" type="noConversion"/>
  </si>
  <si>
    <t>a_base_matchnum</t>
    <phoneticPr fontId="8" type="noConversion"/>
  </si>
  <si>
    <t>a_arrayints_aiconfig</t>
    <phoneticPr fontId="8" type="noConversion"/>
  </si>
  <si>
    <t>a_arrayints_matchingunclock</t>
    <phoneticPr fontId="8" type="noConversion"/>
  </si>
  <si>
    <t>a_base_matchingbg_path</t>
    <phoneticPr fontId="8" type="noConversion"/>
  </si>
  <si>
    <t>a_base_matchingicon_path</t>
    <phoneticPr fontId="8" type="noConversion"/>
  </si>
  <si>
    <t>a_base_matchingitype_title</t>
    <phoneticPr fontId="8" type="noConversion"/>
  </si>
  <si>
    <t>a_base_matchingitype_content</t>
    <phoneticPr fontId="8" type="noConversion"/>
  </si>
  <si>
    <t>a_arrayints_eraunclock</t>
    <phoneticPr fontId="8" type="noConversion"/>
  </si>
  <si>
    <t>a_base_erabg_path</t>
    <phoneticPr fontId="8" type="noConversion"/>
  </si>
  <si>
    <t>a_base_eraicon_path</t>
    <phoneticPr fontId="8" type="noConversion"/>
  </si>
  <si>
    <t>a_base_eratype_title</t>
    <phoneticPr fontId="8" type="noConversion"/>
  </si>
  <si>
    <t>a_base_eratype_content</t>
    <phoneticPr fontId="8" type="noConversion"/>
  </si>
  <si>
    <t>a_arrayints_modeunclock</t>
    <phoneticPr fontId="8" type="noConversion"/>
  </si>
  <si>
    <t>a_base_modebg_path</t>
    <phoneticPr fontId="8" type="noConversion"/>
  </si>
  <si>
    <t>a_base_modeicon_path</t>
    <phoneticPr fontId="8" type="noConversion"/>
  </si>
  <si>
    <t>a_base_modetype_title</t>
    <phoneticPr fontId="8" type="noConversion"/>
  </si>
  <si>
    <t>a_base_modetype_content</t>
    <phoneticPr fontId="8" type="noConversion"/>
  </si>
  <si>
    <t>a_ints_room_cost</t>
    <phoneticPr fontId="8" type="noConversion"/>
  </si>
  <si>
    <t>a_ints_creatroom_cost</t>
    <phoneticPr fontId="8" type="noConversion"/>
  </si>
  <si>
    <t>a_arrayints_roomcreator_right</t>
    <phoneticPr fontId="8" type="noConversion"/>
  </si>
  <si>
    <t>a_arrayints_room_unlock</t>
    <phoneticPr fontId="8" type="noConversion"/>
  </si>
  <si>
    <t>a_ints_room_creatcost</t>
    <phoneticPr fontId="8" type="noConversion"/>
  </si>
  <si>
    <t>a_ints_creatroom_issue</t>
    <phoneticPr fontId="8" type="noConversion"/>
  </si>
  <si>
    <t>a_arrayints_roomissue_right</t>
    <phoneticPr fontId="8" type="noConversion"/>
  </si>
  <si>
    <t>a_arrayints_points_segment</t>
    <phoneticPr fontId="8" type="noConversion"/>
  </si>
  <si>
    <t>a_arrayints_scoreinterval</t>
    <phoneticPr fontId="8" type="noConversion"/>
  </si>
  <si>
    <t>a_ints_rankicon</t>
    <phoneticPr fontId="8" type="noConversion"/>
  </si>
  <si>
    <t>a_ints_mode_card</t>
    <phoneticPr fontId="8" type="noConversion"/>
  </si>
  <si>
    <t>a_base_cardlevel</t>
    <phoneticPr fontId="8" type="noConversion"/>
  </si>
  <si>
    <t>a_ints_buildings_level</t>
    <phoneticPr fontId="8" type="noConversion"/>
  </si>
  <si>
    <t>a_ints_winreward</t>
    <phoneticPr fontId="8" type="noConversion"/>
  </si>
  <si>
    <t>a_ints_createcondition</t>
    <phoneticPr fontId="8" type="noConversion"/>
  </si>
  <si>
    <t>a_ints_roomkey</t>
    <phoneticPr fontId="8" type="noConversion"/>
  </si>
  <si>
    <t>a_ints_roommaneger</t>
    <phoneticPr fontId="8" type="noConversion"/>
  </si>
  <si>
    <t>竞技表</t>
    <phoneticPr fontId="8" type="noConversion"/>
  </si>
  <si>
    <t>比赛类型</t>
    <phoneticPr fontId="8" type="noConversion"/>
  </si>
  <si>
    <t>是否需要提前预约</t>
    <phoneticPr fontId="8" type="noConversion"/>
  </si>
  <si>
    <t>锦标赛场次</t>
    <phoneticPr fontId="8" type="noConversion"/>
  </si>
  <si>
    <t>卡牌等级</t>
    <phoneticPr fontId="8" type="noConversion"/>
  </si>
  <si>
    <t>主键id</t>
    <phoneticPr fontId="8" type="noConversion"/>
  </si>
  <si>
    <t>模式id</t>
    <phoneticPr fontId="8" type="noConversion"/>
  </si>
  <si>
    <t>时代选择
1 石器时代
2 青铜时代
3 封建时代
4 工业时代
5 现代</t>
    <phoneticPr fontId="8" type="noConversion"/>
  </si>
  <si>
    <t>匹配模式背景资源名称</t>
    <phoneticPr fontId="8" type="noConversion"/>
  </si>
  <si>
    <t>匹配模式icon资源名称</t>
    <phoneticPr fontId="8" type="noConversion"/>
  </si>
  <si>
    <t>匹配模式标题对应多语言id</t>
    <phoneticPr fontId="8" type="noConversion"/>
  </si>
  <si>
    <t>匹配模式描述对应多语言id</t>
    <phoneticPr fontId="8" type="noConversion"/>
  </si>
  <si>
    <t>时代类型背景资源名称</t>
    <phoneticPr fontId="8" type="noConversion"/>
  </si>
  <si>
    <t>时代类型icon资源名称</t>
    <phoneticPr fontId="8" type="noConversion"/>
  </si>
  <si>
    <t>时代类型标题对应多语言id</t>
    <phoneticPr fontId="8" type="noConversion"/>
  </si>
  <si>
    <t>时代类型描述对应多语言id</t>
    <phoneticPr fontId="8" type="noConversion"/>
  </si>
  <si>
    <t>模式类型背景资源名称</t>
    <phoneticPr fontId="8" type="noConversion"/>
  </si>
  <si>
    <t>模式类型icon资源名称</t>
    <phoneticPr fontId="8" type="noConversion"/>
  </si>
  <si>
    <t>模式类型标题对应多语言id</t>
    <phoneticPr fontId="8" type="noConversion"/>
  </si>
  <si>
    <t>模式类型描述对应多语言id</t>
    <phoneticPr fontId="8" type="noConversion"/>
  </si>
  <si>
    <t>房间初始发放的竞技币数量
0 关闭,0,0,0
1 开启,道具id,道具参数,不满足条件的msgid
2 对应房间初始竞技币,0,0,0
3 房主设置,0,0,0</t>
    <phoneticPr fontId="8" type="noConversion"/>
  </si>
  <si>
    <t>a_ints_room_issue字段配置3,0,0,0时，读取该字段
自创房间支持房主选择的竞技币以及对应参数
道具id,道具最小值,道具最大值,不满足条件的msgid;
道具id,道具最小值,道具最大值,不满足条件的msgid;</t>
    <phoneticPr fontId="8" type="noConversion"/>
  </si>
  <si>
    <r>
      <t xml:space="preserve">段位图标 </t>
    </r>
    <r>
      <rPr>
        <b/>
        <sz val="11"/>
        <color theme="9" tint="-0.499984740745262"/>
        <rFont val="微软雅黑"/>
        <family val="2"/>
        <charset val="134"/>
      </rPr>
      <t>对应预制体表id</t>
    </r>
    <r>
      <rPr>
        <sz val="11"/>
        <color theme="9" tint="-0.499984740745262"/>
        <rFont val="微软雅黑"/>
        <family val="2"/>
        <charset val="134"/>
      </rPr>
      <t xml:space="preserve">
格式：青铜图标预制体id……
青铜
黄金
铂金
钻石
星耀
王者</t>
    </r>
    <phoneticPr fontId="8" type="noConversion"/>
  </si>
  <si>
    <t>对应模式能使用的卡牌组id
对应卡牌表组id
配置t_card_group_s的卡牌id，具体卡牌等级此字段不处理</t>
    <phoneticPr fontId="8" type="noConversion"/>
  </si>
  <si>
    <t>检测玩家的卡牌等级，达到X才能使</t>
    <phoneticPr fontId="8" type="noConversion"/>
  </si>
  <si>
    <t>需要满足要求的卡牌大于X张才能进入房间或者报名成功</t>
    <phoneticPr fontId="8" type="noConversion"/>
  </si>
  <si>
    <t>当前模式下，玩家可使用卡牌的统一等级【系统将所有卡牌拉平】
配置格式：卡牌等级</t>
    <phoneticPr fontId="8" type="noConversion"/>
  </si>
  <si>
    <t xml:space="preserve"> 建筑【主塔、副塔】等级、出兵等级
受否和卡牌等级保持一致
0 不一致，等级
1保持一致，0
（部分活动可能会需要高等级建筑）
</t>
    <phoneticPr fontId="8" type="noConversion"/>
  </si>
  <si>
    <t>创建房间限制 
格式：类型,参数
用于玩家创建房间
0 无限制
1 时代限制
   1玩家当前时代以及低级时代
2 玩家等级限制
3 战力值限制</t>
    <phoneticPr fontId="8" type="noConversion"/>
  </si>
  <si>
    <t>房间密码功能是否开启
格式:1,6,3(开启，6位数，数字+字母)
0 关闭
1 开启
玩家选择是否开启该功能
0 关闭
1 开启
   密码位数
   密码内容类型
    1 数字
    2 字母
    3 数字+字母</t>
    <phoneticPr fontId="8" type="noConversion"/>
  </si>
  <si>
    <t>访客进入房间是否需要房主同意
0 不需要
1 需要 
房主是否能够剔出访客成员
0 不能
1 可以
房主是否可以解散房间
0 不能
1 可以</t>
    <phoneticPr fontId="8" type="noConversion"/>
  </si>
  <si>
    <t>1V1diban</t>
    <phoneticPr fontId="8" type="noConversion"/>
  </si>
  <si>
    <t>1V1</t>
    <phoneticPr fontId="8" type="noConversion"/>
  </si>
  <si>
    <t>3,0,0,0</t>
    <phoneticPr fontId="8" type="noConversion"/>
  </si>
  <si>
    <t>2,1</t>
    <phoneticPr fontId="8" type="noConversion"/>
  </si>
  <si>
    <t>1,0</t>
    <phoneticPr fontId="8" type="noConversion"/>
  </si>
  <si>
    <t>1,1</t>
    <phoneticPr fontId="8" type="noConversion"/>
  </si>
  <si>
    <t>1,1,6,3</t>
    <phoneticPr fontId="8" type="noConversion"/>
  </si>
  <si>
    <t>1,1,1</t>
    <phoneticPr fontId="8" type="noConversion"/>
  </si>
  <si>
    <t>1,0</t>
  </si>
  <si>
    <t>2,2</t>
    <phoneticPr fontId="8" type="noConversion"/>
  </si>
  <si>
    <t>2,3</t>
    <phoneticPr fontId="8" type="noConversion"/>
  </si>
  <si>
    <t>2,4</t>
    <phoneticPr fontId="8" type="noConversion"/>
  </si>
  <si>
    <t>2,5</t>
    <phoneticPr fontId="8" type="noConversion"/>
  </si>
  <si>
    <t>1,5;2,1</t>
    <phoneticPr fontId="8" type="noConversion"/>
  </si>
  <si>
    <t>报名费</t>
    <phoneticPr fontId="8" type="noConversion"/>
  </si>
  <si>
    <t>出去本金的奖池</t>
    <phoneticPr fontId="8" type="noConversion"/>
  </si>
  <si>
    <t>总门票费</t>
    <phoneticPr fontId="8" type="noConversion"/>
  </si>
  <si>
    <t>奖池</t>
    <phoneticPr fontId="8" type="noConversion"/>
  </si>
  <si>
    <t>时代</t>
    <phoneticPr fontId="8" type="noConversion"/>
  </si>
  <si>
    <t>道具表id</t>
    <phoneticPr fontId="8" type="noConversion"/>
  </si>
  <si>
    <t>参数</t>
    <phoneticPr fontId="8" type="noConversion"/>
  </si>
  <si>
    <t>门票</t>
    <phoneticPr fontId="8" type="noConversion"/>
  </si>
  <si>
    <t>房间发放的初始竞技币</t>
    <phoneticPr fontId="8" type="noConversion"/>
  </si>
  <si>
    <t>段位积分区间</t>
    <phoneticPr fontId="8" type="noConversion"/>
  </si>
  <si>
    <t>对应模式能使用的卡牌id</t>
    <phoneticPr fontId="8" type="noConversion"/>
  </si>
  <si>
    <t>石器时代</t>
  </si>
  <si>
    <t>,</t>
    <phoneticPr fontId="8" type="noConversion"/>
  </si>
  <si>
    <t>青铜时代</t>
  </si>
  <si>
    <t>封建时代</t>
  </si>
  <si>
    <t>工业时代</t>
  </si>
  <si>
    <t>现代</t>
  </si>
  <si>
    <t>时代1</t>
    <phoneticPr fontId="8" type="noConversion"/>
  </si>
  <si>
    <t>段位</t>
    <phoneticPr fontId="8" type="noConversion"/>
  </si>
  <si>
    <t>最低分</t>
    <phoneticPr fontId="8" type="noConversion"/>
  </si>
  <si>
    <t>最高分</t>
    <phoneticPr fontId="8" type="noConversion"/>
  </si>
  <si>
    <t>青铜</t>
  </si>
  <si>
    <t>;</t>
    <phoneticPr fontId="8" type="noConversion"/>
  </si>
  <si>
    <t>黄金</t>
  </si>
  <si>
    <t>铂金</t>
  </si>
  <si>
    <t>钻石</t>
  </si>
  <si>
    <t>星耀</t>
  </si>
  <si>
    <t>王者</t>
  </si>
  <si>
    <t>时代2</t>
    <phoneticPr fontId="8" type="noConversion"/>
  </si>
  <si>
    <t>时代3</t>
    <phoneticPr fontId="8" type="noConversion"/>
  </si>
  <si>
    <t>时代4</t>
    <phoneticPr fontId="8" type="noConversion"/>
  </si>
  <si>
    <t>时代5</t>
    <phoneticPr fontId="8" type="noConversion"/>
  </si>
  <si>
    <t>匹配模式</t>
  </si>
  <si>
    <t>标题多语言id</t>
  </si>
  <si>
    <t>描述多语言id</t>
  </si>
  <si>
    <t>天梯赛</t>
    <phoneticPr fontId="8" type="noConversion"/>
  </si>
  <si>
    <t>锦标赛</t>
    <phoneticPr fontId="8" type="noConversion"/>
  </si>
  <si>
    <t>时代选择</t>
  </si>
  <si>
    <t>模式类型</t>
    <phoneticPr fontId="8" type="noConversion"/>
  </si>
  <si>
    <t>标题多语言id</t>
    <phoneticPr fontId="8" type="noConversion"/>
  </si>
  <si>
    <t>描述多语言id</t>
    <phoneticPr fontId="8" type="noConversion"/>
  </si>
  <si>
    <t>背景</t>
    <phoneticPr fontId="8" type="noConversion"/>
  </si>
  <si>
    <t>icon</t>
    <phoneticPr fontId="8" type="noConversion"/>
  </si>
  <si>
    <t>锦标赛场次</t>
  </si>
  <si>
    <t>1v1diban</t>
  </si>
  <si>
    <t>1v1</t>
  </si>
  <si>
    <t>2v2</t>
  </si>
  <si>
    <t>6V6</t>
  </si>
  <si>
    <t>32个人赛（1V1）</t>
  </si>
  <si>
    <t>gerensai</t>
  </si>
  <si>
    <t>gerensaidiban</t>
  </si>
  <si>
    <t>名字</t>
    <phoneticPr fontId="8" type="noConversion"/>
  </si>
  <si>
    <t>连胜连败配置表</t>
    <phoneticPr fontId="8" type="noConversion"/>
  </si>
  <si>
    <t>配置id</t>
    <phoneticPr fontId="8" type="noConversion"/>
  </si>
  <si>
    <t>连胜：1-10000
连败：20000-99999</t>
    <phoneticPr fontId="8" type="noConversion"/>
  </si>
  <si>
    <t>系数</t>
    <phoneticPr fontId="8" type="noConversion"/>
  </si>
  <si>
    <t>a_base_factor</t>
    <phoneticPr fontId="8" type="noConversion"/>
  </si>
  <si>
    <t>系数
胜利：1
失败：-1</t>
    <phoneticPr fontId="8" type="noConversion"/>
  </si>
  <si>
    <t>连胜连败获取的积分数</t>
    <phoneticPr fontId="8" type="noConversion"/>
  </si>
  <si>
    <t>a_base_rewardfactor</t>
    <phoneticPr fontId="8" type="noConversion"/>
  </si>
  <si>
    <t>连胜、连败</t>
    <phoneticPr fontId="8" type="noConversion"/>
  </si>
  <si>
    <t>匹配积分表</t>
    <phoneticPr fontId="8" type="noConversion"/>
  </si>
  <si>
    <t>a_base_matchpoint_id</t>
    <phoneticPr fontId="8" type="noConversion"/>
  </si>
  <si>
    <t>匹配积分id</t>
    <phoneticPr fontId="8" type="noConversion"/>
  </si>
  <si>
    <t>对应每个分段获胜的时候获得的匹配积分</t>
    <phoneticPr fontId="8" type="noConversion"/>
  </si>
  <si>
    <t>a_base_matchpointget</t>
    <phoneticPr fontId="8" type="noConversion"/>
  </si>
  <si>
    <t>a_base_matchpointlose</t>
    <phoneticPr fontId="8" type="noConversion"/>
  </si>
  <si>
    <t>对应每个分段失败的时候扣除的匹配积分</t>
    <phoneticPr fontId="8" type="noConversion"/>
  </si>
  <si>
    <t>匹配积分分段</t>
    <phoneticPr fontId="8" type="noConversion"/>
  </si>
  <si>
    <t>结算获得匹配积分</t>
    <phoneticPr fontId="8" type="noConversion"/>
  </si>
  <si>
    <t>结算扣除匹配积分</t>
    <phoneticPr fontId="8" type="noConversion"/>
  </si>
  <si>
    <t>自创房间解锁条件
格式：
解锁条件,参数,不满足条件的msgid
1 玩家等级
2 时代
3 VIP等级
4 ……
（枚举读取条件表）</t>
    <phoneticPr fontId="8" type="noConversion"/>
  </si>
  <si>
    <t>自创房间的门票
其他玩家加入自创房间的时候的门票费用
0 关闭,0,0,0
1 开启,道具id,道具参数,不满足条件的msgid
2 对应房间门票费用,0,0,0
3 房主设置,0,0,0</t>
    <phoneticPr fontId="8" type="noConversion"/>
  </si>
  <si>
    <r>
      <t>创建房间花费(</t>
    </r>
    <r>
      <rPr>
        <b/>
        <sz val="11"/>
        <color theme="9" tint="-0.499984740745262"/>
        <rFont val="微软雅黑"/>
        <family val="2"/>
        <charset val="134"/>
      </rPr>
      <t>自创比赛</t>
    </r>
    <r>
      <rPr>
        <sz val="11"/>
        <color theme="9" tint="-0.499984740745262"/>
        <rFont val="微软雅黑"/>
        <family val="2"/>
        <charset val="134"/>
      </rPr>
      <t>)
0 关闭,0,0,0
1 开启,道具id,道具参数,不满足条件的msgid
2 对应房间门票费用,0,0,0</t>
    </r>
    <phoneticPr fontId="8" type="noConversion"/>
  </si>
  <si>
    <t>自创房间功能，先不处理</t>
  </si>
  <si>
    <t>自创房间功能，先不处理</t>
    <phoneticPr fontId="8" type="noConversion"/>
  </si>
  <si>
    <t>varchar(255)</t>
    <phoneticPr fontId="8" type="noConversion"/>
  </si>
  <si>
    <t>报名人数最小值</t>
  </si>
  <si>
    <t>报名人数最小值</t>
    <phoneticPr fontId="8" type="noConversion"/>
  </si>
  <si>
    <t>a_base_booking_num</t>
  </si>
  <si>
    <t>a_base_booking_num</t>
    <phoneticPr fontId="8" type="noConversion"/>
  </si>
  <si>
    <t>报名人数达到X，该锦标赛才举行
天梯赛、练习赛不处理此字段
锦标赛配置具体人数</t>
  </si>
  <si>
    <t>报名人数达到X，该锦标赛才举行
天梯赛、练习赛不处理此字段
锦标赛配置具体人数</t>
    <phoneticPr fontId="8" type="noConversion"/>
  </si>
  <si>
    <t>匹配模式
1 天梯赛
2 锦标赛
3 练习赛</t>
  </si>
  <si>
    <t>匹配模式
1 天梯赛
2 锦标赛
3 练习赛</t>
    <phoneticPr fontId="8" type="noConversion"/>
  </si>
  <si>
    <t>0,0</t>
  </si>
  <si>
    <t>0,0</t>
    <phoneticPr fontId="8" type="noConversion"/>
  </si>
  <si>
    <t>a_base_jackpot_ratio</t>
  </si>
  <si>
    <t>a_base_jackpot_ratio</t>
    <phoneticPr fontId="8" type="noConversion"/>
  </si>
  <si>
    <t>a_base_jackpot_ratiorisen</t>
  </si>
  <si>
    <t>a_base_jackpot_ratiorisen</t>
    <phoneticPr fontId="8" type="noConversion"/>
  </si>
  <si>
    <t>0,0,0</t>
  </si>
  <si>
    <t>0,0,0</t>
    <phoneticPr fontId="8" type="noConversion"/>
  </si>
  <si>
    <t>a_ints_phaseone</t>
  </si>
  <si>
    <t>a_ints_phaseone</t>
    <phoneticPr fontId="8" type="noConversion"/>
  </si>
  <si>
    <t>a_ints_phasetwo</t>
  </si>
  <si>
    <t>a_ints_phasetwo</t>
    <phoneticPr fontId="8" type="noConversion"/>
  </si>
  <si>
    <t>1800000,2000</t>
  </si>
  <si>
    <t>1800000,2000</t>
    <phoneticPr fontId="8" type="noConversion"/>
  </si>
  <si>
    <t>1,1800000,2000</t>
  </si>
  <si>
    <t>1,1800000,2000</t>
    <phoneticPr fontId="8" type="noConversion"/>
  </si>
  <si>
    <t>玩家分段区间MAX，AI等级MIN，AI等级MAX
实力区间（与AI表匹配）</t>
    <phoneticPr fontId="8" type="noConversion"/>
  </si>
  <si>
    <t>模式类型 格式：
1 1V1
2 2v2
3 6V6
4 32个人赛（1V1）</t>
  </si>
  <si>
    <t>模式类型 格式：
1 1V1
2 2v2
3 6V6
4 32个人赛（1V1）</t>
    <phoneticPr fontId="8" type="noConversion"/>
  </si>
  <si>
    <t>练习赛</t>
    <phoneticPr fontId="8" type="noConversion"/>
  </si>
  <si>
    <t>a_base_matchnum</t>
  </si>
  <si>
    <t>a_base_cardlevel</t>
  </si>
  <si>
    <t>a_ints_buildings_level</t>
  </si>
  <si>
    <t>卡牌等级</t>
  </si>
  <si>
    <t>自创房间的门票
其他玩家加入自创房间的时候的门票费用
0 关闭,0,0,0
1 开启,道具id,道具参数,不满足条件的msgid
2 对应房间门票费用,0,0,0
3 房主设置,0,0,0</t>
  </si>
  <si>
    <t>自创房间解锁条件
格式：
解锁条件,参数,不满足条件的msgid
1 玩家等级
2 时代
3 VIP等级
4 ……
（枚举读取条件表）</t>
  </si>
  <si>
    <t>对应模式能使用的卡牌组id
对应卡牌表组id
配置t_card_group_s的卡牌id，具体卡牌等级此字段不处理</t>
  </si>
  <si>
    <t>检测玩家的卡牌等级，达到X才能使</t>
  </si>
  <si>
    <t>需要满足要求的卡牌大于X张才能进入房间或者报名成功</t>
  </si>
  <si>
    <t>当前模式下，玩家可使用卡牌的统一等级【系统将所有卡牌拉平】
配置格式：卡牌等级</t>
  </si>
  <si>
    <t xml:space="preserve"> 建筑【主塔、副塔】等级、出兵等级
受否和卡牌等级保持一致
0 不一致，等级
1保持一致，0
（部分活动可能会需要高等级建筑）
</t>
  </si>
  <si>
    <t>竞技积分产出(天梯赛)</t>
    <phoneticPr fontId="8" type="noConversion"/>
  </si>
  <si>
    <t>竞技积分产出(天梯赛)
参与天梯赛会产出竞技积分
竞技积分支持每个模式独立配置
【锦标赛不配置或者配置0】
[锦标赛不配置或者配置0]
格式：周竞技积分,月竞技积分</t>
    <phoneticPr fontId="8" type="noConversion"/>
  </si>
  <si>
    <t>周积分</t>
    <phoneticPr fontId="8" type="noConversion"/>
  </si>
  <si>
    <t>月积分</t>
    <phoneticPr fontId="8" type="noConversion"/>
  </si>
  <si>
    <t>竞技积分扣除
（锦标赛）
参与锦标赛会扣除竞技积分，支持扣除的竞技积分参数每个模式独立配置
【天梯赛不配置或者配置0】
格式：周竞技积分,月竞技积分</t>
    <phoneticPr fontId="8" type="noConversion"/>
  </si>
  <si>
    <t>varchar(255)</t>
    <phoneticPr fontId="8" type="noConversion"/>
  </si>
  <si>
    <t>房间门票费用
类型(道具表id),参数</t>
    <phoneticPr fontId="8" type="noConversion"/>
  </si>
  <si>
    <t>a_ints_creatroom_cost配置3,0,0,0时读取该字段
自创房间支持房主选择的门票以及对应参数
配置一个范围，供房主选择
道具id,道具最小值,道具最大值,不满足条件的
道具id,道具最小值,道具最大值,不满足条件的</t>
    <phoneticPr fontId="8" type="noConversion"/>
  </si>
  <si>
    <t>-1,10,100</t>
  </si>
  <si>
    <t>-1,10,100</t>
    <phoneticPr fontId="8" type="noConversion"/>
  </si>
  <si>
    <t>-1,10,100</t>
    <phoneticPr fontId="8" type="noConversion"/>
  </si>
  <si>
    <t>a_base_guarantees</t>
    <phoneticPr fontId="8" type="noConversion"/>
  </si>
  <si>
    <t>100000</t>
  </si>
  <si>
    <t>a_arrayints_rewardratiorisen</t>
    <phoneticPr fontId="8" type="noConversion"/>
  </si>
  <si>
    <t>100,1,0;1000,1,0;2000,2,100000</t>
  </si>
  <si>
    <t>周竞技积分每周锦标赛结束之后是否清空
月竞技积分每月锦标赛结束之后是否清空
格式：
1清空,1清空
0 不清空,0 不清空
走全局</t>
  </si>
  <si>
    <r>
      <t xml:space="preserve">周竞技积分每周锦标赛结束之后是否清空
月竞技积分每月锦标赛结束之后是否清空
格式：
1清空,1清空
0 不清空,0 不清空
</t>
    </r>
    <r>
      <rPr>
        <b/>
        <sz val="11"/>
        <color rgb="FF400759"/>
        <rFont val="微软雅黑"/>
        <family val="2"/>
        <charset val="134"/>
      </rPr>
      <t>走全局</t>
    </r>
    <phoneticPr fontId="8" type="noConversion"/>
  </si>
  <si>
    <t>a_base_guarantees</t>
  </si>
  <si>
    <t>a_arrayints_rewardratiorisen</t>
  </si>
  <si>
    <t>竞技积分产出(天梯赛)</t>
  </si>
  <si>
    <t>竞技积分产出(天梯赛)
参与天梯赛会产出竞技积分
竞技积分支持每个模式独立配置
【锦标赛不配置或者配置0】
[锦标赛不配置或者配置0]
格式：周竞技积分,月竞技积分</t>
  </si>
  <si>
    <t>周积分</t>
  </si>
  <si>
    <t>月积分</t>
  </si>
  <si>
    <t>竞技积分扣除
（锦标赛）
参与锦标赛会扣除竞技积分，支持扣除的竞技积分参数每个模式独立配置
【天梯赛不配置或者配置0】
格式：周竞技积分,月竞技积分</t>
  </si>
  <si>
    <t>房间门票费用
类型(道具表id),参数</t>
  </si>
  <si>
    <t>a_ints_creatroom_cost配置3,0,0,0时读取该字段
自创房间支持房主选择的门票以及对应参数
配置一个范围，供房主选择
道具id,道具最小值,道具最大值,不满足条件的
道具id,道具最小值,道具最大值,不满足条件的</t>
  </si>
  <si>
    <t>100,100</t>
  </si>
  <si>
    <t>-1,100</t>
  </si>
  <si>
    <t>1000,1000</t>
  </si>
  <si>
    <t>10000,10000</t>
  </si>
  <si>
    <t>100000,100000</t>
  </si>
  <si>
    <t>a_base_gametype</t>
  </si>
  <si>
    <t>a_base_gametype</t>
    <phoneticPr fontId="8" type="noConversion"/>
  </si>
  <si>
    <t>a_base_booking</t>
    <phoneticPr fontId="8" type="noConversion"/>
  </si>
  <si>
    <t>a_base_patterntype</t>
  </si>
  <si>
    <t>a_base_patterntype</t>
    <phoneticPr fontId="8" type="noConversion"/>
  </si>
  <si>
    <t>30011</t>
  </si>
  <si>
    <t>30012</t>
  </si>
  <si>
    <t>30013</t>
  </si>
  <si>
    <t>30014</t>
  </si>
  <si>
    <t>30021</t>
  </si>
  <si>
    <t>30022</t>
  </si>
  <si>
    <t>30023</t>
  </si>
  <si>
    <t>30024</t>
  </si>
  <si>
    <t>30031</t>
  </si>
  <si>
    <t>30032</t>
  </si>
  <si>
    <t>30033</t>
  </si>
  <si>
    <t>30034</t>
  </si>
  <si>
    <t>30041</t>
  </si>
  <si>
    <t>30042</t>
  </si>
  <si>
    <t>30043</t>
  </si>
  <si>
    <t>30044</t>
  </si>
  <si>
    <t>30051</t>
  </si>
  <si>
    <t>30052</t>
  </si>
  <si>
    <t>30053</t>
  </si>
  <si>
    <t>30054</t>
  </si>
  <si>
    <t>a_base_matchpattern</t>
  </si>
  <si>
    <t>a_base_matchpattern</t>
    <phoneticPr fontId="8" type="noConversion"/>
  </si>
  <si>
    <t>21111</t>
  </si>
  <si>
    <t>21112</t>
  </si>
  <si>
    <t>21113</t>
  </si>
  <si>
    <t>21114</t>
  </si>
  <si>
    <t>21121</t>
  </si>
  <si>
    <t>21122</t>
  </si>
  <si>
    <t>21123</t>
  </si>
  <si>
    <t>21124</t>
  </si>
  <si>
    <t>21131</t>
  </si>
  <si>
    <t>21132</t>
  </si>
  <si>
    <t>21133</t>
  </si>
  <si>
    <t>21134</t>
  </si>
  <si>
    <t>21141</t>
  </si>
  <si>
    <t>21142</t>
  </si>
  <si>
    <t>21143</t>
  </si>
  <si>
    <t>21144</t>
  </si>
  <si>
    <t>21151</t>
  </si>
  <si>
    <t>21152</t>
  </si>
  <si>
    <t>21153</t>
  </si>
  <si>
    <t>21154</t>
  </si>
  <si>
    <t>a_ints_pointsoutput</t>
  </si>
  <si>
    <t>a_ints_pointsoutput</t>
    <phoneticPr fontId="8" type="noConversion"/>
  </si>
  <si>
    <t>a_base_usablecard_level</t>
  </si>
  <si>
    <t>a_base_usablecard_level</t>
    <phoneticPr fontId="8" type="noConversion"/>
  </si>
  <si>
    <t>a_base_usablecard_mun</t>
  </si>
  <si>
    <t>a_base_usablecard_mun</t>
    <phoneticPr fontId="8" type="noConversion"/>
  </si>
  <si>
    <t>匹配模式解锁条件
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商店购买宝箱次数升级货架组，x填货架组id，y填购买次数（枚举读取条件表a_arrayints_condition字段，格式保持一致）</t>
  </si>
  <si>
    <t>匹配模式解锁条件
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商店购买宝箱次数升级货架组，x填货架组id，y填购买次数（枚举读取条件表a_arrayints_condition字段，格式保持一致）</t>
    <phoneticPr fontId="8" type="noConversion"/>
  </si>
  <si>
    <t>时代类型解锁条件
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商店购买宝箱次数升级货架组，x填货架组id，y填购买次数（枚举读取条件表a_arrayints_condition字段，格式保持一致）</t>
  </si>
  <si>
    <t>时代类型解锁条件
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商店购买宝箱次数升级货架组，x填货架组id，y填购买次数（枚举读取条件表a_arrayints_condition字段，格式保持一致）</t>
    <phoneticPr fontId="8" type="noConversion"/>
  </si>
  <si>
    <t>模式类型解锁条件
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商店购买宝箱次数升级货架组，x填货架组id，y填购买次数（枚举读取条件表a_arrayints_condition字段，格式保持一致）</t>
  </si>
  <si>
    <t>模式类型解锁条件
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商店购买宝箱次数升级货架组，x填货架组id，y填购买次数（枚举读取条件表a_arrayints_condition字段，格式保持一致）</t>
    <phoneticPr fontId="8" type="noConversion"/>
  </si>
  <si>
    <t>当a_base_matchingtype=2时，读取此字段。
当a_base_matchingtype=1时，配置0或不填
配置如下：比赛类型
1 日赛
2 周赛
3 月赛</t>
  </si>
  <si>
    <t>当a_base_matchingtype=2时，读取此字段。
当a_base_matchingtype=1时，配置0或不填
配置如下：比赛类型
1 日赛
2 周赛
3 月赛</t>
    <phoneticPr fontId="8" type="noConversion"/>
  </si>
  <si>
    <t>6,5,0</t>
  </si>
  <si>
    <t>1,5,0</t>
  </si>
  <si>
    <t>1,10,0</t>
  </si>
  <si>
    <t>1,15,0</t>
  </si>
  <si>
    <t>1,20,0</t>
  </si>
  <si>
    <t>a_base_point</t>
  </si>
  <si>
    <t>a_base_point</t>
    <phoneticPr fontId="8" type="noConversion"/>
  </si>
  <si>
    <t>连胜连败配置表</t>
  </si>
  <si>
    <t>配置id</t>
  </si>
  <si>
    <t>连胜、连败</t>
  </si>
  <si>
    <t>系数</t>
  </si>
  <si>
    <t>连胜：1-10000
连败：20000-99999</t>
  </si>
  <si>
    <t>系数
胜利：1
失败：-1</t>
  </si>
  <si>
    <t>连胜连败获取的积分数</t>
  </si>
  <si>
    <t>a_base_factor</t>
  </si>
  <si>
    <t>a_base_rewardfactor</t>
  </si>
  <si>
    <t>a_base_matchpoint_id</t>
  </si>
  <si>
    <t>a_base_matchpointget</t>
  </si>
  <si>
    <t>a_base_matchpointlose</t>
  </si>
  <si>
    <t>匹配积分表</t>
  </si>
  <si>
    <t>匹配积分分段</t>
  </si>
  <si>
    <t>结算获得匹配积分</t>
  </si>
  <si>
    <t>结算扣除匹配积分</t>
  </si>
  <si>
    <t>匹配积分id</t>
  </si>
  <si>
    <t>对应每个分段获胜的时候获得的匹配积分</t>
  </si>
  <si>
    <t>对应每个分段失败的时候扣除的匹配积分</t>
  </si>
  <si>
    <t xml:space="preserve">对应每个分段 </t>
  </si>
  <si>
    <t xml:space="preserve">对应每个分段 </t>
    <phoneticPr fontId="8" type="noConversion"/>
  </si>
  <si>
    <t>a_arrayints_matchpoint_segment</t>
  </si>
  <si>
    <t>a_arrayints_matchpoint_segment</t>
    <phoneticPr fontId="8" type="noConversion"/>
  </si>
  <si>
    <t>varchar(255)</t>
    <phoneticPr fontId="8" type="noConversion"/>
  </si>
  <si>
    <t>8001,9999</t>
  </si>
  <si>
    <t>0,500</t>
  </si>
  <si>
    <t>501,1000</t>
  </si>
  <si>
    <t>1001,2500</t>
  </si>
  <si>
    <t>2501,5000</t>
  </si>
  <si>
    <t>5001,8000</t>
  </si>
  <si>
    <r>
      <t xml:space="preserve">连胜连败基础奖励系数
玩家在当前连胜、连败情况下，奖励会乘以该万分比
</t>
    </r>
    <r>
      <rPr>
        <b/>
        <sz val="11"/>
        <color theme="7" tint="-0.499984740745262"/>
        <rFont val="微软雅黑"/>
        <family val="2"/>
        <charset val="134"/>
      </rPr>
      <t>暂不处理</t>
    </r>
    <phoneticPr fontId="8" type="noConversion"/>
  </si>
  <si>
    <t>连胜连败基础奖励系数
玩家在当前连胜、连败情况下，奖励会乘以该万分比
暂不处理</t>
  </si>
  <si>
    <t>a_base_streakid</t>
    <phoneticPr fontId="8" type="noConversion"/>
  </si>
  <si>
    <t>积分分段
（作为玩家匹配的依据。优先匹配同区间的玩家）
格式：
0,100;101,300
练习赛没有分段，练习赛此字段不处理</t>
  </si>
  <si>
    <t>积分分段
（作为玩家匹配的依据。优先匹配同区间的玩家）
格式：
0,100;101,300
练习赛没有分段，练习赛此字段不处理</t>
    <phoneticPr fontId="8" type="noConversion"/>
  </si>
  <si>
    <t xml:space="preserve">段位奖杯区间
格式：(段位1)最低分,最高分;(段位2)最低分,最高分……
青铜
黄金
铂金
钻石
星耀
王者
</t>
  </si>
  <si>
    <t xml:space="preserve">段位奖杯区间
格式：(段位1)最低分,最高分;(段位2)最低分,最高分……
青铜
黄金
铂金
钻石
星耀
王者
</t>
    <phoneticPr fontId="8" type="noConversion"/>
  </si>
  <si>
    <t>a_base_winreturn</t>
  </si>
  <si>
    <t>a_base_winreturn</t>
    <phoneticPr fontId="8" type="noConversion"/>
  </si>
  <si>
    <t>a_arrayints_defeatreward</t>
  </si>
  <si>
    <t>a_arrayints_defeatreward</t>
    <phoneticPr fontId="8" type="noConversion"/>
  </si>
  <si>
    <t xml:space="preserve">失败获得奖励
格式：类型，参数1;类型，参数1;
道具id(对应道具表),参数
</t>
    <phoneticPr fontId="8" type="noConversion"/>
  </si>
  <si>
    <t>对应关卡id</t>
    <phoneticPr fontId="8" type="noConversion"/>
  </si>
  <si>
    <t>暂不处理</t>
  </si>
  <si>
    <t>暂不处理</t>
    <phoneticPr fontId="8" type="noConversion"/>
  </si>
  <si>
    <t>阶段一持续时间X，排名前Y【万分比】名玩家1、进入第二阶段【如果第二阶段开启则进入第二阶段】，2、判定胜利，根据排名进行奖励发放。
单局时长为2m【全局表】，阶段一剩余时间&lt;单局时长时,玩家不能开新局，阶段一结束之后，还在对局的等待正常结算，要等到阶段一结束并且所有对局结束之后，才能进入下一阶段。
非锦标赛配置0,0
时间单位：ms
支持后台修改</t>
  </si>
  <si>
    <t>阶段一持续时间X，排名前Y【万分比】名玩家1、进入第二阶段【如果第二阶段开启则进入第二阶段】，2、判定胜利，根据排名进行奖励发放。
单局时长为2m【全局表】，阶段一剩余时间&lt;单局时长时,玩家不能开新局，阶段一结束之后，还在对局的等待正常结算，要等到阶段一结束并且所有对局结束之后，才能进入下一阶段。
非锦标赛配置0,0
时间单位：ms
支持后台修改</t>
    <phoneticPr fontId="8" type="noConversion"/>
  </si>
  <si>
    <t>阶段二是否开启X[0，关闭；1，开启】，阶段二持续时间Y，排名前Z名【万分比】玩家获胜
非锦标赛或者不开启配置0,0
时间单位：ms
支持后台修改
淘汰赛：赢了晋级、输了直接被淘汰
统计阶段二玩家的排名积分
阶段二剩余时间&lt;单局时长时,玩家不能开新局，阶段二结束之后，还在对局的等待正常结算，要等到阶段二结束并且所有对局结束之后该赛事才会结算</t>
  </si>
  <si>
    <t>阶段二是否开启X[0，关闭；1，开启】，阶段二持续时间Y，排名前Z名【万分比】玩家获胜
非锦标赛或者不开启配置0,0
时间单位：ms
支持后台修改
淘汰赛：赢了晋级、输了直接被淘汰
统计阶段二玩家的排名积分
阶段二剩余时间&lt;单局时长时,玩家不能开新局，阶段二结束之后，还在对局的等待正常结算，要等到阶段二结束并且所有对局结束之后该赛事才会结算</t>
    <phoneticPr fontId="8" type="noConversion"/>
  </si>
  <si>
    <t>100,0</t>
  </si>
  <si>
    <t>1000,0</t>
  </si>
  <si>
    <t>10000,0</t>
  </si>
  <si>
    <t>100000,0</t>
  </si>
  <si>
    <t>0,100</t>
  </si>
  <si>
    <t>0,1000</t>
  </si>
  <si>
    <t>0,10000</t>
  </si>
  <si>
    <t>0,100000</t>
  </si>
  <si>
    <t>varchar(255)</t>
    <phoneticPr fontId="8" type="noConversion"/>
  </si>
  <si>
    <t>a_base_decimation_factor</t>
  </si>
  <si>
    <t>a_base_decimation_factor</t>
    <phoneticPr fontId="8" type="noConversion"/>
  </si>
  <si>
    <t>0</t>
  </si>
  <si>
    <t>0</t>
    <phoneticPr fontId="8" type="noConversion"/>
  </si>
  <si>
    <t>前1%、【前10%-20%显示模糊的奖励：比如&gt;10000】的玩家获得奖励进行实时展示
格式：万分比，参数1，参数2
比如：100,100表示前1%的玩家总计能够拿到此次从奖池中分出的奖励的1%
参数1：显示的奖励方式【1、根据当前报名玩家人数，根据排名规则计算出前1%的玩家的奖励的总和，只显示整数，点击显示完成奖金。2、具体配置奖金】
参数2：如果参数1=1，此处=0；如果参数1=2，此处填写具体参数
非锦标赛配置0,0,0</t>
  </si>
  <si>
    <t>前1%、【前10%-20%显示模糊的奖励：比如&gt;10000】的玩家获得奖励进行实时展示
格式：万分比，参数1，参数2
比如：100,100表示前1%的玩家总计能够拿到此次从奖池中分出的奖励的1%
参数1：显示的奖励方式【1、根据当前报名玩家人数，根据排名规则计算出前1%的玩家的奖励的总和，只显示整数，点击显示完成奖金。2、具体配置奖金】
参数2：如果参数1=1，此处=0；如果参数1=2，此处填写具体参数
非锦标赛配置0,0,0</t>
    <phoneticPr fontId="8" type="noConversion"/>
  </si>
  <si>
    <t>0,0,0</t>
    <phoneticPr fontId="8" type="noConversion"/>
  </si>
  <si>
    <t>-1,0</t>
  </si>
  <si>
    <t>取消预约退款</t>
  </si>
  <si>
    <t>取消预约退款</t>
    <phoneticPr fontId="8" type="noConversion"/>
  </si>
  <si>
    <t>a_base_gamerefund</t>
  </si>
  <si>
    <t>a_base_gamerefund</t>
    <phoneticPr fontId="8" type="noConversion"/>
  </si>
  <si>
    <t>a_base_matchpattern=2时，如下处理a_base_matchpattern=1、3时，不处理此字段，此时填0或者不填
类型(道具表id),参数
赛事取消的时候退款</t>
  </si>
  <si>
    <t>a_base_matchpattern=2时，如下处理a_base_matchpattern=1、3时，不处理此字段，此时填0或者不填
类型(道具表id),参数
赛事取消的时候退款</t>
    <phoneticPr fontId="8" type="noConversion"/>
  </si>
  <si>
    <t>-1,100</t>
    <phoneticPr fontId="8" type="noConversion"/>
  </si>
  <si>
    <t>-1,0</t>
    <phoneticPr fontId="8" type="noConversion"/>
  </si>
  <si>
    <t>-5,100</t>
  </si>
  <si>
    <t>1,-5,100</t>
  </si>
  <si>
    <t>-5,1000</t>
  </si>
  <si>
    <t>1,-5,1000</t>
  </si>
  <si>
    <t>-5,10000</t>
  </si>
  <si>
    <t>1,-5,10000</t>
  </si>
  <si>
    <t>-5,100000</t>
  </si>
  <si>
    <t>1,-5,100000</t>
  </si>
  <si>
    <t>-5,0</t>
  </si>
  <si>
    <t>1,-5,0</t>
  </si>
  <si>
    <t>1,1,0</t>
  </si>
  <si>
    <t>1,2,0</t>
  </si>
  <si>
    <t>1,3,0</t>
  </si>
  <si>
    <t>1,4,0</t>
  </si>
  <si>
    <t>1,6,0</t>
  </si>
  <si>
    <t>1,7,0</t>
  </si>
  <si>
    <t>1,8,0</t>
  </si>
  <si>
    <t>1,9,0</t>
  </si>
  <si>
    <t>1,11,0</t>
  </si>
  <si>
    <t>1,12,0</t>
  </si>
  <si>
    <t>1,13,0</t>
  </si>
  <si>
    <t>1,14,0</t>
  </si>
  <si>
    <t>1,16,0</t>
  </si>
  <si>
    <t>1,17,0</t>
  </si>
  <si>
    <t>1,18,0</t>
  </si>
  <si>
    <t>1,19,0</t>
  </si>
  <si>
    <t>6,1,0</t>
  </si>
  <si>
    <t>6,2,0</t>
  </si>
  <si>
    <t>6,3,0</t>
  </si>
  <si>
    <t>6,4,0</t>
  </si>
  <si>
    <t>奖金1-锦标赛</t>
    <phoneticPr fontId="8" type="noConversion"/>
  </si>
  <si>
    <t>奖金2-锦标赛</t>
    <phoneticPr fontId="8" type="noConversion"/>
  </si>
  <si>
    <t>天梯赛</t>
    <phoneticPr fontId="8" type="noConversion"/>
  </si>
  <si>
    <t>胜利是否返还门票
0 不返还
1 全部返回</t>
    <phoneticPr fontId="8" type="noConversion"/>
  </si>
  <si>
    <r>
      <t xml:space="preserve">胜利获得奖励
此奖励指的是除返还门票之外的奖励
格式：道具id(对应道具表),参数Z
</t>
    </r>
    <r>
      <rPr>
        <b/>
        <sz val="11"/>
        <color rgb="FFFF0000"/>
        <rFont val="微软雅黑"/>
        <family val="2"/>
        <charset val="134"/>
      </rPr>
      <t>暂不处理</t>
    </r>
    <phoneticPr fontId="8" type="noConversion"/>
  </si>
  <si>
    <t>天梯赛</t>
  </si>
  <si>
    <t>奖金1-锦标赛</t>
  </si>
  <si>
    <t>奖金2-锦标赛</t>
  </si>
  <si>
    <t>胜利获得奖励
此奖励指的是除返还门票之外的奖励
格式：道具id(对应道具表),参数Z
暂不处理</t>
  </si>
  <si>
    <t>胜利是否返还门票
0 不返还
1 全部返回</t>
  </si>
  <si>
    <t>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t>
  </si>
  <si>
    <t>-2,100</t>
  </si>
  <si>
    <t/>
  </si>
  <si>
    <t>对应的关卡id
关卡总表
只需要填一个ID对应
【同一模式玩法的不同场景走关卡总表随机】</t>
  </si>
  <si>
    <t>对应的关卡id
关卡总表
只需要填一个ID对应
【同一模式玩法的不同场景走关卡总表随机】</t>
    <phoneticPr fontId="8" type="noConversion"/>
  </si>
  <si>
    <t>a_base_matchpattern=2时，如下处理
0不需要
1需要
a_base_matchpattern=1、3时，不处理此字段，此时填0或者不填
【废弃】</t>
  </si>
  <si>
    <r>
      <t xml:space="preserve">锦标赛配置
非锦标赛配置0或者不配置
1V1 6场
2v2 3场
6V6 2场
32个人赛（1V1） 1场
全局表配置【目前只有锦标赛使用】
</t>
    </r>
    <r>
      <rPr>
        <b/>
        <sz val="11"/>
        <color rgb="FFFF0000"/>
        <rFont val="微软雅黑"/>
        <family val="2"/>
        <charset val="134"/>
      </rPr>
      <t>【废弃】</t>
    </r>
    <phoneticPr fontId="8" type="noConversion"/>
  </si>
  <si>
    <r>
      <t xml:space="preserve">a_base_matchpattern=2时，如下处理
0不需要
1需要
a_base_matchpattern=1、3时，不处理此字段，此时填0或者不填
</t>
    </r>
    <r>
      <rPr>
        <b/>
        <sz val="11"/>
        <color rgb="FFFF0000"/>
        <rFont val="微软雅黑"/>
        <family val="2"/>
        <charset val="134"/>
      </rPr>
      <t>【废弃】</t>
    </r>
    <phoneticPr fontId="8" type="noConversion"/>
  </si>
  <si>
    <t>锦标赛配置
非锦标赛配置0或者不配置
1V1 6场
2v2 3场
6V6 2场
32个人赛（1V1） 1场
全局表配置【目前只有锦标赛使用】
【废弃】</t>
  </si>
  <si>
    <t>0,500,1,5;501,1000,6,10;1001,2500,2,15;2501,5000,7,20;5001,8000,3,25;8001,9999,8,30</t>
  </si>
  <si>
    <t>0,500,1,5;501,1000,6,10;1001,2500,2,15;2501,5000,7,20;5001,8000,3,25;8001,9999,8,30</t>
    <phoneticPr fontId="8" type="noConversion"/>
  </si>
  <si>
    <t>0,500,6,10;501,1000,11,15;1001,2500,16,20;2501,5000,21,25;5001,8000,26,30;8001,9999,31,35</t>
  </si>
  <si>
    <t>0,500,6,10;501,1000,11,15;1001,2500,16,20;2501,5000,21,25;5001,8000,26,30;8001,9999,31,35</t>
    <phoneticPr fontId="8" type="noConversion"/>
  </si>
  <si>
    <t>0,500,11,15;501,1000,16,20;1001,2500,21,25;2501,5000,26,30;5001,8000,31,35;8001,9999,36,40</t>
  </si>
  <si>
    <t>0,500,11,15;501,1000,16,20;1001,2500,21,25;2501,5000,26,30;5001,8000,31,35;8001,9999,36,40</t>
    <phoneticPr fontId="8" type="noConversion"/>
  </si>
  <si>
    <t>0,500,16,20;501,1000,21,25;2500,26,30;5000,31,35;8000,36,40;9999,41,45</t>
  </si>
  <si>
    <t>0,500,16,20;501,1000,21,25;2500,26,30;5000,31,35;8000,36,40;9999,41,45</t>
    <phoneticPr fontId="8" type="noConversion"/>
  </si>
  <si>
    <t>0,500,21,25;501,1000,26,30;1001,2500,31,35;2501,5000,36,40;5001,8000,41,45;8001,9999,46,50</t>
  </si>
  <si>
    <t>0,500,21,25;501,1000,26,30;1001,2500,31,35;2501,5000,36,40;5001,8000,41,45;8001,9999,46,50</t>
    <phoneticPr fontId="8" type="noConversion"/>
  </si>
  <si>
    <t>配置格式：玩家分段区间MIN,玩家分段区间MAX，AI等级MIN，AI等级MAX
实力区间（与AI表匹配）
分段区间，AI等级区间
（玩家积分转化）
【公式】
GN:分段N
Lmax:该分段最大AI等级
Lmin:该分段最小AI等级
PG:玩家积分
AIL:AI等级
AIL=Lmin+(PG-GNMin)/(GNMax-GNMin)*(Lmax-Lmin+1)-1
距离：比如配置为1000,1,10;2000,11,20，当前玩家积分为1500，则匹配的AI等级为15级</t>
  </si>
  <si>
    <t>配置格式：玩家分段区间MIN,玩家分段区间MAX，AI等级MIN，AI等级MAX
实力区间（与AI表匹配）
分段区间，AI等级区间
（玩家积分转化）
【公式】
GN:分段N
Lmax:该分段最大AI等级
Lmin:该分段最小AI等级
PG:玩家积分
AIL:AI等级
AIL=Lmin+(PG-GNMin)/(GNMax-GNMin)*(Lmax-Lmin+1)-1
距离：比如配置为1000,1,10;2000,11,20，当前玩家积分为1500，则匹配的AI等级为15级</t>
    <phoneticPr fontId="8" type="noConversion"/>
  </si>
  <si>
    <r>
      <t xml:space="preserve">从奖池增长部分拿取的比例
拿取基数：奖池的增长部分
周赛取上周天晚上0点-本周开放预约时间点的奖池金额的奖池金额
月赛取上月最后一天晚上0点-本月开放预约时间点的奖池金额的奖池金额
日赛、以及其他非锦标赛比赛配置0或者不处理，从Jackpot拿出
格式：万分比
0 不抽取、不处理
增长&lt;0时，不处理
</t>
    </r>
    <r>
      <rPr>
        <u val="double"/>
        <sz val="11"/>
        <color theme="0"/>
        <rFont val="微软雅黑"/>
        <family val="2"/>
        <charset val="134"/>
      </rPr>
      <t>优先处理其他需求</t>
    </r>
    <r>
      <rPr>
        <u val="double"/>
        <sz val="11"/>
        <color theme="4" tint="-0.499984740745262"/>
        <rFont val="微软雅黑"/>
        <family val="2"/>
        <charset val="134"/>
      </rPr>
      <t xml:space="preserve">
</t>
    </r>
    <phoneticPr fontId="8" type="noConversion"/>
  </si>
  <si>
    <r>
      <t xml:space="preserve">Jackpot
保底奖励
人数足够，但是当前奖池不足够，则保底X奖金
如果奖池低于保底，系统补充到保底奖励【锦标赛处理，非锦标赛配置0】
</t>
    </r>
    <r>
      <rPr>
        <b/>
        <sz val="11"/>
        <color rgb="FFFF0000"/>
        <rFont val="微软雅黑"/>
        <family val="2"/>
        <charset val="134"/>
      </rPr>
      <t>作废</t>
    </r>
    <phoneticPr fontId="8" type="noConversion"/>
  </si>
  <si>
    <t>抽取的奖金中有部分会被系统回收【销毁】
回收比例为：X【万分比】</t>
  </si>
  <si>
    <t>抽取的奖金中有部分会被系统回收【销毁】
回收比例为：X【万分比】</t>
    <phoneticPr fontId="8" type="noConversion"/>
  </si>
  <si>
    <t>a_base_reclaim_factor</t>
  </si>
  <si>
    <t>a_base_reclaim_factor</t>
    <phoneticPr fontId="8" type="noConversion"/>
  </si>
  <si>
    <t>百万分比</t>
    <phoneticPr fontId="8" type="noConversion"/>
  </si>
  <si>
    <t>锦标赛展示时间点奖池的奖金*拿取比例
0 不拿取
从Jackpot拿出
百万分比</t>
  </si>
  <si>
    <t>锦标赛展示时间点奖池的奖金*拿取比例
0 不拿取
从Jackpot拿出
百万分比</t>
    <phoneticPr fontId="8" type="noConversion"/>
  </si>
  <si>
    <t>奖池抽取系数(万分比)
败方全部门票总和*抽取系数
天梯赛：每一局
练习赛：0 不抽取
按照抽取系数，抽取一定的货币投放到奖池Jackpot中
锦标赛报名费直接进入该赛事的对应奖池，在赛事最后确定总的发放奖金之后，根据抽取比例，抽取一定抽水放入Jackpot
计算公式：放入Jackpot的奖金=总抽取-总回收</t>
  </si>
  <si>
    <t>奖池抽取系数(万分比)
败方全部门票总和*抽取系数
天梯赛：每一局
练习赛：0 不抽取
按照抽取系数，抽取一定的货币投放到奖池Jackpot中
锦标赛报名费直接进入该赛事的对应奖池，在赛事最后确定总的发放奖金之后，根据抽取比例，抽取一定抽水放入Jackpot
计算公式：放入Jackpot的奖金=总抽取-总回收</t>
    <phoneticPr fontId="8" type="noConversion"/>
  </si>
  <si>
    <t xml:space="preserve">从奖池增长部分拿取的比例
拿取基数：奖池的增长部分
周赛取上周天晚上0点-本周开放预约时间点的奖池金额的奖池金额
月赛取上月最后一天晚上0点-本月开放预约时间点的奖池金额的奖池金额
日赛、以及其他非锦标赛比赛配置0或者不处理，从Jackpot拿出
格式：万分比
0 不抽取、不处理
增长&lt;0时，不处理
优先处理其他需求
</t>
  </si>
  <si>
    <t>Jackpot
保底奖励
人数足够，但是当前奖池不足够，则保底X奖金
如果奖池低于保底，系统补充到保底奖励【锦标赛处理，非锦标赛配置0】
作废</t>
  </si>
  <si>
    <t>次数</t>
  </si>
  <si>
    <t>次数</t>
    <phoneticPr fontId="8" type="noConversion"/>
  </si>
  <si>
    <t>a_base_streakid</t>
  </si>
  <si>
    <t>a_base_streaknum</t>
  </si>
  <si>
    <t>a_base_streaknum</t>
    <phoneticPr fontId="8" type="noConversion"/>
  </si>
  <si>
    <t>20,20</t>
  </si>
  <si>
    <t>-5,20</t>
  </si>
  <si>
    <t>1,-5,20</t>
  </si>
  <si>
    <t>20,0</t>
  </si>
  <si>
    <t>0,20</t>
  </si>
  <si>
    <t>a_ints_pointsdeduct</t>
  </si>
  <si>
    <t>a_ints_pointsdeduct</t>
    <phoneticPr fontId="8" type="noConversion"/>
  </si>
  <si>
    <t>a_base_levelchapter_id</t>
  </si>
  <si>
    <t>a_base_levelchapter_id</t>
    <phoneticPr fontId="8" type="noConversion"/>
  </si>
  <si>
    <t xml:space="preserve">失败获得奖励
格式：类型，参数1;类型，参数1;
道具id(对应道具表),参数
</t>
  </si>
  <si>
    <t>a_base_gametypemsgid</t>
  </si>
  <si>
    <t>a_base_gametypemsgid</t>
    <phoneticPr fontId="8" type="noConversion"/>
  </si>
  <si>
    <t>比赛类型多语言id</t>
  </si>
  <si>
    <t>比赛类型多语言id</t>
    <phoneticPr fontId="8" type="noConversion"/>
  </si>
  <si>
    <t>日赛</t>
    <phoneticPr fontId="8" type="noConversion"/>
  </si>
  <si>
    <t>周赛</t>
    <phoneticPr fontId="8" type="noConversion"/>
  </si>
  <si>
    <t>月赛</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</si>
</sst>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等线"/>
      <family val="3"/>
      <charset val="134"/>
      <scheme val="minor"/>
    </font>
    <font>
      <b/>
      <sz val="11"/>
      <color theme="0"/>
      <name val="微软雅黑"/>
      <family val="2"/>
      <charset val="134"/>
    </font>
    <font>
      <sz val="11"/>
      <color theme="2" tint="-0.89999084444715716"/>
      <name val="微软雅黑"/>
      <family val="2"/>
      <charset val="134"/>
    </font>
    <font>
      <sz val="11"/>
      <color theme="9" tint="-0.499984740745262"/>
      <name val="微软雅黑"/>
      <family val="2"/>
      <charset val="134"/>
    </font>
    <font>
      <sz val="11"/>
      <color theme="5" tint="-0.499984740745262"/>
      <name val="微软雅黑"/>
      <family val="2"/>
      <charset val="134"/>
    </font>
    <font>
      <sz val="11"/>
      <color theme="4" tint="-0.499984740745262"/>
      <name val="微软雅黑"/>
      <family val="2"/>
      <charset val="134"/>
    </font>
    <font>
      <sz val="11"/>
      <color theme="8" tint="0.79998168889431442"/>
      <name val="微软雅黑"/>
      <family val="2"/>
      <charset val="134"/>
    </font>
    <font>
      <b/>
      <sz val="11"/>
      <color theme="9" tint="-0.499984740745262"/>
      <name val="微软雅黑"/>
      <family val="2"/>
      <charset val="134"/>
    </font>
    <font>
      <sz val="11"/>
      <color theme="3" tint="-0.499984740745262"/>
      <name val="微软雅黑"/>
      <family val="2"/>
      <charset val="134"/>
    </font>
    <font>
      <sz val="11"/>
      <color theme="7" tint="-0.499984740745262"/>
      <name val="微软雅黑"/>
      <family val="2"/>
      <charset val="134"/>
    </font>
    <font>
      <sz val="11"/>
      <color rgb="FF400759"/>
      <name val="微软雅黑"/>
      <family val="2"/>
      <charset val="134"/>
    </font>
    <font>
      <sz val="11"/>
      <color theme="8" tint="-0.499984740745262"/>
      <name val="微软雅黑"/>
      <family val="2"/>
      <charset val="134"/>
    </font>
    <font>
      <b/>
      <sz val="11"/>
      <color rgb="FF400759"/>
      <name val="微软雅黑"/>
      <family val="2"/>
      <charset val="134"/>
    </font>
    <font>
      <b/>
      <sz val="11"/>
      <color theme="7" tint="-0.499984740745262"/>
      <name val="微软雅黑"/>
      <family val="2"/>
      <charset val="134"/>
    </font>
    <font>
      <b/>
      <sz val="11"/>
      <color rgb="FFFF0000"/>
      <name val="微软雅黑"/>
      <family val="2"/>
      <charset val="134"/>
    </font>
    <font>
      <u val="double"/>
      <sz val="11"/>
      <color theme="4" tint="-0.499984740745262"/>
      <name val="微软雅黑"/>
      <family val="2"/>
      <charset val="134"/>
    </font>
    <font>
      <u val="double"/>
      <sz val="11"/>
      <color theme="0"/>
      <name val="微软雅黑"/>
      <family val="2"/>
      <charset val="134"/>
    </font>
    <font>
      <sz val="11"/>
      <color theme="1" tint="4.9989318521683403E-2"/>
      <name val="微软雅黑"/>
      <family val="2"/>
      <charset val="134"/>
    </font>
  </fonts>
  <fills count="1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D2CDE9"/>
        <bgColor indexed="64"/>
      </patternFill>
    </fill>
    <fill>
      <patternFill patternType="solid">
        <fgColor rgb="FFE95172"/>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5">
    <xf numFmtId="0" fontId="0" fillId="0" borderId="0" xfId="0"/>
    <xf numFmtId="0" fontId="7" fillId="0" borderId="0" xfId="0" applyFont="1" applyAlignment="1">
      <alignment horizontal="left" vertical="center"/>
    </xf>
    <xf numFmtId="0" fontId="10" fillId="2" borderId="0" xfId="0" applyFont="1" applyFill="1" applyAlignment="1">
      <alignment horizontal="left" vertical="center"/>
    </xf>
    <xf numFmtId="0" fontId="11" fillId="3" borderId="0" xfId="0" applyFont="1" applyFill="1" applyAlignment="1">
      <alignment horizontal="left" vertical="center"/>
    </xf>
    <xf numFmtId="0" fontId="12" fillId="4" borderId="0" xfId="0" applyFont="1" applyFill="1" applyAlignment="1">
      <alignment horizontal="left" vertical="center"/>
    </xf>
    <xf numFmtId="0" fontId="9" fillId="5" borderId="0" xfId="0" applyFont="1" applyFill="1" applyAlignment="1">
      <alignment horizontal="left" vertical="center"/>
    </xf>
    <xf numFmtId="0" fontId="13" fillId="6" borderId="0" xfId="0" applyFont="1" applyFill="1" applyAlignment="1">
      <alignment horizontal="left" vertical="center"/>
    </xf>
    <xf numFmtId="49" fontId="13" fillId="6" borderId="0" xfId="0" applyNumberFormat="1" applyFont="1" applyFill="1" applyAlignment="1">
      <alignment horizontal="left" vertical="center"/>
    </xf>
    <xf numFmtId="0" fontId="13" fillId="6" borderId="0" xfId="0" applyFont="1" applyFill="1" applyAlignment="1">
      <alignment horizontal="left" vertical="center" wrapText="1"/>
    </xf>
    <xf numFmtId="49" fontId="13" fillId="6" borderId="0" xfId="0" applyNumberFormat="1" applyFont="1" applyFill="1" applyAlignment="1">
      <alignment horizontal="left" vertical="center" wrapText="1"/>
    </xf>
    <xf numFmtId="0" fontId="12" fillId="4" borderId="0" xfId="0" applyFont="1" applyFill="1" applyAlignment="1">
      <alignment horizontal="left" vertical="center" wrapText="1"/>
    </xf>
    <xf numFmtId="0" fontId="11" fillId="7" borderId="0" xfId="0" applyFont="1" applyFill="1" applyAlignment="1">
      <alignment horizontal="left" vertical="center"/>
    </xf>
    <xf numFmtId="0" fontId="11" fillId="7" borderId="0" xfId="0" applyFont="1" applyFill="1" applyAlignment="1">
      <alignment horizontal="left" vertical="center" wrapText="1"/>
    </xf>
    <xf numFmtId="3" fontId="11" fillId="7" borderId="0" xfId="0" applyNumberFormat="1" applyFont="1" applyFill="1" applyAlignment="1">
      <alignment horizontal="left" vertical="center"/>
    </xf>
    <xf numFmtId="0" fontId="11" fillId="3" borderId="0" xfId="0" applyFont="1" applyFill="1" applyAlignment="1">
      <alignment horizontal="left" vertical="center" wrapText="1"/>
    </xf>
    <xf numFmtId="0" fontId="11" fillId="9" borderId="0" xfId="0" applyFont="1" applyFill="1" applyAlignment="1">
      <alignment horizontal="left" vertical="center"/>
    </xf>
    <xf numFmtId="0" fontId="11" fillId="9" borderId="0" xfId="0" applyFont="1" applyFill="1" applyAlignment="1">
      <alignment horizontal="left" vertical="center" wrapText="1"/>
    </xf>
    <xf numFmtId="0" fontId="11" fillId="9" borderId="1" xfId="0" applyFont="1" applyFill="1" applyBorder="1" applyAlignment="1">
      <alignment horizontal="left" vertical="center"/>
    </xf>
    <xf numFmtId="0" fontId="11" fillId="9" borderId="2" xfId="0" applyFont="1" applyFill="1" applyBorder="1" applyAlignment="1">
      <alignment horizontal="left" vertical="center"/>
    </xf>
    <xf numFmtId="0" fontId="11" fillId="9" borderId="3" xfId="0" applyFont="1" applyFill="1" applyBorder="1" applyAlignment="1">
      <alignment horizontal="left" vertical="center"/>
    </xf>
    <xf numFmtId="0" fontId="11" fillId="9" borderId="4" xfId="0" applyFont="1" applyFill="1" applyBorder="1" applyAlignment="1">
      <alignment horizontal="left" vertical="center"/>
    </xf>
    <xf numFmtId="0" fontId="11" fillId="9" borderId="5" xfId="0" applyFont="1" applyFill="1" applyBorder="1" applyAlignment="1">
      <alignment horizontal="left" vertical="center"/>
    </xf>
    <xf numFmtId="0" fontId="11" fillId="9" borderId="6" xfId="0" applyFont="1" applyFill="1" applyBorder="1" applyAlignment="1">
      <alignment horizontal="left" vertical="center"/>
    </xf>
    <xf numFmtId="0" fontId="11" fillId="9" borderId="7" xfId="0" applyFont="1" applyFill="1" applyBorder="1" applyAlignment="1">
      <alignment horizontal="left" vertical="center"/>
    </xf>
    <xf numFmtId="0" fontId="16" fillId="10" borderId="0" xfId="0" applyFont="1" applyFill="1" applyAlignment="1">
      <alignment horizontal="left" vertical="center"/>
    </xf>
    <xf numFmtId="0" fontId="16" fillId="10" borderId="0" xfId="0" applyFont="1" applyFill="1" applyAlignment="1">
      <alignment horizontal="left" vertical="center" wrapText="1"/>
    </xf>
    <xf numFmtId="0" fontId="11" fillId="9" borderId="8" xfId="0" applyFont="1" applyFill="1" applyBorder="1" applyAlignment="1">
      <alignment horizontal="left" vertical="center"/>
    </xf>
    <xf numFmtId="0" fontId="12" fillId="4" borderId="1" xfId="0" applyFont="1" applyFill="1" applyBorder="1" applyAlignment="1">
      <alignment horizontal="left" vertical="center"/>
    </xf>
    <xf numFmtId="0" fontId="12" fillId="4" borderId="2" xfId="0" applyFont="1" applyFill="1" applyBorder="1" applyAlignment="1">
      <alignment horizontal="left" vertical="center"/>
    </xf>
    <xf numFmtId="0" fontId="12" fillId="4" borderId="3" xfId="0" applyFont="1" applyFill="1" applyBorder="1" applyAlignment="1">
      <alignment horizontal="left" vertical="center"/>
    </xf>
    <xf numFmtId="0" fontId="12" fillId="4" borderId="4" xfId="0" applyFont="1" applyFill="1" applyBorder="1" applyAlignment="1">
      <alignment horizontal="left" vertical="center"/>
    </xf>
    <xf numFmtId="0" fontId="12" fillId="4" borderId="5" xfId="0" applyFont="1" applyFill="1" applyBorder="1" applyAlignment="1">
      <alignment horizontal="left" vertical="center"/>
    </xf>
    <xf numFmtId="0" fontId="17" fillId="11" borderId="1" xfId="0" applyFont="1" applyFill="1" applyBorder="1" applyAlignment="1">
      <alignment horizontal="left" vertical="center"/>
    </xf>
    <xf numFmtId="0" fontId="17" fillId="11" borderId="2" xfId="0" applyFont="1" applyFill="1" applyBorder="1" applyAlignment="1">
      <alignment horizontal="left" vertical="center"/>
    </xf>
    <xf numFmtId="0" fontId="17" fillId="11" borderId="3" xfId="0" applyFont="1" applyFill="1" applyBorder="1" applyAlignment="1">
      <alignment horizontal="left" vertical="center"/>
    </xf>
    <xf numFmtId="0" fontId="17" fillId="11" borderId="4" xfId="0" applyFont="1" applyFill="1" applyBorder="1" applyAlignment="1">
      <alignment horizontal="left" vertical="center"/>
    </xf>
    <xf numFmtId="0" fontId="17" fillId="11" borderId="0" xfId="0" applyFont="1" applyFill="1" applyAlignment="1">
      <alignment horizontal="left" vertical="center"/>
    </xf>
    <xf numFmtId="0" fontId="17" fillId="11" borderId="5" xfId="0" applyFont="1" applyFill="1" applyBorder="1" applyAlignment="1">
      <alignment horizontal="left" vertical="top"/>
    </xf>
    <xf numFmtId="0" fontId="17" fillId="11" borderId="5" xfId="0" applyFont="1" applyFill="1" applyBorder="1" applyAlignment="1">
      <alignment horizontal="left" vertical="center"/>
    </xf>
    <xf numFmtId="0" fontId="6" fillId="0" borderId="0" xfId="0" applyFont="1" applyAlignment="1">
      <alignment horizontal="left" vertical="center"/>
    </xf>
    <xf numFmtId="49" fontId="11" fillId="9" borderId="0" xfId="0" applyNumberFormat="1" applyFont="1" applyFill="1" applyAlignment="1">
      <alignment horizontal="left" vertical="center"/>
    </xf>
    <xf numFmtId="49" fontId="14" fillId="8" borderId="0" xfId="0" applyNumberFormat="1" applyFont="1" applyFill="1" applyAlignment="1">
      <alignment horizontal="left" vertical="center"/>
    </xf>
    <xf numFmtId="49" fontId="14" fillId="8" borderId="0" xfId="0" applyNumberFormat="1" applyFont="1" applyFill="1" applyAlignment="1">
      <alignment horizontal="left" vertical="center" wrapText="1"/>
    </xf>
    <xf numFmtId="0" fontId="15" fillId="7" borderId="0" xfId="0" applyFont="1" applyFill="1" applyAlignment="1">
      <alignment horizontal="center" vertical="center"/>
    </xf>
    <xf numFmtId="0" fontId="18" fillId="12" borderId="0" xfId="0" applyFont="1" applyFill="1" applyAlignment="1">
      <alignment horizontal="left" vertical="center"/>
    </xf>
    <xf numFmtId="0" fontId="18" fillId="12" borderId="0" xfId="0" applyFont="1" applyFill="1" applyAlignment="1">
      <alignment horizontal="left" vertical="center" wrapText="1"/>
    </xf>
    <xf numFmtId="0" fontId="5" fillId="3" borderId="0" xfId="0" applyFont="1" applyFill="1" applyAlignment="1">
      <alignment horizontal="left" vertical="center"/>
    </xf>
    <xf numFmtId="9" fontId="0" fillId="0" borderId="0" xfId="0" applyNumberFormat="1"/>
    <xf numFmtId="0" fontId="5" fillId="0" borderId="0" xfId="0" applyFont="1" applyAlignment="1">
      <alignment horizontal="left" vertical="center"/>
    </xf>
    <xf numFmtId="0" fontId="5" fillId="0" borderId="0" xfId="0" applyFont="1" applyAlignment="1">
      <alignment horizontal="left" vertical="center" wrapText="1"/>
    </xf>
    <xf numFmtId="0" fontId="4" fillId="0" borderId="0" xfId="0" applyFont="1" applyAlignment="1">
      <alignment horizontal="left" vertical="center"/>
    </xf>
    <xf numFmtId="0" fontId="19" fillId="9" borderId="0" xfId="0" applyFont="1" applyFill="1" applyAlignment="1">
      <alignment horizontal="left" vertical="center"/>
    </xf>
    <xf numFmtId="0" fontId="19" fillId="9" borderId="0" xfId="0" applyFont="1" applyFill="1" applyAlignment="1">
      <alignment horizontal="left" vertical="center" wrapText="1"/>
    </xf>
    <xf numFmtId="0" fontId="17" fillId="11" borderId="0" xfId="0" applyFont="1" applyFill="1" applyAlignment="1">
      <alignment horizontal="left" vertical="center" wrapText="1"/>
    </xf>
    <xf numFmtId="0" fontId="4" fillId="13" borderId="0" xfId="0" applyFont="1" applyFill="1" applyAlignment="1">
      <alignment horizontal="left" vertical="center"/>
    </xf>
    <xf numFmtId="0" fontId="4" fillId="13" borderId="0" xfId="0" applyFont="1" applyFill="1" applyAlignment="1">
      <alignment horizontal="left" vertical="center" wrapText="1"/>
    </xf>
    <xf numFmtId="0" fontId="3" fillId="3" borderId="0" xfId="0" applyFont="1" applyFill="1" applyAlignment="1">
      <alignment horizontal="left" vertical="center"/>
    </xf>
    <xf numFmtId="0" fontId="3" fillId="0" borderId="0" xfId="0" applyFont="1" applyAlignment="1">
      <alignment horizontal="left" vertical="center"/>
    </xf>
    <xf numFmtId="0" fontId="11" fillId="3" borderId="1" xfId="0" applyFont="1" applyFill="1" applyBorder="1" applyAlignment="1">
      <alignment horizontal="left" vertical="center"/>
    </xf>
    <xf numFmtId="0" fontId="11" fillId="3" borderId="4" xfId="0" applyFont="1" applyFill="1" applyBorder="1" applyAlignment="1">
      <alignment horizontal="left" vertical="center"/>
    </xf>
    <xf numFmtId="0" fontId="11" fillId="3" borderId="6" xfId="0" applyFont="1" applyFill="1" applyBorder="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2" fillId="4" borderId="6" xfId="0" applyFont="1" applyFill="1" applyBorder="1" applyAlignment="1">
      <alignment horizontal="left" vertical="center"/>
    </xf>
    <xf numFmtId="0" fontId="12" fillId="4" borderId="7" xfId="0" applyFont="1" applyFill="1" applyBorder="1" applyAlignment="1">
      <alignment horizontal="left" vertical="center"/>
    </xf>
    <xf numFmtId="0" fontId="12" fillId="4" borderId="8" xfId="0" applyFont="1" applyFill="1" applyBorder="1" applyAlignment="1">
      <alignment horizontal="left" vertical="center"/>
    </xf>
    <xf numFmtId="0" fontId="11" fillId="14" borderId="0" xfId="0" applyFont="1" applyFill="1" applyAlignment="1">
      <alignment vertical="center"/>
    </xf>
    <xf numFmtId="0" fontId="2" fillId="3" borderId="0" xfId="0" applyFont="1" applyFill="1" applyAlignment="1">
      <alignment horizontal="left" vertical="center"/>
    </xf>
    <xf numFmtId="0" fontId="0" fillId="15" borderId="0" xfId="0" applyFill="1"/>
    <xf numFmtId="0" fontId="23" fillId="6" borderId="0" xfId="0" applyFont="1" applyFill="1" applyAlignment="1">
      <alignment horizontal="left" vertical="center"/>
    </xf>
    <xf numFmtId="0" fontId="23" fillId="6" borderId="0" xfId="0" applyFont="1" applyFill="1" applyAlignment="1">
      <alignment horizontal="left" vertical="center" wrapText="1"/>
    </xf>
    <xf numFmtId="0" fontId="1" fillId="3" borderId="0" xfId="0" applyFont="1" applyFill="1" applyAlignment="1">
      <alignment horizontal="left" vertical="center"/>
    </xf>
    <xf numFmtId="0" fontId="25" fillId="2" borderId="1" xfId="0" applyFont="1" applyFill="1" applyBorder="1" applyAlignment="1">
      <alignment horizontal="left" vertical="center"/>
    </xf>
    <xf numFmtId="0" fontId="25" fillId="2" borderId="3" xfId="0" applyFont="1" applyFill="1" applyBorder="1" applyAlignment="1">
      <alignment horizontal="left" vertical="center"/>
    </xf>
    <xf numFmtId="0" fontId="25" fillId="2" borderId="4" xfId="0" applyFont="1" applyFill="1" applyBorder="1" applyAlignment="1">
      <alignment horizontal="left" vertical="center"/>
    </xf>
    <xf numFmtId="0" fontId="25" fillId="2" borderId="5" xfId="0" applyFont="1" applyFill="1" applyBorder="1" applyAlignment="1">
      <alignment horizontal="left" vertical="top"/>
    </xf>
    <xf numFmtId="0" fontId="25" fillId="2" borderId="6" xfId="0" applyFont="1" applyFill="1" applyBorder="1" applyAlignment="1">
      <alignment horizontal="left" vertical="center"/>
    </xf>
    <xf numFmtId="0" fontId="25" fillId="2" borderId="8" xfId="0" applyFont="1" applyFill="1" applyBorder="1" applyAlignment="1">
      <alignment horizontal="left" vertical="top"/>
    </xf>
    <xf numFmtId="0" fontId="25" fillId="2" borderId="0" xfId="0" applyFont="1" applyFill="1" applyAlignment="1">
      <alignment horizontal="left" vertical="center"/>
    </xf>
    <xf numFmtId="0" fontId="25" fillId="2" borderId="2" xfId="0" applyFont="1" applyFill="1" applyBorder="1" applyAlignment="1">
      <alignment horizontal="left" vertical="center"/>
    </xf>
    <xf numFmtId="0" fontId="25" fillId="2" borderId="7" xfId="0" applyFont="1" applyFill="1" applyBorder="1" applyAlignment="1">
      <alignment horizontal="left" vertical="center"/>
    </xf>
  </cellXfs>
  <cellStyles count="1">
    <cellStyle name="常规"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95172"/>
      <color rgb="FFE75831"/>
      <color rgb="FF400759"/>
      <color rgb="FFD2C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Program\Program_elimination\res\k-&#21345;&#29260;&#34920;.xlsx" TargetMode="External"/><Relationship Id="rId1" Type="http://schemas.openxmlformats.org/officeDocument/2006/relationships/externalLinkPath" Target="k-&#21345;&#29260;&#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_card_s"/>
      <sheetName val="t_card_s说明表"/>
      <sheetName val="t_card_group_s"/>
      <sheetName val="t_card_group_s说明表"/>
      <sheetName val="Sheet2"/>
      <sheetName val="t_cardreleaseai_s"/>
      <sheetName val="Sheet1"/>
    </sheetNames>
    <sheetDataSet>
      <sheetData sheetId="0"/>
      <sheetData sheetId="1"/>
      <sheetData sheetId="2"/>
      <sheetData sheetId="3">
        <row r="6">
          <cell r="B6">
            <v>10200</v>
          </cell>
          <cell r="E6" t="str">
            <v>万箭齐发</v>
          </cell>
          <cell r="K6">
            <v>1</v>
          </cell>
        </row>
        <row r="7">
          <cell r="B7">
            <v>10201</v>
          </cell>
          <cell r="E7" t="str">
            <v>电击法术</v>
          </cell>
          <cell r="K7">
            <v>1</v>
          </cell>
        </row>
        <row r="8">
          <cell r="B8">
            <v>10202</v>
          </cell>
          <cell r="E8" t="str">
            <v>毒药法术</v>
          </cell>
          <cell r="K8">
            <v>2</v>
          </cell>
        </row>
        <row r="9">
          <cell r="B9">
            <v>10203</v>
          </cell>
          <cell r="E9" t="str">
            <v>火球</v>
          </cell>
          <cell r="K9">
            <v>2</v>
          </cell>
        </row>
        <row r="10">
          <cell r="B10">
            <v>10204</v>
          </cell>
          <cell r="E10" t="str">
            <v>滚木</v>
          </cell>
          <cell r="K10">
            <v>1</v>
          </cell>
        </row>
        <row r="11">
          <cell r="B11">
            <v>10300</v>
          </cell>
          <cell r="E11" t="str">
            <v>无敌法术</v>
          </cell>
          <cell r="K11">
            <v>3</v>
          </cell>
        </row>
        <row r="12">
          <cell r="B12">
            <v>10301</v>
          </cell>
          <cell r="E12" t="str">
            <v>狂暴法术</v>
          </cell>
          <cell r="K12">
            <v>3</v>
          </cell>
        </row>
        <row r="13">
          <cell r="B13">
            <v>10302</v>
          </cell>
          <cell r="E13" t="str">
            <v>冰冻法术</v>
          </cell>
          <cell r="K13">
            <v>3</v>
          </cell>
        </row>
        <row r="14">
          <cell r="B14">
            <v>10400</v>
          </cell>
          <cell r="E14" t="str">
            <v>雷电法术</v>
          </cell>
          <cell r="K14">
            <v>4</v>
          </cell>
        </row>
        <row r="15">
          <cell r="B15">
            <v>10401</v>
          </cell>
          <cell r="E15" t="str">
            <v>禁疗法术</v>
          </cell>
          <cell r="K15">
            <v>4</v>
          </cell>
        </row>
        <row r="16">
          <cell r="B16">
            <v>10402</v>
          </cell>
          <cell r="E16" t="str">
            <v>治疗法术</v>
          </cell>
          <cell r="K16">
            <v>4</v>
          </cell>
        </row>
        <row r="17">
          <cell r="B17">
            <v>10500</v>
          </cell>
          <cell r="E17" t="str">
            <v>炮火支援</v>
          </cell>
          <cell r="K17">
            <v>5</v>
          </cell>
        </row>
        <row r="18">
          <cell r="B18">
            <v>10501</v>
          </cell>
          <cell r="E18" t="str">
            <v>导弹</v>
          </cell>
          <cell r="K18">
            <v>5</v>
          </cell>
        </row>
        <row r="19">
          <cell r="B19">
            <v>21110</v>
          </cell>
          <cell r="E19" t="str">
            <v>野牛勇士小队</v>
          </cell>
          <cell r="K19">
            <v>1</v>
          </cell>
        </row>
        <row r="20">
          <cell r="B20">
            <v>21120</v>
          </cell>
          <cell r="E20" t="str">
            <v>松鼠投手小组</v>
          </cell>
          <cell r="K20">
            <v>1</v>
          </cell>
        </row>
        <row r="21">
          <cell r="B21">
            <v>21130</v>
          </cell>
          <cell r="E21" t="str">
            <v>狼骑兵小队</v>
          </cell>
          <cell r="K21">
            <v>1</v>
          </cell>
        </row>
        <row r="22">
          <cell r="B22">
            <v>21140</v>
          </cell>
          <cell r="E22" t="str">
            <v>小精灵大军</v>
          </cell>
          <cell r="K22">
            <v>1</v>
          </cell>
        </row>
        <row r="23">
          <cell r="B23">
            <v>21150</v>
          </cell>
          <cell r="E23" t="str">
            <v>乌鸦小队</v>
          </cell>
          <cell r="K23">
            <v>1</v>
          </cell>
        </row>
        <row r="24">
          <cell r="B24">
            <v>21210</v>
          </cell>
          <cell r="E24" t="str">
            <v>野牛剑士大队</v>
          </cell>
          <cell r="K24">
            <v>2</v>
          </cell>
        </row>
        <row r="25">
          <cell r="B25">
            <v>21220</v>
          </cell>
          <cell r="E25" t="str">
            <v>长弓手小队</v>
          </cell>
          <cell r="K25">
            <v>2</v>
          </cell>
        </row>
        <row r="26">
          <cell r="B26">
            <v>21230</v>
          </cell>
          <cell r="E26" t="str">
            <v>狼游骑兵小组</v>
          </cell>
          <cell r="K26">
            <v>2</v>
          </cell>
        </row>
        <row r="27">
          <cell r="B27">
            <v>21240</v>
          </cell>
          <cell r="E27" t="str">
            <v>独角兽小队</v>
          </cell>
          <cell r="K27">
            <v>2</v>
          </cell>
        </row>
        <row r="28">
          <cell r="B28">
            <v>21250</v>
          </cell>
          <cell r="E28" t="str">
            <v>石头人战士大队</v>
          </cell>
          <cell r="K28">
            <v>2</v>
          </cell>
        </row>
        <row r="29">
          <cell r="B29">
            <v>21310</v>
          </cell>
          <cell r="E29" t="str">
            <v>野牛盾兵小组</v>
          </cell>
          <cell r="K29">
            <v>3</v>
          </cell>
        </row>
        <row r="30">
          <cell r="B30">
            <v>21320</v>
          </cell>
          <cell r="E30" t="str">
            <v>弩手小队</v>
          </cell>
          <cell r="K30">
            <v>3</v>
          </cell>
        </row>
        <row r="31">
          <cell r="B31">
            <v>21330</v>
          </cell>
          <cell r="E31" t="str">
            <v>长枪骑兵小队</v>
          </cell>
          <cell r="K31">
            <v>3</v>
          </cell>
        </row>
        <row r="32">
          <cell r="B32">
            <v>21340</v>
          </cell>
          <cell r="E32" t="str">
            <v>小飞龙小组</v>
          </cell>
          <cell r="K32">
            <v>3</v>
          </cell>
        </row>
        <row r="33">
          <cell r="B33">
            <v>21350</v>
          </cell>
          <cell r="E33" t="str">
            <v>骷髅射手小组</v>
          </cell>
          <cell r="K33">
            <v>3</v>
          </cell>
        </row>
        <row r="34">
          <cell r="B34">
            <v>21410</v>
          </cell>
          <cell r="E34" t="str">
            <v>火枪手小组</v>
          </cell>
          <cell r="K34">
            <v>4</v>
          </cell>
        </row>
        <row r="35">
          <cell r="B35">
            <v>21420</v>
          </cell>
          <cell r="E35" t="str">
            <v>炮兵小组</v>
          </cell>
          <cell r="K35">
            <v>4</v>
          </cell>
        </row>
        <row r="36">
          <cell r="B36">
            <v>21430</v>
          </cell>
          <cell r="E36" t="str">
            <v>龙骑兵小组</v>
          </cell>
          <cell r="K36">
            <v>4</v>
          </cell>
        </row>
        <row r="37">
          <cell r="B37">
            <v>21440</v>
          </cell>
          <cell r="E37" t="str">
            <v>蒸汽小飞龙小组</v>
          </cell>
          <cell r="K37">
            <v>4</v>
          </cell>
        </row>
        <row r="38">
          <cell r="B38">
            <v>21450</v>
          </cell>
          <cell r="E38" t="str">
            <v>迷你死神小队</v>
          </cell>
          <cell r="K38">
            <v>4</v>
          </cell>
        </row>
        <row r="39">
          <cell r="B39">
            <v>21510</v>
          </cell>
          <cell r="E39" t="str">
            <v>现代步兵小队</v>
          </cell>
          <cell r="K39">
            <v>5</v>
          </cell>
        </row>
        <row r="40">
          <cell r="B40">
            <v>21520</v>
          </cell>
          <cell r="E40" t="str">
            <v>火箭筒兵小组</v>
          </cell>
          <cell r="K40">
            <v>5</v>
          </cell>
        </row>
        <row r="41">
          <cell r="B41">
            <v>21530</v>
          </cell>
          <cell r="E41" t="str">
            <v>长刀摩托骑兵小组</v>
          </cell>
          <cell r="K41">
            <v>5</v>
          </cell>
        </row>
        <row r="42">
          <cell r="B42">
            <v>21540</v>
          </cell>
          <cell r="E42" t="str">
            <v>传教士小组</v>
          </cell>
          <cell r="K42">
            <v>5</v>
          </cell>
        </row>
        <row r="43">
          <cell r="B43">
            <v>21550</v>
          </cell>
          <cell r="E43" t="str">
            <v>自爆青蛙小组</v>
          </cell>
          <cell r="K43">
            <v>5</v>
          </cell>
        </row>
        <row r="44">
          <cell r="B44">
            <v>32210</v>
          </cell>
          <cell r="E44" t="str">
            <v>地鼠挖掘者</v>
          </cell>
          <cell r="K44">
            <v>2</v>
          </cell>
        </row>
        <row r="45">
          <cell r="B45">
            <v>32310</v>
          </cell>
          <cell r="E45" t="str">
            <v>旋风战士</v>
          </cell>
          <cell r="K45">
            <v>3</v>
          </cell>
        </row>
        <row r="46">
          <cell r="B46">
            <v>32410</v>
          </cell>
          <cell r="E46" t="str">
            <v>巨猿人</v>
          </cell>
          <cell r="K46">
            <v>4</v>
          </cell>
        </row>
        <row r="47">
          <cell r="B47">
            <v>32510</v>
          </cell>
          <cell r="E47" t="str">
            <v>装甲机枪车</v>
          </cell>
          <cell r="K47">
            <v>5</v>
          </cell>
        </row>
        <row r="48">
          <cell r="B48">
            <v>33210</v>
          </cell>
          <cell r="E48" t="str">
            <v>海象飞斧战士</v>
          </cell>
          <cell r="K48">
            <v>2</v>
          </cell>
        </row>
        <row r="49">
          <cell r="B49">
            <v>33310</v>
          </cell>
          <cell r="E49" t="str">
            <v>神箭游侠</v>
          </cell>
          <cell r="K49">
            <v>3</v>
          </cell>
        </row>
        <row r="50">
          <cell r="B50">
            <v>33410</v>
          </cell>
          <cell r="E50" t="str">
            <v>狙击手</v>
          </cell>
          <cell r="K50">
            <v>4</v>
          </cell>
        </row>
        <row r="51">
          <cell r="B51">
            <v>33510</v>
          </cell>
          <cell r="E51" t="str">
            <v>导弹车</v>
          </cell>
          <cell r="K51">
            <v>5</v>
          </cell>
        </row>
        <row r="52">
          <cell r="B52">
            <v>34210</v>
          </cell>
          <cell r="E52" t="str">
            <v>猛犸象狼骑</v>
          </cell>
          <cell r="K52">
            <v>1</v>
          </cell>
        </row>
        <row r="53">
          <cell r="B53">
            <v>34310</v>
          </cell>
          <cell r="E53" t="str">
            <v>精英长枪骑士</v>
          </cell>
          <cell r="K53">
            <v>3</v>
          </cell>
        </row>
        <row r="54">
          <cell r="B54">
            <v>34410</v>
          </cell>
          <cell r="E54" t="str">
            <v>飞艇</v>
          </cell>
          <cell r="K54">
            <v>4</v>
          </cell>
        </row>
        <row r="55">
          <cell r="B55">
            <v>34510</v>
          </cell>
          <cell r="E55" t="str">
            <v>坦克</v>
          </cell>
          <cell r="K55">
            <v>5</v>
          </cell>
        </row>
        <row r="56">
          <cell r="B56">
            <v>35210</v>
          </cell>
          <cell r="E56" t="str">
            <v>火龙</v>
          </cell>
          <cell r="K56">
            <v>1</v>
          </cell>
        </row>
        <row r="57">
          <cell r="B57">
            <v>35310</v>
          </cell>
          <cell r="E57" t="str">
            <v>精灵捕手</v>
          </cell>
          <cell r="K57">
            <v>3</v>
          </cell>
        </row>
        <row r="58">
          <cell r="B58">
            <v>35410</v>
          </cell>
          <cell r="E58" t="str">
            <v>光明法师</v>
          </cell>
          <cell r="K58">
            <v>4</v>
          </cell>
        </row>
        <row r="59">
          <cell r="B59">
            <v>35510</v>
          </cell>
          <cell r="E59" t="str">
            <v>皇家狮鹫</v>
          </cell>
          <cell r="K59">
            <v>5</v>
          </cell>
        </row>
        <row r="60">
          <cell r="B60">
            <v>36210</v>
          </cell>
          <cell r="E60" t="str">
            <v>魔像</v>
          </cell>
          <cell r="K60">
            <v>1</v>
          </cell>
        </row>
        <row r="61">
          <cell r="B61">
            <v>36310</v>
          </cell>
          <cell r="E61" t="str">
            <v>鬼武士</v>
          </cell>
          <cell r="K61">
            <v>3</v>
          </cell>
        </row>
        <row r="62">
          <cell r="B62">
            <v>36410</v>
          </cell>
          <cell r="E62" t="str">
            <v>吸血鬼贵族</v>
          </cell>
          <cell r="K62">
            <v>4</v>
          </cell>
        </row>
        <row r="63">
          <cell r="B63">
            <v>36510</v>
          </cell>
          <cell r="E63" t="str">
            <v>地狱飞龙</v>
          </cell>
          <cell r="K63">
            <v>5</v>
          </cell>
        </row>
        <row r="64">
          <cell r="B64">
            <v>47210</v>
          </cell>
          <cell r="E64" t="str">
            <v>勇士小屋</v>
          </cell>
          <cell r="K64">
            <v>1</v>
          </cell>
        </row>
        <row r="65">
          <cell r="B65">
            <v>47220</v>
          </cell>
          <cell r="E65" t="str">
            <v>长弓手营地</v>
          </cell>
          <cell r="K65">
            <v>2</v>
          </cell>
        </row>
        <row r="66">
          <cell r="B66">
            <v>47230</v>
          </cell>
          <cell r="E66" t="str">
            <v>拒马</v>
          </cell>
          <cell r="K66">
            <v>1</v>
          </cell>
        </row>
        <row r="67">
          <cell r="B67">
            <v>47240</v>
          </cell>
          <cell r="E67" t="str">
            <v>弓箭塔</v>
          </cell>
          <cell r="K67">
            <v>2</v>
          </cell>
        </row>
        <row r="68">
          <cell r="B68">
            <v>47250</v>
          </cell>
          <cell r="E68" t="str">
            <v>落石塔</v>
          </cell>
          <cell r="K68">
            <v>2</v>
          </cell>
        </row>
        <row r="69">
          <cell r="B69">
            <v>47310</v>
          </cell>
          <cell r="E69" t="str">
            <v>投石机</v>
          </cell>
          <cell r="K69">
            <v>3</v>
          </cell>
        </row>
        <row r="70">
          <cell r="B70">
            <v>47320</v>
          </cell>
          <cell r="E70" t="str">
            <v>弩车</v>
          </cell>
          <cell r="K70">
            <v>3</v>
          </cell>
        </row>
        <row r="71">
          <cell r="B71">
            <v>47330</v>
          </cell>
          <cell r="E71" t="str">
            <v>资源收集器</v>
          </cell>
          <cell r="K71">
            <v>3</v>
          </cell>
        </row>
        <row r="72">
          <cell r="B72">
            <v>47410</v>
          </cell>
          <cell r="E72" t="str">
            <v>战旗</v>
          </cell>
          <cell r="K72">
            <v>4</v>
          </cell>
        </row>
        <row r="73">
          <cell r="B73">
            <v>47420</v>
          </cell>
          <cell r="E73" t="str">
            <v>碉堡</v>
          </cell>
          <cell r="K73">
            <v>4</v>
          </cell>
        </row>
        <row r="74">
          <cell r="B74">
            <v>47510</v>
          </cell>
          <cell r="E74" t="str">
            <v>电磁塔</v>
          </cell>
          <cell r="K74">
            <v>5</v>
          </cell>
        </row>
        <row r="75">
          <cell r="B75">
            <v>47520</v>
          </cell>
          <cell r="E75" t="str">
            <v>青蛙锅</v>
          </cell>
          <cell r="K75">
            <v>5</v>
          </cell>
        </row>
      </sheetData>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316C-E848-4099-BD16-3640BCF0D8B3}">
  <dimension ref="A1:BN105"/>
  <sheetViews>
    <sheetView topLeftCell="O15" zoomScale="85" zoomScaleNormal="85" workbookViewId="0">
      <selection activeCell="E15" sqref="E15"/>
    </sheetView>
  </sheetViews>
  <sheetFormatPr defaultColWidth="9" defaultRowHeight="16.5" x14ac:dyDescent="0.2"/>
  <cols>
    <col min="1" max="1" width="7.375" style="39" bestFit="1" customWidth="1"/>
    <col min="2" max="2" width="16.25" style="3" bestFit="1" customWidth="1"/>
    <col min="3" max="3" width="22.625" style="39" customWidth="1"/>
    <col min="4" max="4" width="30.25" style="57" customWidth="1"/>
    <col min="5" max="5" width="30.25" style="39" customWidth="1"/>
    <col min="6" max="6" width="16.375" style="39" bestFit="1" customWidth="1"/>
    <col min="7" max="7" width="19" style="39" bestFit="1" customWidth="1"/>
    <col min="8" max="8" width="24.875" style="39" customWidth="1"/>
    <col min="9" max="9" width="56.375" style="44" customWidth="1"/>
    <col min="10" max="10" width="29.625" style="24" customWidth="1"/>
    <col min="11" max="11" width="7.5" style="24" customWidth="1"/>
    <col min="12" max="12" width="26.375" style="24" bestFit="1" customWidth="1"/>
    <col min="13" max="13" width="27.875" style="24" bestFit="1" customWidth="1"/>
    <col min="14" max="14" width="28.125" style="24" bestFit="1" customWidth="1"/>
    <col min="15" max="15" width="32" style="24" bestFit="1" customWidth="1"/>
    <col min="16" max="16" width="28.625" style="6" customWidth="1"/>
    <col min="17" max="17" width="10" style="6" customWidth="1"/>
    <col min="18" max="18" width="21.625" style="6" bestFit="1" customWidth="1"/>
    <col min="19" max="20" width="21.75" style="6" bestFit="1" customWidth="1"/>
    <col min="21" max="21" width="26" style="6" customWidth="1"/>
    <col min="22" max="22" width="30.25" style="57" customWidth="1"/>
    <col min="23" max="23" width="29" style="4" customWidth="1"/>
    <col min="24" max="24" width="22.875" style="4" bestFit="1" customWidth="1"/>
    <col min="25" max="25" width="24.375" style="4" bestFit="1" customWidth="1"/>
    <col min="26" max="26" width="24.125" style="4" bestFit="1" customWidth="1"/>
    <col min="27" max="27" width="28" style="4" bestFit="1" customWidth="1"/>
    <col min="28" max="28" width="28.75" style="44" customWidth="1"/>
    <col min="29" max="30" width="8.25" style="44" customWidth="1"/>
    <col min="31" max="31" width="32.5" style="44" customWidth="1"/>
    <col min="32" max="33" width="8.25" style="44" customWidth="1"/>
    <col min="34" max="34" width="35" style="44" customWidth="1"/>
    <col min="35" max="37" width="35.625" style="15" customWidth="1"/>
    <col min="38" max="38" width="36.25" style="15" customWidth="1"/>
    <col min="39" max="39" width="42.125" style="15" customWidth="1"/>
    <col min="40" max="40" width="30.125" style="15" customWidth="1"/>
    <col min="41" max="44" width="35.625" style="15" customWidth="1"/>
    <col min="45" max="45" width="36.5" style="15" customWidth="1"/>
    <col min="46" max="46" width="42.125" style="15" customWidth="1"/>
    <col min="47" max="47" width="55.625" style="11" customWidth="1"/>
    <col min="48" max="48" width="48.375" style="11" customWidth="1"/>
    <col min="49" max="49" width="25.25" style="11" bestFit="1" customWidth="1"/>
    <col min="50" max="50" width="46.625" style="4" bestFit="1" customWidth="1"/>
    <col min="51" max="52" width="22.125" style="4" customWidth="1"/>
    <col min="53" max="53" width="21.75" style="4" customWidth="1"/>
    <col min="54" max="54" width="46.625" style="4" customWidth="1"/>
    <col min="55" max="56" width="46.125" style="41" bestFit="1" customWidth="1"/>
    <col min="57" max="57" width="34.125" style="7" bestFit="1" customWidth="1"/>
    <col min="58" max="58" width="27.25" style="7" bestFit="1" customWidth="1"/>
    <col min="59" max="59" width="29.375" style="6" customWidth="1"/>
    <col min="60" max="60" width="63" style="73" customWidth="1"/>
    <col min="61" max="62" width="46.875" style="6" customWidth="1"/>
    <col min="63" max="65" width="33" style="6" customWidth="1"/>
    <col min="66" max="66" width="27.875" style="3" bestFit="1" customWidth="1"/>
    <col min="67" max="16384" width="9" style="39"/>
  </cols>
  <sheetData>
    <row r="1" spans="1:66" x14ac:dyDescent="0.2">
      <c r="A1" s="48">
        <v>1</v>
      </c>
      <c r="C1" s="46"/>
      <c r="D1" s="56"/>
      <c r="E1" s="46"/>
      <c r="F1" s="46"/>
      <c r="G1" s="46"/>
      <c r="H1" s="46"/>
      <c r="V1" s="56"/>
    </row>
    <row r="2" spans="1:66" x14ac:dyDescent="0.2">
      <c r="A2" s="48" t="s">
        <v>0</v>
      </c>
      <c r="B2" s="3" t="s">
        <v>1</v>
      </c>
      <c r="C2" s="3" t="s">
        <v>398</v>
      </c>
      <c r="D2" s="3" t="s">
        <v>373</v>
      </c>
      <c r="E2" s="3" t="s">
        <v>2</v>
      </c>
      <c r="F2" s="71" t="s">
        <v>3</v>
      </c>
      <c r="G2" s="75" t="s">
        <v>376</v>
      </c>
      <c r="H2" s="46" t="s">
        <v>331</v>
      </c>
      <c r="I2" s="44" t="s">
        <v>4</v>
      </c>
      <c r="J2" s="24" t="s">
        <v>5</v>
      </c>
      <c r="L2" s="24" t="s">
        <v>6</v>
      </c>
      <c r="M2" s="24" t="s">
        <v>7</v>
      </c>
      <c r="N2" s="24" t="s">
        <v>8</v>
      </c>
      <c r="O2" s="24" t="s">
        <v>9</v>
      </c>
      <c r="P2" s="6" t="s">
        <v>10</v>
      </c>
      <c r="R2" s="6" t="s">
        <v>11</v>
      </c>
      <c r="S2" s="6" t="s">
        <v>12</v>
      </c>
      <c r="T2" s="6" t="s">
        <v>13</v>
      </c>
      <c r="U2" s="6" t="s">
        <v>14</v>
      </c>
      <c r="V2" s="3" t="s">
        <v>604</v>
      </c>
      <c r="W2" s="4" t="s">
        <v>15</v>
      </c>
      <c r="X2" s="4" t="s">
        <v>16</v>
      </c>
      <c r="Y2" s="4" t="s">
        <v>17</v>
      </c>
      <c r="Z2" s="4" t="s">
        <v>18</v>
      </c>
      <c r="AA2" s="4" t="s">
        <v>19</v>
      </c>
      <c r="AB2" s="44" t="s">
        <v>420</v>
      </c>
      <c r="AE2" s="44" t="s">
        <v>599</v>
      </c>
      <c r="AI2" s="15" t="s">
        <v>20</v>
      </c>
      <c r="AJ2" s="15" t="s">
        <v>509</v>
      </c>
      <c r="AK2" s="15" t="s">
        <v>305</v>
      </c>
      <c r="AL2" s="15" t="s">
        <v>21</v>
      </c>
      <c r="AM2" s="15" t="s">
        <v>22</v>
      </c>
      <c r="AN2" s="15" t="s">
        <v>23</v>
      </c>
      <c r="AO2" s="15" t="s">
        <v>24</v>
      </c>
      <c r="AP2" s="15" t="s">
        <v>32</v>
      </c>
      <c r="AQ2" s="15" t="s">
        <v>33</v>
      </c>
      <c r="AR2" s="15" t="s">
        <v>34</v>
      </c>
      <c r="AS2" s="15" t="s">
        <v>25</v>
      </c>
      <c r="AT2" s="15" t="s">
        <v>26</v>
      </c>
      <c r="AU2" s="11" t="s">
        <v>27</v>
      </c>
      <c r="AV2" s="11" t="s">
        <v>28</v>
      </c>
      <c r="AW2" s="11" t="s">
        <v>29</v>
      </c>
      <c r="AX2" s="4" t="s">
        <v>30</v>
      </c>
      <c r="AY2" s="4" t="s">
        <v>422</v>
      </c>
      <c r="AZ2" s="4" t="s">
        <v>424</v>
      </c>
      <c r="BA2" s="4" t="s">
        <v>332</v>
      </c>
      <c r="BB2" s="4" t="s">
        <v>333</v>
      </c>
      <c r="BC2" s="41" t="s">
        <v>319</v>
      </c>
      <c r="BD2" s="41" t="s">
        <v>321</v>
      </c>
      <c r="BE2" s="7" t="s">
        <v>31</v>
      </c>
      <c r="BF2" s="7" t="s">
        <v>478</v>
      </c>
      <c r="BG2" s="6" t="s">
        <v>313</v>
      </c>
      <c r="BH2" s="73" t="s">
        <v>315</v>
      </c>
      <c r="BI2" s="6" t="s">
        <v>499</v>
      </c>
      <c r="BJ2" s="6" t="s">
        <v>580</v>
      </c>
      <c r="BK2" s="7" t="s">
        <v>480</v>
      </c>
      <c r="BL2" s="7" t="s">
        <v>359</v>
      </c>
      <c r="BM2" s="7" t="s">
        <v>360</v>
      </c>
      <c r="BN2" s="3" t="s">
        <v>601</v>
      </c>
    </row>
    <row r="3" spans="1:66" x14ac:dyDescent="0.2">
      <c r="A3" s="48"/>
      <c r="C3" s="3"/>
      <c r="D3" s="3"/>
      <c r="E3" s="3"/>
      <c r="F3" s="46"/>
      <c r="G3" s="46"/>
      <c r="H3" s="46"/>
      <c r="I3" s="44" t="s">
        <v>35</v>
      </c>
      <c r="J3" s="24" t="s">
        <v>35</v>
      </c>
      <c r="L3" s="24" t="s">
        <v>35</v>
      </c>
      <c r="M3" s="24" t="s">
        <v>35</v>
      </c>
      <c r="P3" s="6" t="s">
        <v>35</v>
      </c>
      <c r="R3" s="6" t="s">
        <v>35</v>
      </c>
      <c r="S3" s="6" t="s">
        <v>35</v>
      </c>
      <c r="V3" s="3"/>
      <c r="W3" s="4" t="s">
        <v>35</v>
      </c>
      <c r="X3" s="4" t="s">
        <v>35</v>
      </c>
      <c r="Y3" s="4" t="s">
        <v>35</v>
      </c>
      <c r="AB3" s="44" t="s">
        <v>35</v>
      </c>
      <c r="AE3" s="44" t="s">
        <v>35</v>
      </c>
      <c r="AI3" s="15" t="s">
        <v>35</v>
      </c>
      <c r="AJ3" s="15" t="s">
        <v>35</v>
      </c>
      <c r="AL3" s="15" t="s">
        <v>35</v>
      </c>
      <c r="AM3" s="15" t="s">
        <v>35</v>
      </c>
      <c r="AN3" s="15" t="s">
        <v>35</v>
      </c>
      <c r="AO3" s="15" t="s">
        <v>35</v>
      </c>
      <c r="AP3" s="15" t="s">
        <v>35</v>
      </c>
      <c r="AQ3" s="15" t="s">
        <v>35</v>
      </c>
      <c r="AR3" s="15" t="s">
        <v>35</v>
      </c>
      <c r="AS3" s="15" t="s">
        <v>35</v>
      </c>
      <c r="AT3" s="15" t="s">
        <v>35</v>
      </c>
      <c r="AU3" s="11" t="s">
        <v>35</v>
      </c>
      <c r="AV3" s="11" t="s">
        <v>35</v>
      </c>
      <c r="AW3" s="11" t="s">
        <v>35</v>
      </c>
      <c r="AX3" s="4" t="s">
        <v>35</v>
      </c>
      <c r="BB3" s="4" t="s">
        <v>35</v>
      </c>
      <c r="BC3" s="41" t="s">
        <v>35</v>
      </c>
      <c r="BD3" s="41" t="s">
        <v>35</v>
      </c>
      <c r="BE3" s="6" t="s">
        <v>35</v>
      </c>
      <c r="BF3" s="6"/>
      <c r="BK3" s="6" t="s">
        <v>35</v>
      </c>
      <c r="BM3" s="6" t="s">
        <v>35</v>
      </c>
      <c r="BN3" s="14"/>
    </row>
    <row r="4" spans="1:66" x14ac:dyDescent="0.2">
      <c r="A4" s="48" t="s">
        <v>36</v>
      </c>
      <c r="C4" s="46"/>
      <c r="D4" s="56" t="s">
        <v>37</v>
      </c>
      <c r="E4" s="46" t="s">
        <v>38</v>
      </c>
      <c r="F4" s="46"/>
      <c r="G4" s="46"/>
      <c r="H4" s="46" t="s">
        <v>269</v>
      </c>
      <c r="V4" s="75" t="s">
        <v>606</v>
      </c>
      <c r="AB4" s="44" t="s">
        <v>361</v>
      </c>
      <c r="AJ4" s="15" t="s">
        <v>507</v>
      </c>
      <c r="AK4" s="15" t="s">
        <v>303</v>
      </c>
      <c r="AL4" s="70" t="s">
        <v>300</v>
      </c>
      <c r="AM4" s="70" t="s">
        <v>300</v>
      </c>
      <c r="AN4" s="70" t="s">
        <v>300</v>
      </c>
      <c r="AO4" s="70" t="s">
        <v>300</v>
      </c>
      <c r="AP4" s="70" t="s">
        <v>300</v>
      </c>
      <c r="AQ4" s="70" t="s">
        <v>300</v>
      </c>
      <c r="AR4" s="70" t="s">
        <v>300</v>
      </c>
      <c r="AS4" s="70" t="s">
        <v>300</v>
      </c>
      <c r="AT4" s="70" t="s">
        <v>300</v>
      </c>
      <c r="AU4" s="43"/>
      <c r="AV4" s="43" t="s">
        <v>484</v>
      </c>
      <c r="AW4" s="43" t="s">
        <v>484</v>
      </c>
      <c r="BA4" s="4" t="s">
        <v>334</v>
      </c>
      <c r="BE4" s="7" t="s">
        <v>550</v>
      </c>
      <c r="BF4" s="7" t="s">
        <v>550</v>
      </c>
      <c r="BG4" s="6" t="s">
        <v>551</v>
      </c>
      <c r="BH4" s="73" t="s">
        <v>552</v>
      </c>
    </row>
    <row r="5" spans="1:66" ht="222" customHeight="1" x14ac:dyDescent="0.2">
      <c r="A5" s="49" t="s">
        <v>39</v>
      </c>
      <c r="B5" s="14" t="s">
        <v>40</v>
      </c>
      <c r="C5" s="14" t="s">
        <v>309</v>
      </c>
      <c r="D5" s="14" t="s">
        <v>432</v>
      </c>
      <c r="E5" s="14" t="s">
        <v>560</v>
      </c>
      <c r="F5" s="14" t="s">
        <v>41</v>
      </c>
      <c r="G5" s="14" t="s">
        <v>328</v>
      </c>
      <c r="H5" s="14" t="s">
        <v>563</v>
      </c>
      <c r="I5" s="45" t="s">
        <v>574</v>
      </c>
      <c r="J5" s="25" t="s">
        <v>426</v>
      </c>
      <c r="K5" s="25"/>
      <c r="L5" s="25" t="s">
        <v>42</v>
      </c>
      <c r="M5" s="25" t="s">
        <v>43</v>
      </c>
      <c r="N5" s="25" t="s">
        <v>44</v>
      </c>
      <c r="O5" s="25" t="s">
        <v>45</v>
      </c>
      <c r="P5" s="8" t="s">
        <v>428</v>
      </c>
      <c r="Q5" s="8"/>
      <c r="R5" s="8" t="s">
        <v>46</v>
      </c>
      <c r="S5" s="8" t="s">
        <v>47</v>
      </c>
      <c r="T5" s="8" t="s">
        <v>48</v>
      </c>
      <c r="U5" s="8" t="s">
        <v>49</v>
      </c>
      <c r="V5" s="14"/>
      <c r="W5" s="10" t="s">
        <v>430</v>
      </c>
      <c r="X5" s="10" t="s">
        <v>50</v>
      </c>
      <c r="Y5" s="10" t="s">
        <v>51</v>
      </c>
      <c r="Z5" s="10" t="s">
        <v>52</v>
      </c>
      <c r="AA5" s="10" t="s">
        <v>53</v>
      </c>
      <c r="AB5" s="45" t="s">
        <v>362</v>
      </c>
      <c r="AC5" s="45" t="s">
        <v>363</v>
      </c>
      <c r="AD5" s="45" t="s">
        <v>364</v>
      </c>
      <c r="AE5" s="45" t="s">
        <v>365</v>
      </c>
      <c r="AF5" s="45" t="s">
        <v>363</v>
      </c>
      <c r="AG5" s="45" t="s">
        <v>364</v>
      </c>
      <c r="AH5" s="45" t="s">
        <v>357</v>
      </c>
      <c r="AI5" s="16" t="s">
        <v>366</v>
      </c>
      <c r="AJ5" s="16" t="s">
        <v>511</v>
      </c>
      <c r="AK5" s="16" t="s">
        <v>307</v>
      </c>
      <c r="AL5" s="16" t="s">
        <v>335</v>
      </c>
      <c r="AM5" s="16" t="s">
        <v>367</v>
      </c>
      <c r="AN5" s="16" t="s">
        <v>336</v>
      </c>
      <c r="AO5" s="16" t="s">
        <v>54</v>
      </c>
      <c r="AP5" s="16" t="s">
        <v>58</v>
      </c>
      <c r="AQ5" s="16" t="s">
        <v>59</v>
      </c>
      <c r="AR5" s="16" t="s">
        <v>60</v>
      </c>
      <c r="AS5" s="16" t="s">
        <v>55</v>
      </c>
      <c r="AT5" s="16" t="s">
        <v>56</v>
      </c>
      <c r="AU5" s="12" t="s">
        <v>474</v>
      </c>
      <c r="AV5" s="12" t="s">
        <v>476</v>
      </c>
      <c r="AW5" s="12" t="s">
        <v>57</v>
      </c>
      <c r="AX5" s="10" t="s">
        <v>337</v>
      </c>
      <c r="AY5" s="10" t="s">
        <v>338</v>
      </c>
      <c r="AZ5" s="10" t="s">
        <v>339</v>
      </c>
      <c r="BA5" s="10" t="s">
        <v>340</v>
      </c>
      <c r="BB5" s="10" t="s">
        <v>341</v>
      </c>
      <c r="BC5" s="42" t="s">
        <v>486</v>
      </c>
      <c r="BD5" s="42" t="s">
        <v>488</v>
      </c>
      <c r="BE5" s="9" t="s">
        <v>553</v>
      </c>
      <c r="BF5" s="9" t="s">
        <v>554</v>
      </c>
      <c r="BG5" s="8" t="s">
        <v>583</v>
      </c>
      <c r="BH5" s="74" t="s">
        <v>587</v>
      </c>
      <c r="BI5" s="8" t="s">
        <v>585</v>
      </c>
      <c r="BJ5" s="8" t="s">
        <v>578</v>
      </c>
      <c r="BK5" s="8" t="s">
        <v>603</v>
      </c>
      <c r="BL5" s="8" t="s">
        <v>588</v>
      </c>
      <c r="BM5" s="8" t="s">
        <v>503</v>
      </c>
      <c r="BN5" s="14" t="s">
        <v>558</v>
      </c>
    </row>
    <row r="6" spans="1:66" x14ac:dyDescent="0.2">
      <c r="A6" s="48">
        <v>1</v>
      </c>
      <c r="B6" s="3" t="s">
        <v>61</v>
      </c>
      <c r="C6" s="48">
        <v>1</v>
      </c>
      <c r="D6" s="57">
        <v>0</v>
      </c>
      <c r="E6" s="48">
        <v>0</v>
      </c>
      <c r="F6" s="48">
        <v>1</v>
      </c>
      <c r="G6" s="48">
        <v>1</v>
      </c>
      <c r="H6" s="48">
        <v>0</v>
      </c>
      <c r="I6" s="44" t="s">
        <v>564</v>
      </c>
      <c r="J6" s="24" t="s">
        <v>525</v>
      </c>
      <c r="K6" s="24" t="s">
        <v>525</v>
      </c>
      <c r="L6" s="24" t="s">
        <v>62</v>
      </c>
      <c r="M6" s="24" t="s">
        <v>63</v>
      </c>
      <c r="N6" s="24">
        <v>80001</v>
      </c>
      <c r="O6" s="24">
        <v>83101</v>
      </c>
      <c r="P6" s="6" t="s">
        <v>541</v>
      </c>
      <c r="Q6" s="6">
        <v>1</v>
      </c>
      <c r="R6" s="6" t="s">
        <v>62</v>
      </c>
      <c r="S6" s="6" t="s">
        <v>63</v>
      </c>
      <c r="T6" s="6">
        <v>40</v>
      </c>
      <c r="U6" s="6">
        <v>82001</v>
      </c>
      <c r="V6" s="57" t="s">
        <v>557</v>
      </c>
      <c r="W6" s="4" t="s">
        <v>525</v>
      </c>
      <c r="X6" s="4" t="s">
        <v>64</v>
      </c>
      <c r="Y6" s="4" t="s">
        <v>65</v>
      </c>
      <c r="Z6" s="4">
        <v>83001</v>
      </c>
      <c r="AA6" s="4">
        <v>83101</v>
      </c>
      <c r="AB6" s="44" t="s">
        <v>594</v>
      </c>
      <c r="AC6" s="44">
        <v>20</v>
      </c>
      <c r="AD6" s="44">
        <v>20</v>
      </c>
      <c r="AE6" s="44" t="s">
        <v>311</v>
      </c>
      <c r="AF6" s="44">
        <v>0</v>
      </c>
      <c r="AG6" s="44">
        <v>0</v>
      </c>
      <c r="AI6" s="15" t="s">
        <v>595</v>
      </c>
      <c r="AJ6" s="15" t="s">
        <v>595</v>
      </c>
      <c r="AK6" s="15">
        <v>0</v>
      </c>
      <c r="AL6" s="15" t="s">
        <v>66</v>
      </c>
      <c r="AM6" s="40" t="s">
        <v>350</v>
      </c>
      <c r="AN6" s="15" t="s">
        <v>67</v>
      </c>
      <c r="AO6" s="15" t="s">
        <v>596</v>
      </c>
      <c r="AP6" s="15" t="s">
        <v>69</v>
      </c>
      <c r="AQ6" s="15" t="s">
        <v>70</v>
      </c>
      <c r="AR6" s="15" t="s">
        <v>71</v>
      </c>
      <c r="AS6" s="15" t="s">
        <v>66</v>
      </c>
      <c r="AT6" s="40" t="s">
        <v>350</v>
      </c>
      <c r="AU6" s="11" t="s">
        <v>68</v>
      </c>
      <c r="AV6" s="11" t="s">
        <v>68</v>
      </c>
      <c r="AW6" s="13">
        <v>101102103104105</v>
      </c>
      <c r="AX6" s="4" t="s">
        <v>555</v>
      </c>
      <c r="AY6" s="4">
        <v>1</v>
      </c>
      <c r="AZ6" s="4">
        <v>8</v>
      </c>
      <c r="BA6" s="4">
        <v>3</v>
      </c>
      <c r="BB6" s="4" t="s">
        <v>220</v>
      </c>
      <c r="BC6" s="41" t="s">
        <v>311</v>
      </c>
      <c r="BD6" s="41" t="s">
        <v>317</v>
      </c>
      <c r="BE6" s="7" t="s">
        <v>369</v>
      </c>
      <c r="BF6" s="6">
        <v>1</v>
      </c>
      <c r="BG6" s="6">
        <v>0</v>
      </c>
      <c r="BH6" s="6">
        <v>500</v>
      </c>
      <c r="BI6" s="6">
        <v>500</v>
      </c>
      <c r="BJ6" s="6">
        <v>5000</v>
      </c>
      <c r="BK6" s="6" t="s">
        <v>556</v>
      </c>
      <c r="BL6" s="7" t="s">
        <v>501</v>
      </c>
      <c r="BM6" s="7" t="s">
        <v>317</v>
      </c>
      <c r="BN6" s="3">
        <v>5000001</v>
      </c>
    </row>
    <row r="7" spans="1:66" x14ac:dyDescent="0.2">
      <c r="A7" s="48">
        <v>2</v>
      </c>
      <c r="B7" s="3" t="s">
        <v>72</v>
      </c>
      <c r="C7" s="48">
        <v>1</v>
      </c>
      <c r="D7" s="57">
        <v>0</v>
      </c>
      <c r="E7" s="48">
        <v>0</v>
      </c>
      <c r="F7" s="48">
        <v>1</v>
      </c>
      <c r="G7" s="48">
        <v>2</v>
      </c>
      <c r="H7" s="48">
        <v>0</v>
      </c>
      <c r="I7" s="44" t="s">
        <v>566</v>
      </c>
      <c r="J7" s="24" t="s">
        <v>526</v>
      </c>
      <c r="K7" s="24" t="s">
        <v>526</v>
      </c>
      <c r="L7" s="24" t="s">
        <v>62</v>
      </c>
      <c r="M7" s="24" t="s">
        <v>63</v>
      </c>
      <c r="N7" s="24">
        <v>80001</v>
      </c>
      <c r="O7" s="24">
        <v>83102</v>
      </c>
      <c r="P7" s="6" t="s">
        <v>541</v>
      </c>
      <c r="Q7" s="6">
        <v>1</v>
      </c>
      <c r="R7" s="6" t="s">
        <v>62</v>
      </c>
      <c r="S7" s="6" t="s">
        <v>63</v>
      </c>
      <c r="T7" s="6">
        <v>40</v>
      </c>
      <c r="U7" s="6">
        <v>82001</v>
      </c>
      <c r="V7" s="57" t="s">
        <v>557</v>
      </c>
      <c r="W7" s="4" t="s">
        <v>526</v>
      </c>
      <c r="X7" s="4" t="s">
        <v>64</v>
      </c>
      <c r="Y7" s="4" t="s">
        <v>65</v>
      </c>
      <c r="Z7" s="4">
        <v>83002</v>
      </c>
      <c r="AA7" s="4">
        <v>83102</v>
      </c>
      <c r="AB7" s="44" t="s">
        <v>594</v>
      </c>
      <c r="AC7" s="44">
        <v>20</v>
      </c>
      <c r="AD7" s="44">
        <v>20</v>
      </c>
      <c r="AE7" s="44" t="s">
        <v>311</v>
      </c>
      <c r="AF7" s="44">
        <v>0</v>
      </c>
      <c r="AG7" s="44">
        <v>0</v>
      </c>
      <c r="AI7" s="15" t="s">
        <v>595</v>
      </c>
      <c r="AJ7" s="15" t="s">
        <v>595</v>
      </c>
      <c r="AK7" s="15">
        <v>0</v>
      </c>
      <c r="AL7" s="15" t="s">
        <v>66</v>
      </c>
      <c r="AM7" s="40" t="s">
        <v>350</v>
      </c>
      <c r="AN7" s="15" t="s">
        <v>67</v>
      </c>
      <c r="AO7" s="15" t="s">
        <v>596</v>
      </c>
      <c r="AP7" s="15" t="s">
        <v>69</v>
      </c>
      <c r="AQ7" s="15" t="s">
        <v>70</v>
      </c>
      <c r="AR7" s="15" t="s">
        <v>71</v>
      </c>
      <c r="AS7" s="15" t="s">
        <v>66</v>
      </c>
      <c r="AT7" s="40" t="s">
        <v>350</v>
      </c>
      <c r="AU7" s="11" t="s">
        <v>68</v>
      </c>
      <c r="AV7" s="11" t="s">
        <v>68</v>
      </c>
      <c r="AW7" s="13">
        <v>101102103104105</v>
      </c>
      <c r="AX7" s="4" t="s">
        <v>555</v>
      </c>
      <c r="AY7" s="4">
        <v>1</v>
      </c>
      <c r="AZ7" s="4">
        <v>8</v>
      </c>
      <c r="BA7" s="4">
        <v>3</v>
      </c>
      <c r="BB7" s="4" t="s">
        <v>220</v>
      </c>
      <c r="BC7" s="41" t="s">
        <v>311</v>
      </c>
      <c r="BD7" s="41" t="s">
        <v>317</v>
      </c>
      <c r="BE7" s="7" t="s">
        <v>369</v>
      </c>
      <c r="BF7" s="6">
        <v>1</v>
      </c>
      <c r="BG7" s="6">
        <v>0</v>
      </c>
      <c r="BH7" s="6">
        <v>500</v>
      </c>
      <c r="BI7" s="6">
        <v>500</v>
      </c>
      <c r="BJ7" s="6">
        <v>5000</v>
      </c>
      <c r="BK7" s="6" t="s">
        <v>556</v>
      </c>
      <c r="BL7" s="7" t="s">
        <v>501</v>
      </c>
      <c r="BM7" s="7" t="s">
        <v>317</v>
      </c>
      <c r="BN7" s="3">
        <v>5000002</v>
      </c>
    </row>
    <row r="8" spans="1:66" x14ac:dyDescent="0.2">
      <c r="A8" s="48">
        <v>3</v>
      </c>
      <c r="B8" s="3" t="s">
        <v>73</v>
      </c>
      <c r="C8" s="48">
        <v>1</v>
      </c>
      <c r="D8" s="57">
        <v>0</v>
      </c>
      <c r="E8" s="48">
        <v>0</v>
      </c>
      <c r="F8" s="48">
        <v>1</v>
      </c>
      <c r="G8" s="48">
        <v>3</v>
      </c>
      <c r="H8" s="48">
        <v>0</v>
      </c>
      <c r="I8" s="44" t="s">
        <v>568</v>
      </c>
      <c r="J8" s="24" t="s">
        <v>527</v>
      </c>
      <c r="K8" s="24" t="s">
        <v>527</v>
      </c>
      <c r="L8" s="24" t="s">
        <v>62</v>
      </c>
      <c r="M8" s="24" t="s">
        <v>63</v>
      </c>
      <c r="N8" s="24">
        <v>80001</v>
      </c>
      <c r="O8" s="24">
        <v>83103</v>
      </c>
      <c r="P8" s="6" t="s">
        <v>541</v>
      </c>
      <c r="Q8" s="6">
        <v>1</v>
      </c>
      <c r="R8" s="6" t="s">
        <v>62</v>
      </c>
      <c r="S8" s="6" t="s">
        <v>63</v>
      </c>
      <c r="T8" s="6">
        <v>40</v>
      </c>
      <c r="U8" s="6">
        <v>82001</v>
      </c>
      <c r="V8" s="57" t="s">
        <v>557</v>
      </c>
      <c r="W8" s="4" t="s">
        <v>527</v>
      </c>
      <c r="X8" s="4" t="s">
        <v>64</v>
      </c>
      <c r="Y8" s="4" t="s">
        <v>65</v>
      </c>
      <c r="Z8" s="4">
        <v>83003</v>
      </c>
      <c r="AA8" s="4">
        <v>83103</v>
      </c>
      <c r="AB8" s="44" t="s">
        <v>594</v>
      </c>
      <c r="AC8" s="44">
        <v>20</v>
      </c>
      <c r="AD8" s="44">
        <v>20</v>
      </c>
      <c r="AE8" s="44" t="s">
        <v>311</v>
      </c>
      <c r="AF8" s="44">
        <v>0</v>
      </c>
      <c r="AG8" s="44">
        <v>0</v>
      </c>
      <c r="AI8" s="15" t="s">
        <v>595</v>
      </c>
      <c r="AJ8" s="15" t="s">
        <v>595</v>
      </c>
      <c r="AK8" s="15">
        <v>0</v>
      </c>
      <c r="AL8" s="15" t="s">
        <v>66</v>
      </c>
      <c r="AM8" s="40" t="s">
        <v>350</v>
      </c>
      <c r="AN8" s="15" t="s">
        <v>67</v>
      </c>
      <c r="AO8" s="15" t="s">
        <v>596</v>
      </c>
      <c r="AP8" s="15" t="s">
        <v>69</v>
      </c>
      <c r="AQ8" s="15" t="s">
        <v>70</v>
      </c>
      <c r="AR8" s="15" t="s">
        <v>71</v>
      </c>
      <c r="AS8" s="15" t="s">
        <v>66</v>
      </c>
      <c r="AT8" s="40" t="s">
        <v>350</v>
      </c>
      <c r="AU8" s="11" t="s">
        <v>68</v>
      </c>
      <c r="AV8" s="11" t="s">
        <v>68</v>
      </c>
      <c r="AW8" s="13">
        <v>101102103104105</v>
      </c>
      <c r="AX8" s="4" t="s">
        <v>555</v>
      </c>
      <c r="AY8" s="4">
        <v>1</v>
      </c>
      <c r="AZ8" s="4">
        <v>8</v>
      </c>
      <c r="BA8" s="4">
        <v>3</v>
      </c>
      <c r="BB8" s="4" t="s">
        <v>220</v>
      </c>
      <c r="BC8" s="41" t="s">
        <v>311</v>
      </c>
      <c r="BD8" s="41" t="s">
        <v>317</v>
      </c>
      <c r="BE8" s="7" t="s">
        <v>369</v>
      </c>
      <c r="BF8" s="6">
        <v>1</v>
      </c>
      <c r="BG8" s="6">
        <v>0</v>
      </c>
      <c r="BH8" s="6">
        <v>500</v>
      </c>
      <c r="BI8" s="6">
        <v>500</v>
      </c>
      <c r="BJ8" s="6">
        <v>5000</v>
      </c>
      <c r="BK8" s="6" t="s">
        <v>556</v>
      </c>
      <c r="BL8" s="7" t="s">
        <v>501</v>
      </c>
      <c r="BM8" s="7" t="s">
        <v>317</v>
      </c>
      <c r="BN8" s="3">
        <v>5000003</v>
      </c>
    </row>
    <row r="9" spans="1:66" x14ac:dyDescent="0.2">
      <c r="A9" s="48">
        <v>4</v>
      </c>
      <c r="B9" s="3" t="s">
        <v>74</v>
      </c>
      <c r="C9" s="48">
        <v>1</v>
      </c>
      <c r="D9" s="57">
        <v>0</v>
      </c>
      <c r="E9" s="48">
        <v>0</v>
      </c>
      <c r="F9" s="48">
        <v>1</v>
      </c>
      <c r="G9" s="48">
        <v>4</v>
      </c>
      <c r="H9" s="48">
        <v>0</v>
      </c>
      <c r="I9" s="44" t="s">
        <v>570</v>
      </c>
      <c r="J9" s="24" t="s">
        <v>528</v>
      </c>
      <c r="K9" s="24" t="s">
        <v>528</v>
      </c>
      <c r="L9" s="24" t="s">
        <v>62</v>
      </c>
      <c r="M9" s="24" t="s">
        <v>63</v>
      </c>
      <c r="N9" s="24">
        <v>80001</v>
      </c>
      <c r="O9" s="24">
        <v>83104</v>
      </c>
      <c r="P9" s="6" t="s">
        <v>541</v>
      </c>
      <c r="Q9" s="6">
        <v>1</v>
      </c>
      <c r="R9" s="6" t="s">
        <v>62</v>
      </c>
      <c r="S9" s="6" t="s">
        <v>63</v>
      </c>
      <c r="T9" s="6">
        <v>40</v>
      </c>
      <c r="U9" s="6">
        <v>82001</v>
      </c>
      <c r="V9" s="57" t="s">
        <v>557</v>
      </c>
      <c r="W9" s="4" t="s">
        <v>528</v>
      </c>
      <c r="X9" s="4" t="s">
        <v>64</v>
      </c>
      <c r="Y9" s="4" t="s">
        <v>65</v>
      </c>
      <c r="Z9" s="4">
        <v>83004</v>
      </c>
      <c r="AA9" s="4">
        <v>83104</v>
      </c>
      <c r="AB9" s="44" t="s">
        <v>594</v>
      </c>
      <c r="AC9" s="44">
        <v>20</v>
      </c>
      <c r="AD9" s="44">
        <v>20</v>
      </c>
      <c r="AE9" s="44" t="s">
        <v>311</v>
      </c>
      <c r="AF9" s="44">
        <v>0</v>
      </c>
      <c r="AG9" s="44">
        <v>0</v>
      </c>
      <c r="AI9" s="15" t="s">
        <v>595</v>
      </c>
      <c r="AJ9" s="15" t="s">
        <v>595</v>
      </c>
      <c r="AK9" s="15">
        <v>0</v>
      </c>
      <c r="AL9" s="15" t="s">
        <v>66</v>
      </c>
      <c r="AM9" s="40" t="s">
        <v>350</v>
      </c>
      <c r="AN9" s="15" t="s">
        <v>67</v>
      </c>
      <c r="AO9" s="15" t="s">
        <v>596</v>
      </c>
      <c r="AP9" s="15" t="s">
        <v>69</v>
      </c>
      <c r="AQ9" s="15" t="s">
        <v>70</v>
      </c>
      <c r="AR9" s="15" t="s">
        <v>71</v>
      </c>
      <c r="AS9" s="15" t="s">
        <v>66</v>
      </c>
      <c r="AT9" s="40" t="s">
        <v>350</v>
      </c>
      <c r="AU9" s="11" t="s">
        <v>68</v>
      </c>
      <c r="AV9" s="11" t="s">
        <v>68</v>
      </c>
      <c r="AW9" s="13">
        <v>101102103104105</v>
      </c>
      <c r="AX9" s="4" t="s">
        <v>555</v>
      </c>
      <c r="AY9" s="4">
        <v>1</v>
      </c>
      <c r="AZ9" s="4">
        <v>8</v>
      </c>
      <c r="BA9" s="4">
        <v>3</v>
      </c>
      <c r="BB9" s="4" t="s">
        <v>220</v>
      </c>
      <c r="BC9" s="41" t="s">
        <v>311</v>
      </c>
      <c r="BD9" s="41" t="s">
        <v>317</v>
      </c>
      <c r="BE9" s="7" t="s">
        <v>369</v>
      </c>
      <c r="BF9" s="6">
        <v>1</v>
      </c>
      <c r="BG9" s="6">
        <v>0</v>
      </c>
      <c r="BH9" s="6">
        <v>500</v>
      </c>
      <c r="BI9" s="6">
        <v>500</v>
      </c>
      <c r="BJ9" s="6">
        <v>5000</v>
      </c>
      <c r="BK9" s="6" t="s">
        <v>556</v>
      </c>
      <c r="BL9" s="7" t="s">
        <v>501</v>
      </c>
      <c r="BM9" s="7" t="s">
        <v>317</v>
      </c>
      <c r="BN9" s="3">
        <v>5000001</v>
      </c>
    </row>
    <row r="10" spans="1:66" x14ac:dyDescent="0.2">
      <c r="A10" s="48">
        <v>5</v>
      </c>
      <c r="B10" s="3" t="s">
        <v>75</v>
      </c>
      <c r="C10" s="48">
        <v>1</v>
      </c>
      <c r="D10" s="57">
        <v>0</v>
      </c>
      <c r="E10" s="48">
        <v>0</v>
      </c>
      <c r="F10" s="48">
        <v>2</v>
      </c>
      <c r="G10" s="48">
        <v>1</v>
      </c>
      <c r="H10" s="48">
        <v>0</v>
      </c>
      <c r="I10" s="44" t="s">
        <v>572</v>
      </c>
      <c r="J10" s="24" t="s">
        <v>435</v>
      </c>
      <c r="K10" s="24" t="s">
        <v>435</v>
      </c>
      <c r="L10" s="24" t="s">
        <v>76</v>
      </c>
      <c r="M10" s="24" t="s">
        <v>77</v>
      </c>
      <c r="N10" s="24">
        <v>80001</v>
      </c>
      <c r="O10" s="24">
        <v>83101</v>
      </c>
      <c r="P10" s="6" t="s">
        <v>542</v>
      </c>
      <c r="Q10" s="6">
        <v>2</v>
      </c>
      <c r="R10" s="6" t="s">
        <v>76</v>
      </c>
      <c r="S10" s="6" t="s">
        <v>77</v>
      </c>
      <c r="T10" s="6">
        <v>41</v>
      </c>
      <c r="U10" s="6">
        <v>82002</v>
      </c>
      <c r="V10" s="57" t="s">
        <v>557</v>
      </c>
      <c r="W10" s="4" t="s">
        <v>435</v>
      </c>
      <c r="X10" s="4" t="s">
        <v>64</v>
      </c>
      <c r="Y10" s="4" t="s">
        <v>65</v>
      </c>
      <c r="Z10" s="4">
        <v>83001</v>
      </c>
      <c r="AA10" s="4">
        <v>83101</v>
      </c>
      <c r="AB10" s="44" t="s">
        <v>368</v>
      </c>
      <c r="AC10" s="44">
        <v>100</v>
      </c>
      <c r="AD10" s="44">
        <v>100</v>
      </c>
      <c r="AE10" s="44" t="s">
        <v>311</v>
      </c>
      <c r="AF10" s="44">
        <v>0</v>
      </c>
      <c r="AG10" s="44">
        <v>0</v>
      </c>
      <c r="AI10" s="15" t="s">
        <v>515</v>
      </c>
      <c r="AJ10" s="15" t="s">
        <v>515</v>
      </c>
      <c r="AK10" s="15">
        <v>0</v>
      </c>
      <c r="AL10" s="15" t="s">
        <v>66</v>
      </c>
      <c r="AM10" s="40" t="s">
        <v>350</v>
      </c>
      <c r="AN10" s="15" t="s">
        <v>78</v>
      </c>
      <c r="AO10" s="15" t="s">
        <v>516</v>
      </c>
      <c r="AP10" s="15" t="s">
        <v>69</v>
      </c>
      <c r="AQ10" s="15" t="s">
        <v>70</v>
      </c>
      <c r="AR10" s="15" t="s">
        <v>71</v>
      </c>
      <c r="AS10" s="15" t="s">
        <v>66</v>
      </c>
      <c r="AT10" s="40" t="s">
        <v>350</v>
      </c>
      <c r="AU10" s="11" t="s">
        <v>68</v>
      </c>
      <c r="AV10" s="11" t="s">
        <v>68</v>
      </c>
      <c r="AW10" s="13">
        <v>101102103104105</v>
      </c>
      <c r="AX10" s="4" t="s">
        <v>555</v>
      </c>
      <c r="AY10" s="4">
        <v>3</v>
      </c>
      <c r="AZ10" s="4">
        <v>8</v>
      </c>
      <c r="BA10" s="4">
        <v>5</v>
      </c>
      <c r="BB10" s="4" t="s">
        <v>220</v>
      </c>
      <c r="BC10" s="41" t="s">
        <v>311</v>
      </c>
      <c r="BD10" s="41" t="s">
        <v>317</v>
      </c>
      <c r="BE10" s="7" t="s">
        <v>369</v>
      </c>
      <c r="BF10" s="6">
        <v>1</v>
      </c>
      <c r="BG10" s="6">
        <v>0</v>
      </c>
      <c r="BH10" s="6">
        <v>500</v>
      </c>
      <c r="BI10" s="6">
        <v>500</v>
      </c>
      <c r="BJ10" s="6">
        <v>5000</v>
      </c>
      <c r="BK10" s="6" t="s">
        <v>556</v>
      </c>
      <c r="BL10" s="7" t="s">
        <v>501</v>
      </c>
      <c r="BM10" s="7" t="s">
        <v>317</v>
      </c>
      <c r="BN10" s="3">
        <v>5000001</v>
      </c>
    </row>
    <row r="11" spans="1:66" x14ac:dyDescent="0.2">
      <c r="A11" s="48">
        <v>6</v>
      </c>
      <c r="B11" s="3" t="s">
        <v>79</v>
      </c>
      <c r="C11" s="48">
        <v>1</v>
      </c>
      <c r="D11" s="57">
        <v>0</v>
      </c>
      <c r="E11" s="48">
        <v>0</v>
      </c>
      <c r="F11" s="48">
        <v>2</v>
      </c>
      <c r="G11" s="48">
        <v>2</v>
      </c>
      <c r="H11" s="48">
        <v>0</v>
      </c>
      <c r="I11" s="44" t="s">
        <v>564</v>
      </c>
      <c r="J11" s="24" t="s">
        <v>529</v>
      </c>
      <c r="K11" s="24" t="s">
        <v>529</v>
      </c>
      <c r="L11" s="24" t="s">
        <v>76</v>
      </c>
      <c r="M11" s="24" t="s">
        <v>77</v>
      </c>
      <c r="N11" s="24">
        <v>80001</v>
      </c>
      <c r="O11" s="24">
        <v>83102</v>
      </c>
      <c r="P11" s="6" t="s">
        <v>542</v>
      </c>
      <c r="Q11" s="6">
        <v>2</v>
      </c>
      <c r="R11" s="6" t="s">
        <v>76</v>
      </c>
      <c r="S11" s="6" t="s">
        <v>77</v>
      </c>
      <c r="T11" s="6">
        <v>41</v>
      </c>
      <c r="U11" s="6">
        <v>82002</v>
      </c>
      <c r="V11" s="57" t="s">
        <v>557</v>
      </c>
      <c r="W11" s="4" t="s">
        <v>529</v>
      </c>
      <c r="X11" s="4" t="s">
        <v>64</v>
      </c>
      <c r="Y11" s="4" t="s">
        <v>65</v>
      </c>
      <c r="Z11" s="4">
        <v>83002</v>
      </c>
      <c r="AA11" s="4">
        <v>83102</v>
      </c>
      <c r="AB11" s="44" t="s">
        <v>368</v>
      </c>
      <c r="AC11" s="44">
        <v>100</v>
      </c>
      <c r="AD11" s="44">
        <v>100</v>
      </c>
      <c r="AE11" s="44" t="s">
        <v>311</v>
      </c>
      <c r="AF11" s="44">
        <v>0</v>
      </c>
      <c r="AG11" s="44">
        <v>0</v>
      </c>
      <c r="AI11" s="15" t="s">
        <v>515</v>
      </c>
      <c r="AJ11" s="15" t="s">
        <v>515</v>
      </c>
      <c r="AK11" s="15">
        <v>0</v>
      </c>
      <c r="AL11" s="15" t="s">
        <v>66</v>
      </c>
      <c r="AM11" s="40" t="s">
        <v>350</v>
      </c>
      <c r="AN11" s="15" t="s">
        <v>78</v>
      </c>
      <c r="AO11" s="15" t="s">
        <v>516</v>
      </c>
      <c r="AP11" s="15" t="s">
        <v>69</v>
      </c>
      <c r="AQ11" s="15" t="s">
        <v>70</v>
      </c>
      <c r="AR11" s="15" t="s">
        <v>71</v>
      </c>
      <c r="AS11" s="15" t="s">
        <v>66</v>
      </c>
      <c r="AT11" s="40" t="s">
        <v>350</v>
      </c>
      <c r="AU11" s="11" t="s">
        <v>68</v>
      </c>
      <c r="AV11" s="11" t="s">
        <v>68</v>
      </c>
      <c r="AW11" s="13">
        <v>101102103104105</v>
      </c>
      <c r="AX11" s="4" t="s">
        <v>555</v>
      </c>
      <c r="AY11" s="4">
        <v>3</v>
      </c>
      <c r="AZ11" s="4">
        <v>8</v>
      </c>
      <c r="BA11" s="4">
        <v>5</v>
      </c>
      <c r="BB11" s="4" t="s">
        <v>220</v>
      </c>
      <c r="BC11" s="41" t="s">
        <v>311</v>
      </c>
      <c r="BD11" s="41" t="s">
        <v>317</v>
      </c>
      <c r="BE11" s="7" t="s">
        <v>369</v>
      </c>
      <c r="BF11" s="6">
        <v>1</v>
      </c>
      <c r="BG11" s="6">
        <v>0</v>
      </c>
      <c r="BH11" s="6">
        <v>500</v>
      </c>
      <c r="BI11" s="6">
        <v>500</v>
      </c>
      <c r="BJ11" s="6">
        <v>5000</v>
      </c>
      <c r="BK11" s="6" t="s">
        <v>556</v>
      </c>
      <c r="BL11" s="7" t="s">
        <v>501</v>
      </c>
      <c r="BM11" s="7" t="s">
        <v>317</v>
      </c>
      <c r="BN11" s="3">
        <v>5000002</v>
      </c>
    </row>
    <row r="12" spans="1:66" x14ac:dyDescent="0.2">
      <c r="A12" s="48">
        <v>7</v>
      </c>
      <c r="B12" s="3" t="s">
        <v>80</v>
      </c>
      <c r="C12" s="48">
        <v>1</v>
      </c>
      <c r="D12" s="57">
        <v>0</v>
      </c>
      <c r="E12" s="48">
        <v>0</v>
      </c>
      <c r="F12" s="48">
        <v>2</v>
      </c>
      <c r="G12" s="48">
        <v>3</v>
      </c>
      <c r="H12" s="48">
        <v>0</v>
      </c>
      <c r="I12" s="44" t="s">
        <v>566</v>
      </c>
      <c r="J12" s="24" t="s">
        <v>530</v>
      </c>
      <c r="K12" s="24" t="s">
        <v>530</v>
      </c>
      <c r="L12" s="24" t="s">
        <v>76</v>
      </c>
      <c r="M12" s="24" t="s">
        <v>77</v>
      </c>
      <c r="N12" s="24">
        <v>80001</v>
      </c>
      <c r="O12" s="24">
        <v>83103</v>
      </c>
      <c r="P12" s="6" t="s">
        <v>542</v>
      </c>
      <c r="Q12" s="6">
        <v>2</v>
      </c>
      <c r="R12" s="6" t="s">
        <v>76</v>
      </c>
      <c r="S12" s="6" t="s">
        <v>77</v>
      </c>
      <c r="T12" s="6">
        <v>41</v>
      </c>
      <c r="U12" s="6">
        <v>82002</v>
      </c>
      <c r="V12" s="57" t="s">
        <v>557</v>
      </c>
      <c r="W12" s="4" t="s">
        <v>530</v>
      </c>
      <c r="X12" s="4" t="s">
        <v>64</v>
      </c>
      <c r="Y12" s="4" t="s">
        <v>65</v>
      </c>
      <c r="Z12" s="4">
        <v>83003</v>
      </c>
      <c r="AA12" s="4">
        <v>83103</v>
      </c>
      <c r="AB12" s="44" t="s">
        <v>368</v>
      </c>
      <c r="AC12" s="44">
        <v>100</v>
      </c>
      <c r="AD12" s="44">
        <v>100</v>
      </c>
      <c r="AE12" s="44" t="s">
        <v>311</v>
      </c>
      <c r="AF12" s="44">
        <v>0</v>
      </c>
      <c r="AG12" s="44">
        <v>0</v>
      </c>
      <c r="AI12" s="15" t="s">
        <v>515</v>
      </c>
      <c r="AJ12" s="15" t="s">
        <v>515</v>
      </c>
      <c r="AK12" s="15">
        <v>0</v>
      </c>
      <c r="AL12" s="15" t="s">
        <v>66</v>
      </c>
      <c r="AM12" s="40" t="s">
        <v>350</v>
      </c>
      <c r="AN12" s="15" t="s">
        <v>78</v>
      </c>
      <c r="AO12" s="15" t="s">
        <v>516</v>
      </c>
      <c r="AP12" s="15" t="s">
        <v>69</v>
      </c>
      <c r="AQ12" s="15" t="s">
        <v>70</v>
      </c>
      <c r="AR12" s="15" t="s">
        <v>71</v>
      </c>
      <c r="AS12" s="15" t="s">
        <v>66</v>
      </c>
      <c r="AT12" s="40" t="s">
        <v>350</v>
      </c>
      <c r="AU12" s="11" t="s">
        <v>68</v>
      </c>
      <c r="AV12" s="11" t="s">
        <v>68</v>
      </c>
      <c r="AW12" s="13">
        <v>101102103104105</v>
      </c>
      <c r="AX12" s="4" t="s">
        <v>555</v>
      </c>
      <c r="AY12" s="4">
        <v>3</v>
      </c>
      <c r="AZ12" s="4">
        <v>8</v>
      </c>
      <c r="BA12" s="4">
        <v>5</v>
      </c>
      <c r="BB12" s="4" t="s">
        <v>220</v>
      </c>
      <c r="BC12" s="41" t="s">
        <v>311</v>
      </c>
      <c r="BD12" s="41" t="s">
        <v>317</v>
      </c>
      <c r="BE12" s="7" t="s">
        <v>369</v>
      </c>
      <c r="BF12" s="6">
        <v>1</v>
      </c>
      <c r="BG12" s="6">
        <v>0</v>
      </c>
      <c r="BH12" s="6">
        <v>500</v>
      </c>
      <c r="BI12" s="6">
        <v>500</v>
      </c>
      <c r="BJ12" s="6">
        <v>5000</v>
      </c>
      <c r="BK12" s="6" t="s">
        <v>556</v>
      </c>
      <c r="BL12" s="7" t="s">
        <v>501</v>
      </c>
      <c r="BM12" s="7" t="s">
        <v>317</v>
      </c>
      <c r="BN12" s="3">
        <v>5000003</v>
      </c>
    </row>
    <row r="13" spans="1:66" x14ac:dyDescent="0.2">
      <c r="A13" s="48">
        <v>8</v>
      </c>
      <c r="B13" s="3" t="s">
        <v>81</v>
      </c>
      <c r="C13" s="48">
        <v>1</v>
      </c>
      <c r="D13" s="57">
        <v>0</v>
      </c>
      <c r="E13" s="48">
        <v>0</v>
      </c>
      <c r="F13" s="48">
        <v>2</v>
      </c>
      <c r="G13" s="48">
        <v>4</v>
      </c>
      <c r="H13" s="48">
        <v>0</v>
      </c>
      <c r="I13" s="44" t="s">
        <v>568</v>
      </c>
      <c r="J13" s="24" t="s">
        <v>531</v>
      </c>
      <c r="K13" s="24" t="s">
        <v>531</v>
      </c>
      <c r="L13" s="24" t="s">
        <v>76</v>
      </c>
      <c r="M13" s="24" t="s">
        <v>77</v>
      </c>
      <c r="N13" s="24">
        <v>80001</v>
      </c>
      <c r="O13" s="24">
        <v>83104</v>
      </c>
      <c r="P13" s="6" t="s">
        <v>542</v>
      </c>
      <c r="Q13" s="6">
        <v>2</v>
      </c>
      <c r="R13" s="6" t="s">
        <v>76</v>
      </c>
      <c r="S13" s="6" t="s">
        <v>77</v>
      </c>
      <c r="T13" s="6">
        <v>41</v>
      </c>
      <c r="U13" s="6">
        <v>82002</v>
      </c>
      <c r="V13" s="57" t="s">
        <v>557</v>
      </c>
      <c r="W13" s="4" t="s">
        <v>531</v>
      </c>
      <c r="X13" s="4" t="s">
        <v>64</v>
      </c>
      <c r="Y13" s="4" t="s">
        <v>65</v>
      </c>
      <c r="Z13" s="4">
        <v>83004</v>
      </c>
      <c r="AA13" s="4">
        <v>83104</v>
      </c>
      <c r="AB13" s="44" t="s">
        <v>368</v>
      </c>
      <c r="AC13" s="44">
        <v>100</v>
      </c>
      <c r="AD13" s="44">
        <v>100</v>
      </c>
      <c r="AE13" s="44" t="s">
        <v>311</v>
      </c>
      <c r="AF13" s="44">
        <v>0</v>
      </c>
      <c r="AG13" s="44">
        <v>0</v>
      </c>
      <c r="AI13" s="15" t="s">
        <v>515</v>
      </c>
      <c r="AJ13" s="15" t="s">
        <v>515</v>
      </c>
      <c r="AK13" s="15">
        <v>0</v>
      </c>
      <c r="AL13" s="15" t="s">
        <v>66</v>
      </c>
      <c r="AM13" s="40" t="s">
        <v>350</v>
      </c>
      <c r="AN13" s="15" t="s">
        <v>78</v>
      </c>
      <c r="AO13" s="15" t="s">
        <v>516</v>
      </c>
      <c r="AP13" s="15" t="s">
        <v>69</v>
      </c>
      <c r="AQ13" s="15" t="s">
        <v>70</v>
      </c>
      <c r="AR13" s="15" t="s">
        <v>71</v>
      </c>
      <c r="AS13" s="15" t="s">
        <v>66</v>
      </c>
      <c r="AT13" s="40" t="s">
        <v>350</v>
      </c>
      <c r="AU13" s="11" t="s">
        <v>68</v>
      </c>
      <c r="AV13" s="11" t="s">
        <v>68</v>
      </c>
      <c r="AW13" s="13">
        <v>101102103104105</v>
      </c>
      <c r="AX13" s="4" t="s">
        <v>555</v>
      </c>
      <c r="AY13" s="4">
        <v>3</v>
      </c>
      <c r="AZ13" s="4">
        <v>8</v>
      </c>
      <c r="BA13" s="4">
        <v>5</v>
      </c>
      <c r="BB13" s="4" t="s">
        <v>220</v>
      </c>
      <c r="BC13" s="41" t="s">
        <v>311</v>
      </c>
      <c r="BD13" s="41" t="s">
        <v>317</v>
      </c>
      <c r="BE13" s="7" t="s">
        <v>369</v>
      </c>
      <c r="BF13" s="6">
        <v>1</v>
      </c>
      <c r="BG13" s="6">
        <v>0</v>
      </c>
      <c r="BH13" s="6">
        <v>500</v>
      </c>
      <c r="BI13" s="6">
        <v>500</v>
      </c>
      <c r="BJ13" s="6">
        <v>5000</v>
      </c>
      <c r="BK13" s="6" t="s">
        <v>556</v>
      </c>
      <c r="BL13" s="7" t="s">
        <v>501</v>
      </c>
      <c r="BM13" s="7" t="s">
        <v>317</v>
      </c>
      <c r="BN13" s="3">
        <v>5000001</v>
      </c>
    </row>
    <row r="14" spans="1:66" x14ac:dyDescent="0.2">
      <c r="A14" s="48">
        <v>9</v>
      </c>
      <c r="B14" s="3" t="s">
        <v>82</v>
      </c>
      <c r="C14" s="48">
        <v>1</v>
      </c>
      <c r="D14" s="57">
        <v>0</v>
      </c>
      <c r="E14" s="48">
        <v>0</v>
      </c>
      <c r="F14" s="48">
        <v>3</v>
      </c>
      <c r="G14" s="48">
        <v>1</v>
      </c>
      <c r="H14" s="48">
        <v>0</v>
      </c>
      <c r="I14" s="44" t="s">
        <v>570</v>
      </c>
      <c r="J14" s="24" t="s">
        <v>532</v>
      </c>
      <c r="K14" s="24" t="s">
        <v>532</v>
      </c>
      <c r="L14" s="24" t="s">
        <v>83</v>
      </c>
      <c r="M14" s="24" t="s">
        <v>84</v>
      </c>
      <c r="N14" s="24">
        <v>80001</v>
      </c>
      <c r="O14" s="24">
        <v>83101</v>
      </c>
      <c r="P14" s="6" t="s">
        <v>543</v>
      </c>
      <c r="Q14" s="6">
        <v>3</v>
      </c>
      <c r="R14" s="6" t="s">
        <v>83</v>
      </c>
      <c r="S14" s="6" t="s">
        <v>84</v>
      </c>
      <c r="T14" s="6">
        <v>42</v>
      </c>
      <c r="U14" s="6">
        <v>82003</v>
      </c>
      <c r="V14" s="57" t="s">
        <v>557</v>
      </c>
      <c r="W14" s="4" t="s">
        <v>532</v>
      </c>
      <c r="X14" s="4" t="s">
        <v>64</v>
      </c>
      <c r="Y14" s="4" t="s">
        <v>65</v>
      </c>
      <c r="Z14" s="4">
        <v>83001</v>
      </c>
      <c r="AA14" s="4">
        <v>83101</v>
      </c>
      <c r="AB14" s="44" t="s">
        <v>370</v>
      </c>
      <c r="AC14" s="44">
        <v>1000</v>
      </c>
      <c r="AD14" s="44">
        <v>1000</v>
      </c>
      <c r="AE14" s="44" t="s">
        <v>311</v>
      </c>
      <c r="AF14" s="44">
        <v>0</v>
      </c>
      <c r="AG14" s="44">
        <v>0</v>
      </c>
      <c r="AI14" s="15" t="s">
        <v>517</v>
      </c>
      <c r="AJ14" s="15" t="s">
        <v>517</v>
      </c>
      <c r="AK14" s="15">
        <v>0</v>
      </c>
      <c r="AL14" s="15" t="s">
        <v>66</v>
      </c>
      <c r="AM14" s="40" t="s">
        <v>350</v>
      </c>
      <c r="AN14" s="15" t="s">
        <v>85</v>
      </c>
      <c r="AO14" s="15" t="s">
        <v>518</v>
      </c>
      <c r="AP14" s="15" t="s">
        <v>69</v>
      </c>
      <c r="AQ14" s="15" t="s">
        <v>70</v>
      </c>
      <c r="AR14" s="15" t="s">
        <v>71</v>
      </c>
      <c r="AS14" s="15" t="s">
        <v>66</v>
      </c>
      <c r="AT14" s="40" t="s">
        <v>350</v>
      </c>
      <c r="AU14" s="11" t="s">
        <v>68</v>
      </c>
      <c r="AV14" s="11" t="s">
        <v>68</v>
      </c>
      <c r="AW14" s="13">
        <v>101102103104105</v>
      </c>
      <c r="AX14" s="4" t="s">
        <v>555</v>
      </c>
      <c r="AY14" s="4">
        <v>5</v>
      </c>
      <c r="AZ14" s="4">
        <v>8</v>
      </c>
      <c r="BA14" s="4">
        <v>7</v>
      </c>
      <c r="BB14" s="4" t="s">
        <v>220</v>
      </c>
      <c r="BC14" s="41" t="s">
        <v>311</v>
      </c>
      <c r="BD14" s="41" t="s">
        <v>317</v>
      </c>
      <c r="BE14" s="7" t="s">
        <v>369</v>
      </c>
      <c r="BF14" s="6">
        <v>1</v>
      </c>
      <c r="BG14" s="6">
        <v>0</v>
      </c>
      <c r="BH14" s="6">
        <v>500</v>
      </c>
      <c r="BI14" s="6">
        <v>500</v>
      </c>
      <c r="BJ14" s="6">
        <v>5000</v>
      </c>
      <c r="BK14" s="6" t="s">
        <v>556</v>
      </c>
      <c r="BL14" s="7" t="s">
        <v>501</v>
      </c>
      <c r="BM14" s="7" t="s">
        <v>317</v>
      </c>
      <c r="BN14" s="3">
        <v>5000001</v>
      </c>
    </row>
    <row r="15" spans="1:66" x14ac:dyDescent="0.2">
      <c r="A15" s="48">
        <v>10</v>
      </c>
      <c r="B15" s="3" t="s">
        <v>86</v>
      </c>
      <c r="C15" s="48">
        <v>1</v>
      </c>
      <c r="D15" s="57">
        <v>0</v>
      </c>
      <c r="E15" s="48">
        <v>0</v>
      </c>
      <c r="F15" s="48">
        <v>3</v>
      </c>
      <c r="G15" s="48">
        <v>2</v>
      </c>
      <c r="H15" s="48">
        <v>0</v>
      </c>
      <c r="I15" s="44" t="s">
        <v>572</v>
      </c>
      <c r="J15" s="24" t="s">
        <v>436</v>
      </c>
      <c r="K15" s="24" t="s">
        <v>436</v>
      </c>
      <c r="L15" s="24" t="s">
        <v>83</v>
      </c>
      <c r="M15" s="24" t="s">
        <v>84</v>
      </c>
      <c r="N15" s="24">
        <v>80001</v>
      </c>
      <c r="O15" s="24">
        <v>83102</v>
      </c>
      <c r="P15" s="6" t="s">
        <v>543</v>
      </c>
      <c r="Q15" s="6">
        <v>3</v>
      </c>
      <c r="R15" s="6" t="s">
        <v>83</v>
      </c>
      <c r="S15" s="6" t="s">
        <v>84</v>
      </c>
      <c r="T15" s="6">
        <v>42</v>
      </c>
      <c r="U15" s="6">
        <v>82003</v>
      </c>
      <c r="V15" s="57" t="s">
        <v>557</v>
      </c>
      <c r="W15" s="4" t="s">
        <v>436</v>
      </c>
      <c r="X15" s="4" t="s">
        <v>64</v>
      </c>
      <c r="Y15" s="4" t="s">
        <v>65</v>
      </c>
      <c r="Z15" s="4">
        <v>83002</v>
      </c>
      <c r="AA15" s="4">
        <v>83102</v>
      </c>
      <c r="AB15" s="44" t="s">
        <v>370</v>
      </c>
      <c r="AC15" s="44">
        <v>1000</v>
      </c>
      <c r="AD15" s="44">
        <v>1000</v>
      </c>
      <c r="AE15" s="44" t="s">
        <v>311</v>
      </c>
      <c r="AF15" s="44">
        <v>0</v>
      </c>
      <c r="AG15" s="44">
        <v>0</v>
      </c>
      <c r="AI15" s="15" t="s">
        <v>517</v>
      </c>
      <c r="AJ15" s="15" t="s">
        <v>517</v>
      </c>
      <c r="AK15" s="15">
        <v>0</v>
      </c>
      <c r="AL15" s="15" t="s">
        <v>66</v>
      </c>
      <c r="AM15" s="40" t="s">
        <v>350</v>
      </c>
      <c r="AN15" s="15" t="s">
        <v>85</v>
      </c>
      <c r="AO15" s="15" t="s">
        <v>518</v>
      </c>
      <c r="AP15" s="15" t="s">
        <v>69</v>
      </c>
      <c r="AQ15" s="15" t="s">
        <v>70</v>
      </c>
      <c r="AR15" s="15" t="s">
        <v>71</v>
      </c>
      <c r="AS15" s="15" t="s">
        <v>66</v>
      </c>
      <c r="AT15" s="40" t="s">
        <v>350</v>
      </c>
      <c r="AU15" s="11" t="s">
        <v>68</v>
      </c>
      <c r="AV15" s="11" t="s">
        <v>68</v>
      </c>
      <c r="AW15" s="13">
        <v>101102103104105</v>
      </c>
      <c r="AX15" s="4" t="s">
        <v>555</v>
      </c>
      <c r="AY15" s="4">
        <v>5</v>
      </c>
      <c r="AZ15" s="4">
        <v>8</v>
      </c>
      <c r="BA15" s="4">
        <v>7</v>
      </c>
      <c r="BB15" s="4" t="s">
        <v>220</v>
      </c>
      <c r="BC15" s="41" t="s">
        <v>311</v>
      </c>
      <c r="BD15" s="41" t="s">
        <v>317</v>
      </c>
      <c r="BE15" s="7" t="s">
        <v>369</v>
      </c>
      <c r="BF15" s="6">
        <v>1</v>
      </c>
      <c r="BG15" s="6">
        <v>0</v>
      </c>
      <c r="BH15" s="6">
        <v>500</v>
      </c>
      <c r="BI15" s="6">
        <v>500</v>
      </c>
      <c r="BJ15" s="6">
        <v>5000</v>
      </c>
      <c r="BK15" s="6" t="s">
        <v>556</v>
      </c>
      <c r="BL15" s="7" t="s">
        <v>501</v>
      </c>
      <c r="BM15" s="7" t="s">
        <v>317</v>
      </c>
      <c r="BN15" s="3">
        <v>5000002</v>
      </c>
    </row>
    <row r="16" spans="1:66" x14ac:dyDescent="0.2">
      <c r="A16" s="48">
        <v>11</v>
      </c>
      <c r="B16" s="3" t="s">
        <v>87</v>
      </c>
      <c r="C16" s="48">
        <v>1</v>
      </c>
      <c r="D16" s="57">
        <v>0</v>
      </c>
      <c r="E16" s="48">
        <v>0</v>
      </c>
      <c r="F16" s="48">
        <v>3</v>
      </c>
      <c r="G16" s="48">
        <v>3</v>
      </c>
      <c r="H16" s="48">
        <v>0</v>
      </c>
      <c r="I16" s="44" t="s">
        <v>564</v>
      </c>
      <c r="J16" s="24" t="s">
        <v>533</v>
      </c>
      <c r="K16" s="24" t="s">
        <v>533</v>
      </c>
      <c r="L16" s="24" t="s">
        <v>83</v>
      </c>
      <c r="M16" s="24" t="s">
        <v>84</v>
      </c>
      <c r="N16" s="24">
        <v>80001</v>
      </c>
      <c r="O16" s="24">
        <v>83103</v>
      </c>
      <c r="P16" s="6" t="s">
        <v>543</v>
      </c>
      <c r="Q16" s="6">
        <v>3</v>
      </c>
      <c r="R16" s="6" t="s">
        <v>83</v>
      </c>
      <c r="S16" s="6" t="s">
        <v>84</v>
      </c>
      <c r="T16" s="6">
        <v>42</v>
      </c>
      <c r="U16" s="6">
        <v>82003</v>
      </c>
      <c r="V16" s="57" t="s">
        <v>557</v>
      </c>
      <c r="W16" s="4" t="s">
        <v>533</v>
      </c>
      <c r="X16" s="4" t="s">
        <v>64</v>
      </c>
      <c r="Y16" s="4" t="s">
        <v>65</v>
      </c>
      <c r="Z16" s="4">
        <v>83003</v>
      </c>
      <c r="AA16" s="4">
        <v>83103</v>
      </c>
      <c r="AB16" s="44" t="s">
        <v>370</v>
      </c>
      <c r="AC16" s="44">
        <v>1000</v>
      </c>
      <c r="AD16" s="44">
        <v>1000</v>
      </c>
      <c r="AE16" s="44" t="s">
        <v>311</v>
      </c>
      <c r="AF16" s="44">
        <v>0</v>
      </c>
      <c r="AG16" s="44">
        <v>0</v>
      </c>
      <c r="AI16" s="15" t="s">
        <v>517</v>
      </c>
      <c r="AJ16" s="15" t="s">
        <v>517</v>
      </c>
      <c r="AK16" s="15">
        <v>0</v>
      </c>
      <c r="AL16" s="15" t="s">
        <v>66</v>
      </c>
      <c r="AM16" s="40" t="s">
        <v>350</v>
      </c>
      <c r="AN16" s="15" t="s">
        <v>85</v>
      </c>
      <c r="AO16" s="15" t="s">
        <v>518</v>
      </c>
      <c r="AP16" s="15" t="s">
        <v>69</v>
      </c>
      <c r="AQ16" s="15" t="s">
        <v>70</v>
      </c>
      <c r="AR16" s="15" t="s">
        <v>71</v>
      </c>
      <c r="AS16" s="15" t="s">
        <v>66</v>
      </c>
      <c r="AT16" s="40" t="s">
        <v>350</v>
      </c>
      <c r="AU16" s="11" t="s">
        <v>68</v>
      </c>
      <c r="AV16" s="11" t="s">
        <v>68</v>
      </c>
      <c r="AW16" s="13">
        <v>101102103104105</v>
      </c>
      <c r="AX16" s="4" t="s">
        <v>555</v>
      </c>
      <c r="AY16" s="4">
        <v>5</v>
      </c>
      <c r="AZ16" s="4">
        <v>8</v>
      </c>
      <c r="BA16" s="4">
        <v>7</v>
      </c>
      <c r="BB16" s="4" t="s">
        <v>220</v>
      </c>
      <c r="BC16" s="41" t="s">
        <v>311</v>
      </c>
      <c r="BD16" s="41" t="s">
        <v>317</v>
      </c>
      <c r="BE16" s="7" t="s">
        <v>369</v>
      </c>
      <c r="BF16" s="6">
        <v>1</v>
      </c>
      <c r="BG16" s="6">
        <v>0</v>
      </c>
      <c r="BH16" s="6">
        <v>500</v>
      </c>
      <c r="BI16" s="6">
        <v>500</v>
      </c>
      <c r="BJ16" s="6">
        <v>5000</v>
      </c>
      <c r="BK16" s="6" t="s">
        <v>556</v>
      </c>
      <c r="BL16" s="7" t="s">
        <v>501</v>
      </c>
      <c r="BM16" s="7" t="s">
        <v>317</v>
      </c>
      <c r="BN16" s="3">
        <v>5000003</v>
      </c>
    </row>
    <row r="17" spans="1:66" x14ac:dyDescent="0.2">
      <c r="A17" s="48">
        <v>12</v>
      </c>
      <c r="B17" s="3" t="s">
        <v>88</v>
      </c>
      <c r="C17" s="48">
        <v>1</v>
      </c>
      <c r="D17" s="57">
        <v>0</v>
      </c>
      <c r="E17" s="48">
        <v>0</v>
      </c>
      <c r="F17" s="48">
        <v>3</v>
      </c>
      <c r="G17" s="48">
        <v>4</v>
      </c>
      <c r="H17" s="48">
        <v>0</v>
      </c>
      <c r="I17" s="44" t="s">
        <v>566</v>
      </c>
      <c r="J17" s="24" t="s">
        <v>534</v>
      </c>
      <c r="K17" s="24" t="s">
        <v>534</v>
      </c>
      <c r="L17" s="24" t="s">
        <v>83</v>
      </c>
      <c r="M17" s="24" t="s">
        <v>84</v>
      </c>
      <c r="N17" s="24">
        <v>80001</v>
      </c>
      <c r="O17" s="24">
        <v>83104</v>
      </c>
      <c r="P17" s="6" t="s">
        <v>543</v>
      </c>
      <c r="Q17" s="6">
        <v>3</v>
      </c>
      <c r="R17" s="6" t="s">
        <v>83</v>
      </c>
      <c r="S17" s="6" t="s">
        <v>84</v>
      </c>
      <c r="T17" s="6">
        <v>42</v>
      </c>
      <c r="U17" s="6">
        <v>82003</v>
      </c>
      <c r="V17" s="57" t="s">
        <v>557</v>
      </c>
      <c r="W17" s="4" t="s">
        <v>534</v>
      </c>
      <c r="X17" s="4" t="s">
        <v>64</v>
      </c>
      <c r="Y17" s="4" t="s">
        <v>65</v>
      </c>
      <c r="Z17" s="4">
        <v>83004</v>
      </c>
      <c r="AA17" s="4">
        <v>83104</v>
      </c>
      <c r="AB17" s="44" t="s">
        <v>370</v>
      </c>
      <c r="AC17" s="44">
        <v>1000</v>
      </c>
      <c r="AD17" s="44">
        <v>1000</v>
      </c>
      <c r="AE17" s="44" t="s">
        <v>311</v>
      </c>
      <c r="AF17" s="44">
        <v>0</v>
      </c>
      <c r="AG17" s="44">
        <v>0</v>
      </c>
      <c r="AI17" s="15" t="s">
        <v>517</v>
      </c>
      <c r="AJ17" s="15" t="s">
        <v>517</v>
      </c>
      <c r="AK17" s="15">
        <v>0</v>
      </c>
      <c r="AL17" s="15" t="s">
        <v>66</v>
      </c>
      <c r="AM17" s="40" t="s">
        <v>350</v>
      </c>
      <c r="AN17" s="15" t="s">
        <v>85</v>
      </c>
      <c r="AO17" s="15" t="s">
        <v>518</v>
      </c>
      <c r="AP17" s="15" t="s">
        <v>69</v>
      </c>
      <c r="AQ17" s="15" t="s">
        <v>70</v>
      </c>
      <c r="AR17" s="15" t="s">
        <v>71</v>
      </c>
      <c r="AS17" s="15" t="s">
        <v>66</v>
      </c>
      <c r="AT17" s="40" t="s">
        <v>350</v>
      </c>
      <c r="AU17" s="11" t="s">
        <v>68</v>
      </c>
      <c r="AV17" s="11" t="s">
        <v>68</v>
      </c>
      <c r="AW17" s="13">
        <v>101102103104105</v>
      </c>
      <c r="AX17" s="4" t="s">
        <v>555</v>
      </c>
      <c r="AY17" s="4">
        <v>5</v>
      </c>
      <c r="AZ17" s="4">
        <v>8</v>
      </c>
      <c r="BA17" s="4">
        <v>7</v>
      </c>
      <c r="BB17" s="4" t="s">
        <v>220</v>
      </c>
      <c r="BC17" s="41" t="s">
        <v>311</v>
      </c>
      <c r="BD17" s="41" t="s">
        <v>317</v>
      </c>
      <c r="BE17" s="7" t="s">
        <v>369</v>
      </c>
      <c r="BF17" s="6">
        <v>1</v>
      </c>
      <c r="BG17" s="6">
        <v>0</v>
      </c>
      <c r="BH17" s="6">
        <v>500</v>
      </c>
      <c r="BI17" s="6">
        <v>500</v>
      </c>
      <c r="BJ17" s="6">
        <v>5000</v>
      </c>
      <c r="BK17" s="6" t="s">
        <v>556</v>
      </c>
      <c r="BL17" s="7" t="s">
        <v>501</v>
      </c>
      <c r="BM17" s="7" t="s">
        <v>317</v>
      </c>
      <c r="BN17" s="3">
        <v>5000001</v>
      </c>
    </row>
    <row r="18" spans="1:66" x14ac:dyDescent="0.2">
      <c r="A18" s="48">
        <v>13</v>
      </c>
      <c r="B18" s="3" t="s">
        <v>89</v>
      </c>
      <c r="C18" s="48">
        <v>1</v>
      </c>
      <c r="D18" s="57">
        <v>0</v>
      </c>
      <c r="E18" s="48">
        <v>0</v>
      </c>
      <c r="F18" s="48">
        <v>4</v>
      </c>
      <c r="G18" s="48">
        <v>1</v>
      </c>
      <c r="H18" s="48">
        <v>0</v>
      </c>
      <c r="I18" s="44" t="s">
        <v>568</v>
      </c>
      <c r="J18" s="24" t="s">
        <v>535</v>
      </c>
      <c r="K18" s="24" t="s">
        <v>535</v>
      </c>
      <c r="L18" s="24" t="s">
        <v>90</v>
      </c>
      <c r="M18" s="24" t="s">
        <v>91</v>
      </c>
      <c r="N18" s="24">
        <v>80001</v>
      </c>
      <c r="O18" s="24">
        <v>83101</v>
      </c>
      <c r="P18" s="6" t="s">
        <v>544</v>
      </c>
      <c r="Q18" s="6">
        <v>4</v>
      </c>
      <c r="R18" s="6" t="s">
        <v>90</v>
      </c>
      <c r="S18" s="6" t="s">
        <v>91</v>
      </c>
      <c r="T18" s="6">
        <v>43</v>
      </c>
      <c r="U18" s="6">
        <v>82004</v>
      </c>
      <c r="V18" s="57" t="s">
        <v>557</v>
      </c>
      <c r="W18" s="4" t="s">
        <v>535</v>
      </c>
      <c r="X18" s="4" t="s">
        <v>64</v>
      </c>
      <c r="Y18" s="4" t="s">
        <v>65</v>
      </c>
      <c r="Z18" s="4">
        <v>83001</v>
      </c>
      <c r="AA18" s="4">
        <v>83101</v>
      </c>
      <c r="AB18" s="44" t="s">
        <v>371</v>
      </c>
      <c r="AC18" s="44">
        <v>10000</v>
      </c>
      <c r="AD18" s="44">
        <v>10000</v>
      </c>
      <c r="AE18" s="44" t="s">
        <v>311</v>
      </c>
      <c r="AF18" s="44">
        <v>0</v>
      </c>
      <c r="AG18" s="44">
        <v>0</v>
      </c>
      <c r="AI18" s="15" t="s">
        <v>519</v>
      </c>
      <c r="AJ18" s="15" t="s">
        <v>519</v>
      </c>
      <c r="AK18" s="15">
        <v>0</v>
      </c>
      <c r="AL18" s="15" t="s">
        <v>66</v>
      </c>
      <c r="AM18" s="40" t="s">
        <v>350</v>
      </c>
      <c r="AN18" s="15" t="s">
        <v>92</v>
      </c>
      <c r="AO18" s="15" t="s">
        <v>520</v>
      </c>
      <c r="AP18" s="15" t="s">
        <v>69</v>
      </c>
      <c r="AQ18" s="15" t="s">
        <v>70</v>
      </c>
      <c r="AR18" s="15" t="s">
        <v>71</v>
      </c>
      <c r="AS18" s="15" t="s">
        <v>66</v>
      </c>
      <c r="AT18" s="40" t="s">
        <v>350</v>
      </c>
      <c r="AU18" s="11" t="s">
        <v>68</v>
      </c>
      <c r="AV18" s="11" t="s">
        <v>68</v>
      </c>
      <c r="AW18" s="13">
        <v>101102103104105</v>
      </c>
      <c r="AX18" s="4" t="s">
        <v>555</v>
      </c>
      <c r="AY18" s="4">
        <v>7</v>
      </c>
      <c r="AZ18" s="4">
        <v>8</v>
      </c>
      <c r="BA18" s="4">
        <v>9</v>
      </c>
      <c r="BB18" s="4" t="s">
        <v>220</v>
      </c>
      <c r="BC18" s="41" t="s">
        <v>311</v>
      </c>
      <c r="BD18" s="41" t="s">
        <v>317</v>
      </c>
      <c r="BE18" s="7" t="s">
        <v>369</v>
      </c>
      <c r="BF18" s="6">
        <v>1</v>
      </c>
      <c r="BG18" s="6">
        <v>0</v>
      </c>
      <c r="BH18" s="6">
        <v>500</v>
      </c>
      <c r="BI18" s="6">
        <v>500</v>
      </c>
      <c r="BJ18" s="6">
        <v>5000</v>
      </c>
      <c r="BK18" s="6" t="s">
        <v>556</v>
      </c>
      <c r="BL18" s="7" t="s">
        <v>501</v>
      </c>
      <c r="BM18" s="7" t="s">
        <v>317</v>
      </c>
      <c r="BN18" s="3">
        <v>5000001</v>
      </c>
    </row>
    <row r="19" spans="1:66" x14ac:dyDescent="0.2">
      <c r="A19" s="48">
        <v>14</v>
      </c>
      <c r="B19" s="3" t="s">
        <v>93</v>
      </c>
      <c r="C19" s="48">
        <v>1</v>
      </c>
      <c r="D19" s="57">
        <v>0</v>
      </c>
      <c r="E19" s="48">
        <v>0</v>
      </c>
      <c r="F19" s="48">
        <v>4</v>
      </c>
      <c r="G19" s="48">
        <v>2</v>
      </c>
      <c r="H19" s="48">
        <v>0</v>
      </c>
      <c r="I19" s="44" t="s">
        <v>570</v>
      </c>
      <c r="J19" s="24" t="s">
        <v>536</v>
      </c>
      <c r="K19" s="24" t="s">
        <v>536</v>
      </c>
      <c r="L19" s="24" t="s">
        <v>90</v>
      </c>
      <c r="M19" s="24" t="s">
        <v>91</v>
      </c>
      <c r="N19" s="24">
        <v>80001</v>
      </c>
      <c r="O19" s="24">
        <v>83102</v>
      </c>
      <c r="P19" s="6" t="s">
        <v>544</v>
      </c>
      <c r="Q19" s="6">
        <v>4</v>
      </c>
      <c r="R19" s="6" t="s">
        <v>90</v>
      </c>
      <c r="S19" s="6" t="s">
        <v>91</v>
      </c>
      <c r="T19" s="6">
        <v>43</v>
      </c>
      <c r="U19" s="6">
        <v>82004</v>
      </c>
      <c r="V19" s="57" t="s">
        <v>557</v>
      </c>
      <c r="W19" s="4" t="s">
        <v>536</v>
      </c>
      <c r="X19" s="4" t="s">
        <v>64</v>
      </c>
      <c r="Y19" s="4" t="s">
        <v>65</v>
      </c>
      <c r="Z19" s="4">
        <v>83002</v>
      </c>
      <c r="AA19" s="4">
        <v>83102</v>
      </c>
      <c r="AB19" s="44" t="s">
        <v>371</v>
      </c>
      <c r="AC19" s="44">
        <v>10000</v>
      </c>
      <c r="AD19" s="44">
        <v>10000</v>
      </c>
      <c r="AE19" s="44" t="s">
        <v>311</v>
      </c>
      <c r="AF19" s="44">
        <v>0</v>
      </c>
      <c r="AG19" s="44">
        <v>0</v>
      </c>
      <c r="AI19" s="15" t="s">
        <v>519</v>
      </c>
      <c r="AJ19" s="15" t="s">
        <v>519</v>
      </c>
      <c r="AK19" s="15">
        <v>0</v>
      </c>
      <c r="AL19" s="15" t="s">
        <v>66</v>
      </c>
      <c r="AM19" s="40" t="s">
        <v>350</v>
      </c>
      <c r="AN19" s="15" t="s">
        <v>92</v>
      </c>
      <c r="AO19" s="15" t="s">
        <v>520</v>
      </c>
      <c r="AP19" s="15" t="s">
        <v>69</v>
      </c>
      <c r="AQ19" s="15" t="s">
        <v>70</v>
      </c>
      <c r="AR19" s="15" t="s">
        <v>71</v>
      </c>
      <c r="AS19" s="15" t="s">
        <v>66</v>
      </c>
      <c r="AT19" s="40" t="s">
        <v>350</v>
      </c>
      <c r="AU19" s="11" t="s">
        <v>68</v>
      </c>
      <c r="AV19" s="11" t="s">
        <v>68</v>
      </c>
      <c r="AW19" s="13">
        <v>101102103104105</v>
      </c>
      <c r="AX19" s="4" t="s">
        <v>555</v>
      </c>
      <c r="AY19" s="4">
        <v>7</v>
      </c>
      <c r="AZ19" s="4">
        <v>8</v>
      </c>
      <c r="BA19" s="4">
        <v>9</v>
      </c>
      <c r="BB19" s="4" t="s">
        <v>220</v>
      </c>
      <c r="BC19" s="41" t="s">
        <v>311</v>
      </c>
      <c r="BD19" s="41" t="s">
        <v>317</v>
      </c>
      <c r="BE19" s="7" t="s">
        <v>369</v>
      </c>
      <c r="BF19" s="6">
        <v>1</v>
      </c>
      <c r="BG19" s="6">
        <v>0</v>
      </c>
      <c r="BH19" s="6">
        <v>500</v>
      </c>
      <c r="BI19" s="6">
        <v>500</v>
      </c>
      <c r="BJ19" s="6">
        <v>5000</v>
      </c>
      <c r="BK19" s="6" t="s">
        <v>556</v>
      </c>
      <c r="BL19" s="7" t="s">
        <v>501</v>
      </c>
      <c r="BM19" s="7" t="s">
        <v>317</v>
      </c>
      <c r="BN19" s="3">
        <v>5000002</v>
      </c>
    </row>
    <row r="20" spans="1:66" x14ac:dyDescent="0.2">
      <c r="A20" s="48">
        <v>15</v>
      </c>
      <c r="B20" s="3" t="s">
        <v>94</v>
      </c>
      <c r="C20" s="48">
        <v>1</v>
      </c>
      <c r="D20" s="57">
        <v>0</v>
      </c>
      <c r="E20" s="48">
        <v>0</v>
      </c>
      <c r="F20" s="48">
        <v>4</v>
      </c>
      <c r="G20" s="48">
        <v>3</v>
      </c>
      <c r="H20" s="48">
        <v>0</v>
      </c>
      <c r="I20" s="44" t="s">
        <v>572</v>
      </c>
      <c r="J20" s="24" t="s">
        <v>437</v>
      </c>
      <c r="K20" s="24" t="s">
        <v>437</v>
      </c>
      <c r="L20" s="24" t="s">
        <v>90</v>
      </c>
      <c r="M20" s="24" t="s">
        <v>91</v>
      </c>
      <c r="N20" s="24">
        <v>80001</v>
      </c>
      <c r="O20" s="24">
        <v>83103</v>
      </c>
      <c r="P20" s="6" t="s">
        <v>544</v>
      </c>
      <c r="Q20" s="6">
        <v>4</v>
      </c>
      <c r="R20" s="6" t="s">
        <v>90</v>
      </c>
      <c r="S20" s="6" t="s">
        <v>91</v>
      </c>
      <c r="T20" s="6">
        <v>43</v>
      </c>
      <c r="U20" s="6">
        <v>82004</v>
      </c>
      <c r="V20" s="57" t="s">
        <v>557</v>
      </c>
      <c r="W20" s="4" t="s">
        <v>437</v>
      </c>
      <c r="X20" s="4" t="s">
        <v>64</v>
      </c>
      <c r="Y20" s="4" t="s">
        <v>65</v>
      </c>
      <c r="Z20" s="4">
        <v>83003</v>
      </c>
      <c r="AA20" s="4">
        <v>83103</v>
      </c>
      <c r="AB20" s="44" t="s">
        <v>371</v>
      </c>
      <c r="AC20" s="44">
        <v>10000</v>
      </c>
      <c r="AD20" s="44">
        <v>10000</v>
      </c>
      <c r="AE20" s="44" t="s">
        <v>311</v>
      </c>
      <c r="AF20" s="44">
        <v>0</v>
      </c>
      <c r="AG20" s="44">
        <v>0</v>
      </c>
      <c r="AI20" s="15" t="s">
        <v>519</v>
      </c>
      <c r="AJ20" s="15" t="s">
        <v>519</v>
      </c>
      <c r="AK20" s="15">
        <v>0</v>
      </c>
      <c r="AL20" s="15" t="s">
        <v>66</v>
      </c>
      <c r="AM20" s="40" t="s">
        <v>350</v>
      </c>
      <c r="AN20" s="15" t="s">
        <v>92</v>
      </c>
      <c r="AO20" s="15" t="s">
        <v>520</v>
      </c>
      <c r="AP20" s="15" t="s">
        <v>69</v>
      </c>
      <c r="AQ20" s="15" t="s">
        <v>70</v>
      </c>
      <c r="AR20" s="15" t="s">
        <v>71</v>
      </c>
      <c r="AS20" s="15" t="s">
        <v>66</v>
      </c>
      <c r="AT20" s="40" t="s">
        <v>350</v>
      </c>
      <c r="AU20" s="11" t="s">
        <v>68</v>
      </c>
      <c r="AV20" s="11" t="s">
        <v>68</v>
      </c>
      <c r="AW20" s="13">
        <v>101102103104105</v>
      </c>
      <c r="AX20" s="4" t="s">
        <v>555</v>
      </c>
      <c r="AY20" s="4">
        <v>7</v>
      </c>
      <c r="AZ20" s="4">
        <v>8</v>
      </c>
      <c r="BA20" s="4">
        <v>9</v>
      </c>
      <c r="BB20" s="4" t="s">
        <v>220</v>
      </c>
      <c r="BC20" s="41" t="s">
        <v>311</v>
      </c>
      <c r="BD20" s="41" t="s">
        <v>317</v>
      </c>
      <c r="BE20" s="7" t="s">
        <v>369</v>
      </c>
      <c r="BF20" s="6">
        <v>1</v>
      </c>
      <c r="BG20" s="6">
        <v>0</v>
      </c>
      <c r="BH20" s="6">
        <v>500</v>
      </c>
      <c r="BI20" s="6">
        <v>500</v>
      </c>
      <c r="BJ20" s="6">
        <v>5000</v>
      </c>
      <c r="BK20" s="6" t="s">
        <v>556</v>
      </c>
      <c r="BL20" s="7" t="s">
        <v>501</v>
      </c>
      <c r="BM20" s="7" t="s">
        <v>317</v>
      </c>
      <c r="BN20" s="3">
        <v>5000003</v>
      </c>
    </row>
    <row r="21" spans="1:66" x14ac:dyDescent="0.2">
      <c r="A21" s="48">
        <v>16</v>
      </c>
      <c r="B21" s="3" t="s">
        <v>95</v>
      </c>
      <c r="C21" s="48">
        <v>1</v>
      </c>
      <c r="D21" s="57">
        <v>0</v>
      </c>
      <c r="E21" s="48">
        <v>0</v>
      </c>
      <c r="F21" s="48">
        <v>4</v>
      </c>
      <c r="G21" s="48">
        <v>4</v>
      </c>
      <c r="H21" s="48">
        <v>0</v>
      </c>
      <c r="I21" s="44" t="s">
        <v>564</v>
      </c>
      <c r="J21" s="24" t="s">
        <v>537</v>
      </c>
      <c r="K21" s="24" t="s">
        <v>537</v>
      </c>
      <c r="L21" s="24" t="s">
        <v>90</v>
      </c>
      <c r="M21" s="24" t="s">
        <v>91</v>
      </c>
      <c r="N21" s="24">
        <v>80001</v>
      </c>
      <c r="O21" s="24">
        <v>83104</v>
      </c>
      <c r="P21" s="6" t="s">
        <v>544</v>
      </c>
      <c r="Q21" s="6">
        <v>4</v>
      </c>
      <c r="R21" s="6" t="s">
        <v>90</v>
      </c>
      <c r="S21" s="6" t="s">
        <v>91</v>
      </c>
      <c r="T21" s="6">
        <v>43</v>
      </c>
      <c r="U21" s="6">
        <v>82004</v>
      </c>
      <c r="V21" s="57" t="s">
        <v>557</v>
      </c>
      <c r="W21" s="4" t="s">
        <v>537</v>
      </c>
      <c r="X21" s="4" t="s">
        <v>64</v>
      </c>
      <c r="Y21" s="4" t="s">
        <v>65</v>
      </c>
      <c r="Z21" s="4">
        <v>83004</v>
      </c>
      <c r="AA21" s="4">
        <v>83104</v>
      </c>
      <c r="AB21" s="44" t="s">
        <v>371</v>
      </c>
      <c r="AC21" s="44">
        <v>10000</v>
      </c>
      <c r="AD21" s="44">
        <v>10000</v>
      </c>
      <c r="AE21" s="44" t="s">
        <v>311</v>
      </c>
      <c r="AF21" s="44">
        <v>0</v>
      </c>
      <c r="AG21" s="44">
        <v>0</v>
      </c>
      <c r="AI21" s="15" t="s">
        <v>519</v>
      </c>
      <c r="AJ21" s="15" t="s">
        <v>519</v>
      </c>
      <c r="AK21" s="15">
        <v>0</v>
      </c>
      <c r="AL21" s="15" t="s">
        <v>66</v>
      </c>
      <c r="AM21" s="40" t="s">
        <v>350</v>
      </c>
      <c r="AN21" s="15" t="s">
        <v>92</v>
      </c>
      <c r="AO21" s="15" t="s">
        <v>520</v>
      </c>
      <c r="AP21" s="15" t="s">
        <v>69</v>
      </c>
      <c r="AQ21" s="15" t="s">
        <v>70</v>
      </c>
      <c r="AR21" s="15" t="s">
        <v>71</v>
      </c>
      <c r="AS21" s="15" t="s">
        <v>66</v>
      </c>
      <c r="AT21" s="40" t="s">
        <v>350</v>
      </c>
      <c r="AU21" s="11" t="s">
        <v>68</v>
      </c>
      <c r="AV21" s="11" t="s">
        <v>68</v>
      </c>
      <c r="AW21" s="13">
        <v>101102103104105</v>
      </c>
      <c r="AX21" s="4" t="s">
        <v>555</v>
      </c>
      <c r="AY21" s="4">
        <v>7</v>
      </c>
      <c r="AZ21" s="4">
        <v>8</v>
      </c>
      <c r="BA21" s="4">
        <v>9</v>
      </c>
      <c r="BB21" s="4" t="s">
        <v>220</v>
      </c>
      <c r="BC21" s="41" t="s">
        <v>311</v>
      </c>
      <c r="BD21" s="41" t="s">
        <v>317</v>
      </c>
      <c r="BE21" s="7" t="s">
        <v>369</v>
      </c>
      <c r="BF21" s="6">
        <v>1</v>
      </c>
      <c r="BG21" s="6">
        <v>0</v>
      </c>
      <c r="BH21" s="6">
        <v>500</v>
      </c>
      <c r="BI21" s="6">
        <v>500</v>
      </c>
      <c r="BJ21" s="6">
        <v>5000</v>
      </c>
      <c r="BK21" s="6" t="s">
        <v>556</v>
      </c>
      <c r="BL21" s="7" t="s">
        <v>501</v>
      </c>
      <c r="BM21" s="7" t="s">
        <v>317</v>
      </c>
      <c r="BN21" s="3">
        <v>5000001</v>
      </c>
    </row>
    <row r="22" spans="1:66" x14ac:dyDescent="0.2">
      <c r="A22" s="48">
        <v>17</v>
      </c>
      <c r="B22" s="3" t="s">
        <v>96</v>
      </c>
      <c r="C22" s="48">
        <v>1</v>
      </c>
      <c r="D22" s="57">
        <v>0</v>
      </c>
      <c r="E22" s="48">
        <v>0</v>
      </c>
      <c r="F22" s="48">
        <v>5</v>
      </c>
      <c r="G22" s="48">
        <v>1</v>
      </c>
      <c r="H22" s="48">
        <v>0</v>
      </c>
      <c r="I22" s="44" t="s">
        <v>566</v>
      </c>
      <c r="J22" s="24" t="s">
        <v>538</v>
      </c>
      <c r="K22" s="24" t="s">
        <v>538</v>
      </c>
      <c r="L22" s="24" t="s">
        <v>97</v>
      </c>
      <c r="M22" s="24" t="s">
        <v>98</v>
      </c>
      <c r="N22" s="24">
        <v>80001</v>
      </c>
      <c r="O22" s="24">
        <v>83101</v>
      </c>
      <c r="P22" s="6" t="s">
        <v>434</v>
      </c>
      <c r="Q22" s="6">
        <v>5</v>
      </c>
      <c r="R22" s="6" t="s">
        <v>97</v>
      </c>
      <c r="S22" s="6" t="s">
        <v>98</v>
      </c>
      <c r="T22" s="6">
        <v>44</v>
      </c>
      <c r="U22" s="6">
        <v>82005</v>
      </c>
      <c r="V22" s="57" t="s">
        <v>557</v>
      </c>
      <c r="W22" s="4" t="s">
        <v>538</v>
      </c>
      <c r="X22" s="4" t="s">
        <v>64</v>
      </c>
      <c r="Y22" s="4" t="s">
        <v>65</v>
      </c>
      <c r="Z22" s="4">
        <v>83001</v>
      </c>
      <c r="AA22" s="4">
        <v>83101</v>
      </c>
      <c r="AB22" s="44" t="s">
        <v>372</v>
      </c>
      <c r="AC22" s="44">
        <v>100000</v>
      </c>
      <c r="AD22" s="44">
        <v>100000</v>
      </c>
      <c r="AE22" s="44" t="s">
        <v>311</v>
      </c>
      <c r="AF22" s="44">
        <v>0</v>
      </c>
      <c r="AG22" s="44">
        <v>0</v>
      </c>
      <c r="AI22" s="15" t="s">
        <v>521</v>
      </c>
      <c r="AJ22" s="15" t="s">
        <v>521</v>
      </c>
      <c r="AK22" s="15">
        <v>0</v>
      </c>
      <c r="AL22" s="15" t="s">
        <v>66</v>
      </c>
      <c r="AM22" s="40" t="s">
        <v>350</v>
      </c>
      <c r="AN22" s="15" t="s">
        <v>99</v>
      </c>
      <c r="AO22" s="15" t="s">
        <v>522</v>
      </c>
      <c r="AP22" s="15" t="s">
        <v>69</v>
      </c>
      <c r="AQ22" s="15" t="s">
        <v>70</v>
      </c>
      <c r="AR22" s="15" t="s">
        <v>71</v>
      </c>
      <c r="AS22" s="15" t="s">
        <v>66</v>
      </c>
      <c r="AT22" s="40" t="s">
        <v>350</v>
      </c>
      <c r="AU22" s="11" t="s">
        <v>68</v>
      </c>
      <c r="AV22" s="11" t="s">
        <v>68</v>
      </c>
      <c r="AW22" s="13">
        <v>101102103104105</v>
      </c>
      <c r="AX22" s="4" t="s">
        <v>555</v>
      </c>
      <c r="AY22" s="4">
        <v>9</v>
      </c>
      <c r="AZ22" s="4">
        <v>8</v>
      </c>
      <c r="BA22" s="4">
        <v>11</v>
      </c>
      <c r="BB22" s="4" t="s">
        <v>220</v>
      </c>
      <c r="BC22" s="41" t="s">
        <v>311</v>
      </c>
      <c r="BD22" s="41" t="s">
        <v>317</v>
      </c>
      <c r="BE22" s="7" t="s">
        <v>369</v>
      </c>
      <c r="BF22" s="6">
        <v>1</v>
      </c>
      <c r="BG22" s="6">
        <v>0</v>
      </c>
      <c r="BH22" s="6">
        <v>500</v>
      </c>
      <c r="BI22" s="6">
        <v>500</v>
      </c>
      <c r="BJ22" s="6">
        <v>5000</v>
      </c>
      <c r="BK22" s="6" t="s">
        <v>556</v>
      </c>
      <c r="BL22" s="7" t="s">
        <v>501</v>
      </c>
      <c r="BM22" s="7" t="s">
        <v>317</v>
      </c>
      <c r="BN22" s="3">
        <v>5000001</v>
      </c>
    </row>
    <row r="23" spans="1:66" x14ac:dyDescent="0.2">
      <c r="A23" s="48">
        <v>18</v>
      </c>
      <c r="B23" s="3" t="s">
        <v>100</v>
      </c>
      <c r="C23" s="48">
        <v>1</v>
      </c>
      <c r="D23" s="57">
        <v>0</v>
      </c>
      <c r="E23" s="48">
        <v>0</v>
      </c>
      <c r="F23" s="48">
        <v>5</v>
      </c>
      <c r="G23" s="48">
        <v>2</v>
      </c>
      <c r="H23" s="48">
        <v>0</v>
      </c>
      <c r="I23" s="44" t="s">
        <v>568</v>
      </c>
      <c r="J23" s="24" t="s">
        <v>539</v>
      </c>
      <c r="K23" s="24" t="s">
        <v>539</v>
      </c>
      <c r="L23" s="24" t="s">
        <v>97</v>
      </c>
      <c r="M23" s="24" t="s">
        <v>98</v>
      </c>
      <c r="N23" s="24">
        <v>80001</v>
      </c>
      <c r="O23" s="24">
        <v>83102</v>
      </c>
      <c r="P23" s="6" t="s">
        <v>434</v>
      </c>
      <c r="Q23" s="6">
        <v>5</v>
      </c>
      <c r="R23" s="6" t="s">
        <v>97</v>
      </c>
      <c r="S23" s="6" t="s">
        <v>98</v>
      </c>
      <c r="T23" s="6">
        <v>44</v>
      </c>
      <c r="U23" s="6">
        <v>82005</v>
      </c>
      <c r="V23" s="57" t="s">
        <v>557</v>
      </c>
      <c r="W23" s="4" t="s">
        <v>539</v>
      </c>
      <c r="X23" s="4" t="s">
        <v>64</v>
      </c>
      <c r="Y23" s="4" t="s">
        <v>65</v>
      </c>
      <c r="Z23" s="4">
        <v>83002</v>
      </c>
      <c r="AA23" s="4">
        <v>83102</v>
      </c>
      <c r="AB23" s="44" t="s">
        <v>372</v>
      </c>
      <c r="AC23" s="44">
        <v>100000</v>
      </c>
      <c r="AD23" s="44">
        <v>100000</v>
      </c>
      <c r="AE23" s="44" t="s">
        <v>311</v>
      </c>
      <c r="AF23" s="44">
        <v>0</v>
      </c>
      <c r="AG23" s="44">
        <v>0</v>
      </c>
      <c r="AI23" s="15" t="s">
        <v>521</v>
      </c>
      <c r="AJ23" s="15" t="s">
        <v>521</v>
      </c>
      <c r="AK23" s="15">
        <v>0</v>
      </c>
      <c r="AL23" s="15" t="s">
        <v>66</v>
      </c>
      <c r="AM23" s="40" t="s">
        <v>350</v>
      </c>
      <c r="AN23" s="15" t="s">
        <v>99</v>
      </c>
      <c r="AO23" s="15" t="s">
        <v>522</v>
      </c>
      <c r="AP23" s="15" t="s">
        <v>69</v>
      </c>
      <c r="AQ23" s="15" t="s">
        <v>70</v>
      </c>
      <c r="AR23" s="15" t="s">
        <v>71</v>
      </c>
      <c r="AS23" s="15" t="s">
        <v>66</v>
      </c>
      <c r="AT23" s="40" t="s">
        <v>350</v>
      </c>
      <c r="AU23" s="11" t="s">
        <v>68</v>
      </c>
      <c r="AV23" s="11" t="s">
        <v>68</v>
      </c>
      <c r="AW23" s="13">
        <v>101102103104105</v>
      </c>
      <c r="AX23" s="4" t="s">
        <v>555</v>
      </c>
      <c r="AY23" s="4">
        <v>9</v>
      </c>
      <c r="AZ23" s="4">
        <v>8</v>
      </c>
      <c r="BA23" s="4">
        <v>11</v>
      </c>
      <c r="BB23" s="4" t="s">
        <v>220</v>
      </c>
      <c r="BC23" s="41" t="s">
        <v>311</v>
      </c>
      <c r="BD23" s="41" t="s">
        <v>317</v>
      </c>
      <c r="BE23" s="7" t="s">
        <v>369</v>
      </c>
      <c r="BF23" s="6">
        <v>1</v>
      </c>
      <c r="BG23" s="6">
        <v>0</v>
      </c>
      <c r="BH23" s="6">
        <v>500</v>
      </c>
      <c r="BI23" s="6">
        <v>500</v>
      </c>
      <c r="BJ23" s="6">
        <v>5000</v>
      </c>
      <c r="BK23" s="6" t="s">
        <v>556</v>
      </c>
      <c r="BL23" s="7" t="s">
        <v>501</v>
      </c>
      <c r="BM23" s="7" t="s">
        <v>317</v>
      </c>
      <c r="BN23" s="3">
        <v>5000002</v>
      </c>
    </row>
    <row r="24" spans="1:66" x14ac:dyDescent="0.2">
      <c r="A24" s="48">
        <v>19</v>
      </c>
      <c r="B24" s="3" t="s">
        <v>101</v>
      </c>
      <c r="C24" s="48">
        <v>1</v>
      </c>
      <c r="D24" s="57">
        <v>0</v>
      </c>
      <c r="E24" s="48">
        <v>0</v>
      </c>
      <c r="F24" s="48">
        <v>5</v>
      </c>
      <c r="G24" s="48">
        <v>3</v>
      </c>
      <c r="H24" s="48">
        <v>0</v>
      </c>
      <c r="I24" s="44" t="s">
        <v>570</v>
      </c>
      <c r="J24" s="24" t="s">
        <v>540</v>
      </c>
      <c r="K24" s="24" t="s">
        <v>540</v>
      </c>
      <c r="L24" s="24" t="s">
        <v>97</v>
      </c>
      <c r="M24" s="24" t="s">
        <v>98</v>
      </c>
      <c r="N24" s="24">
        <v>80001</v>
      </c>
      <c r="O24" s="24">
        <v>83103</v>
      </c>
      <c r="P24" s="6" t="s">
        <v>434</v>
      </c>
      <c r="Q24" s="6">
        <v>5</v>
      </c>
      <c r="R24" s="6" t="s">
        <v>97</v>
      </c>
      <c r="S24" s="6" t="s">
        <v>98</v>
      </c>
      <c r="T24" s="6">
        <v>44</v>
      </c>
      <c r="U24" s="6">
        <v>82005</v>
      </c>
      <c r="V24" s="57" t="s">
        <v>557</v>
      </c>
      <c r="W24" s="4" t="s">
        <v>540</v>
      </c>
      <c r="X24" s="4" t="s">
        <v>64</v>
      </c>
      <c r="Y24" s="4" t="s">
        <v>65</v>
      </c>
      <c r="Z24" s="4">
        <v>83003</v>
      </c>
      <c r="AA24" s="4">
        <v>83103</v>
      </c>
      <c r="AB24" s="44" t="s">
        <v>372</v>
      </c>
      <c r="AC24" s="44">
        <v>100000</v>
      </c>
      <c r="AD24" s="44">
        <v>100000</v>
      </c>
      <c r="AE24" s="44" t="s">
        <v>311</v>
      </c>
      <c r="AF24" s="44">
        <v>0</v>
      </c>
      <c r="AG24" s="44">
        <v>0</v>
      </c>
      <c r="AI24" s="15" t="s">
        <v>521</v>
      </c>
      <c r="AJ24" s="15" t="s">
        <v>521</v>
      </c>
      <c r="AK24" s="15">
        <v>0</v>
      </c>
      <c r="AL24" s="15" t="s">
        <v>66</v>
      </c>
      <c r="AM24" s="40" t="s">
        <v>350</v>
      </c>
      <c r="AN24" s="15" t="s">
        <v>99</v>
      </c>
      <c r="AO24" s="15" t="s">
        <v>522</v>
      </c>
      <c r="AP24" s="15" t="s">
        <v>69</v>
      </c>
      <c r="AQ24" s="15" t="s">
        <v>70</v>
      </c>
      <c r="AR24" s="15" t="s">
        <v>71</v>
      </c>
      <c r="AS24" s="15" t="s">
        <v>66</v>
      </c>
      <c r="AT24" s="40" t="s">
        <v>350</v>
      </c>
      <c r="AU24" s="11" t="s">
        <v>68</v>
      </c>
      <c r="AV24" s="11" t="s">
        <v>68</v>
      </c>
      <c r="AW24" s="13">
        <v>101102103104105</v>
      </c>
      <c r="AX24" s="4" t="s">
        <v>555</v>
      </c>
      <c r="AY24" s="4">
        <v>9</v>
      </c>
      <c r="AZ24" s="4">
        <v>8</v>
      </c>
      <c r="BA24" s="4">
        <v>11</v>
      </c>
      <c r="BB24" s="4" t="s">
        <v>220</v>
      </c>
      <c r="BC24" s="41" t="s">
        <v>311</v>
      </c>
      <c r="BD24" s="41" t="s">
        <v>317</v>
      </c>
      <c r="BE24" s="7" t="s">
        <v>369</v>
      </c>
      <c r="BF24" s="6">
        <v>1</v>
      </c>
      <c r="BG24" s="6">
        <v>0</v>
      </c>
      <c r="BH24" s="6">
        <v>500</v>
      </c>
      <c r="BI24" s="6">
        <v>500</v>
      </c>
      <c r="BJ24" s="6">
        <v>5000</v>
      </c>
      <c r="BK24" s="6" t="s">
        <v>556</v>
      </c>
      <c r="BL24" s="7" t="s">
        <v>501</v>
      </c>
      <c r="BM24" s="7" t="s">
        <v>317</v>
      </c>
      <c r="BN24" s="3">
        <v>5000003</v>
      </c>
    </row>
    <row r="25" spans="1:66" x14ac:dyDescent="0.2">
      <c r="A25" s="48">
        <v>20</v>
      </c>
      <c r="B25" s="3" t="s">
        <v>102</v>
      </c>
      <c r="C25" s="48">
        <v>1</v>
      </c>
      <c r="D25" s="57">
        <v>0</v>
      </c>
      <c r="E25" s="48">
        <v>0</v>
      </c>
      <c r="F25" s="48">
        <v>5</v>
      </c>
      <c r="G25" s="48">
        <v>4</v>
      </c>
      <c r="H25" s="48">
        <v>0</v>
      </c>
      <c r="I25" s="44" t="s">
        <v>572</v>
      </c>
      <c r="J25" s="24" t="s">
        <v>438</v>
      </c>
      <c r="K25" s="24" t="s">
        <v>438</v>
      </c>
      <c r="L25" s="24" t="s">
        <v>97</v>
      </c>
      <c r="M25" s="24" t="s">
        <v>98</v>
      </c>
      <c r="N25" s="24">
        <v>80001</v>
      </c>
      <c r="O25" s="24">
        <v>83104</v>
      </c>
      <c r="P25" s="6" t="s">
        <v>434</v>
      </c>
      <c r="Q25" s="6">
        <v>5</v>
      </c>
      <c r="R25" s="6" t="s">
        <v>97</v>
      </c>
      <c r="S25" s="6" t="s">
        <v>98</v>
      </c>
      <c r="T25" s="6">
        <v>44</v>
      </c>
      <c r="U25" s="6">
        <v>82005</v>
      </c>
      <c r="V25" s="57" t="s">
        <v>557</v>
      </c>
      <c r="W25" s="4" t="s">
        <v>438</v>
      </c>
      <c r="X25" s="4" t="s">
        <v>64</v>
      </c>
      <c r="Y25" s="4" t="s">
        <v>65</v>
      </c>
      <c r="Z25" s="4">
        <v>83004</v>
      </c>
      <c r="AA25" s="4">
        <v>83104</v>
      </c>
      <c r="AB25" s="44" t="s">
        <v>372</v>
      </c>
      <c r="AC25" s="44">
        <v>100000</v>
      </c>
      <c r="AD25" s="44">
        <v>100000</v>
      </c>
      <c r="AE25" s="44" t="s">
        <v>311</v>
      </c>
      <c r="AF25" s="44">
        <v>0</v>
      </c>
      <c r="AG25" s="44">
        <v>0</v>
      </c>
      <c r="AI25" s="15" t="s">
        <v>521</v>
      </c>
      <c r="AJ25" s="15" t="s">
        <v>521</v>
      </c>
      <c r="AK25" s="15">
        <v>0</v>
      </c>
      <c r="AL25" s="15" t="s">
        <v>66</v>
      </c>
      <c r="AM25" s="40" t="s">
        <v>350</v>
      </c>
      <c r="AN25" s="15" t="s">
        <v>99</v>
      </c>
      <c r="AO25" s="15" t="s">
        <v>522</v>
      </c>
      <c r="AP25" s="15" t="s">
        <v>69</v>
      </c>
      <c r="AQ25" s="15" t="s">
        <v>70</v>
      </c>
      <c r="AR25" s="15" t="s">
        <v>71</v>
      </c>
      <c r="AS25" s="15" t="s">
        <v>66</v>
      </c>
      <c r="AT25" s="40" t="s">
        <v>350</v>
      </c>
      <c r="AU25" s="11" t="s">
        <v>68</v>
      </c>
      <c r="AV25" s="11" t="s">
        <v>68</v>
      </c>
      <c r="AW25" s="13">
        <v>101102103104105</v>
      </c>
      <c r="AX25" s="4" t="s">
        <v>555</v>
      </c>
      <c r="AY25" s="4">
        <v>9</v>
      </c>
      <c r="AZ25" s="4">
        <v>8</v>
      </c>
      <c r="BA25" s="4">
        <v>11</v>
      </c>
      <c r="BB25" s="4" t="s">
        <v>220</v>
      </c>
      <c r="BC25" s="41" t="s">
        <v>311</v>
      </c>
      <c r="BD25" s="41" t="s">
        <v>317</v>
      </c>
      <c r="BE25" s="7" t="s">
        <v>369</v>
      </c>
      <c r="BF25" s="6">
        <v>1</v>
      </c>
      <c r="BG25" s="6">
        <v>0</v>
      </c>
      <c r="BH25" s="6">
        <v>500</v>
      </c>
      <c r="BI25" s="6">
        <v>500</v>
      </c>
      <c r="BJ25" s="6">
        <v>5000</v>
      </c>
      <c r="BK25" s="6" t="s">
        <v>556</v>
      </c>
      <c r="BL25" s="7" t="s">
        <v>501</v>
      </c>
      <c r="BM25" s="7" t="s">
        <v>317</v>
      </c>
      <c r="BN25" s="3">
        <v>5000001</v>
      </c>
    </row>
    <row r="26" spans="1:66" x14ac:dyDescent="0.2">
      <c r="A26" s="48">
        <v>21</v>
      </c>
      <c r="B26" s="3" t="s">
        <v>400</v>
      </c>
      <c r="C26" s="48">
        <v>2</v>
      </c>
      <c r="D26" s="57">
        <v>1</v>
      </c>
      <c r="E26" s="48">
        <v>1</v>
      </c>
      <c r="F26" s="48">
        <v>1</v>
      </c>
      <c r="G26" s="48">
        <v>1</v>
      </c>
      <c r="H26" s="48">
        <v>6</v>
      </c>
      <c r="I26" s="44" t="s">
        <v>564</v>
      </c>
      <c r="J26" s="24" t="s">
        <v>525</v>
      </c>
      <c r="K26" s="24" t="s">
        <v>525</v>
      </c>
      <c r="L26" s="24" t="s">
        <v>62</v>
      </c>
      <c r="M26" s="24" t="s">
        <v>63</v>
      </c>
      <c r="N26" s="24">
        <v>80002</v>
      </c>
      <c r="O26" s="24">
        <v>83101</v>
      </c>
      <c r="P26" s="6" t="s">
        <v>541</v>
      </c>
      <c r="Q26" s="6">
        <v>1</v>
      </c>
      <c r="R26" s="6" t="s">
        <v>62</v>
      </c>
      <c r="S26" s="6" t="s">
        <v>63</v>
      </c>
      <c r="T26" s="6">
        <v>40</v>
      </c>
      <c r="U26" s="6">
        <v>82001</v>
      </c>
      <c r="V26" s="57">
        <v>80101</v>
      </c>
      <c r="W26" s="4" t="s">
        <v>525</v>
      </c>
      <c r="X26" s="4" t="s">
        <v>64</v>
      </c>
      <c r="Y26" s="4" t="s">
        <v>65</v>
      </c>
      <c r="Z26" s="4">
        <v>83001</v>
      </c>
      <c r="AA26" s="4">
        <v>83101</v>
      </c>
      <c r="AB26" s="44" t="s">
        <v>594</v>
      </c>
      <c r="AC26" s="44">
        <v>20</v>
      </c>
      <c r="AD26" s="44">
        <v>20</v>
      </c>
      <c r="AE26" s="44" t="s">
        <v>597</v>
      </c>
      <c r="AF26" s="44">
        <v>20</v>
      </c>
      <c r="AG26" s="44">
        <v>0</v>
      </c>
      <c r="AI26" s="15" t="s">
        <v>595</v>
      </c>
      <c r="AJ26" s="15" t="s">
        <v>595</v>
      </c>
      <c r="AK26" s="15">
        <v>1</v>
      </c>
      <c r="AL26" s="15" t="s">
        <v>66</v>
      </c>
      <c r="AM26" s="40" t="s">
        <v>350</v>
      </c>
      <c r="AN26" s="15" t="s">
        <v>103</v>
      </c>
      <c r="AO26" s="15" t="s">
        <v>596</v>
      </c>
      <c r="AP26" s="15" t="s">
        <v>69</v>
      </c>
      <c r="AQ26" s="15" t="s">
        <v>70</v>
      </c>
      <c r="AR26" s="15" t="s">
        <v>71</v>
      </c>
      <c r="AS26" s="15" t="s">
        <v>66</v>
      </c>
      <c r="AT26" s="40" t="s">
        <v>350</v>
      </c>
      <c r="AU26" s="11" t="s">
        <v>68</v>
      </c>
      <c r="AV26" s="11" t="s">
        <v>68</v>
      </c>
      <c r="AW26" s="13">
        <v>101102103104105</v>
      </c>
      <c r="AX26" s="4" t="s">
        <v>555</v>
      </c>
      <c r="AY26" s="4">
        <v>1</v>
      </c>
      <c r="AZ26" s="4">
        <v>8</v>
      </c>
      <c r="BA26" s="4">
        <v>3</v>
      </c>
      <c r="BB26" s="4" t="s">
        <v>220</v>
      </c>
      <c r="BC26" s="41" t="s">
        <v>323</v>
      </c>
      <c r="BD26" s="41" t="s">
        <v>325</v>
      </c>
      <c r="BE26" s="7" t="s">
        <v>369</v>
      </c>
      <c r="BF26" s="6" t="s">
        <v>501</v>
      </c>
      <c r="BG26" s="6">
        <v>0</v>
      </c>
      <c r="BH26" s="73">
        <v>500</v>
      </c>
      <c r="BI26" s="6">
        <v>500</v>
      </c>
      <c r="BJ26" s="6">
        <v>5000</v>
      </c>
      <c r="BK26" s="6" t="s">
        <v>556</v>
      </c>
      <c r="BL26" s="7" t="s">
        <v>354</v>
      </c>
      <c r="BM26" s="7" t="s">
        <v>356</v>
      </c>
      <c r="BN26" s="3">
        <v>5000001</v>
      </c>
    </row>
    <row r="27" spans="1:66" x14ac:dyDescent="0.2">
      <c r="A27" s="48">
        <v>22</v>
      </c>
      <c r="B27" s="3" t="s">
        <v>401</v>
      </c>
      <c r="C27" s="48">
        <v>2</v>
      </c>
      <c r="D27" s="57">
        <v>1</v>
      </c>
      <c r="E27" s="48">
        <v>1</v>
      </c>
      <c r="F27" s="48">
        <v>1</v>
      </c>
      <c r="G27" s="48">
        <v>2</v>
      </c>
      <c r="H27" s="48">
        <v>3</v>
      </c>
      <c r="I27" s="44" t="s">
        <v>566</v>
      </c>
      <c r="J27" s="24" t="s">
        <v>526</v>
      </c>
      <c r="K27" s="24" t="s">
        <v>526</v>
      </c>
      <c r="L27" s="24" t="s">
        <v>62</v>
      </c>
      <c r="M27" s="24" t="s">
        <v>63</v>
      </c>
      <c r="N27" s="24">
        <v>80002</v>
      </c>
      <c r="O27" s="24">
        <v>83102</v>
      </c>
      <c r="P27" s="6" t="s">
        <v>541</v>
      </c>
      <c r="Q27" s="6">
        <v>1</v>
      </c>
      <c r="R27" s="6" t="s">
        <v>62</v>
      </c>
      <c r="S27" s="6" t="s">
        <v>63</v>
      </c>
      <c r="T27" s="6">
        <v>40</v>
      </c>
      <c r="U27" s="6">
        <v>82001</v>
      </c>
      <c r="V27" s="57">
        <v>80101</v>
      </c>
      <c r="W27" s="4" t="s">
        <v>526</v>
      </c>
      <c r="X27" s="4" t="s">
        <v>64</v>
      </c>
      <c r="Y27" s="4" t="s">
        <v>65</v>
      </c>
      <c r="Z27" s="4">
        <v>83002</v>
      </c>
      <c r="AA27" s="4">
        <v>83102</v>
      </c>
      <c r="AB27" s="44" t="s">
        <v>594</v>
      </c>
      <c r="AC27" s="44">
        <v>20</v>
      </c>
      <c r="AD27" s="44">
        <v>20</v>
      </c>
      <c r="AE27" s="44" t="s">
        <v>597</v>
      </c>
      <c r="AF27" s="44">
        <v>20</v>
      </c>
      <c r="AG27" s="44">
        <v>0</v>
      </c>
      <c r="AI27" s="15" t="s">
        <v>595</v>
      </c>
      <c r="AJ27" s="15" t="s">
        <v>595</v>
      </c>
      <c r="AK27" s="15">
        <v>1</v>
      </c>
      <c r="AL27" s="15" t="s">
        <v>66</v>
      </c>
      <c r="AM27" s="40" t="s">
        <v>350</v>
      </c>
      <c r="AN27" s="15" t="s">
        <v>67</v>
      </c>
      <c r="AO27" s="15" t="s">
        <v>596</v>
      </c>
      <c r="AP27" s="15" t="s">
        <v>69</v>
      </c>
      <c r="AQ27" s="15" t="s">
        <v>70</v>
      </c>
      <c r="AR27" s="15" t="s">
        <v>71</v>
      </c>
      <c r="AS27" s="15" t="s">
        <v>66</v>
      </c>
      <c r="AT27" s="40" t="s">
        <v>350</v>
      </c>
      <c r="AU27" s="11" t="s">
        <v>68</v>
      </c>
      <c r="AV27" s="11" t="s">
        <v>68</v>
      </c>
      <c r="AW27" s="13">
        <v>101102103104105</v>
      </c>
      <c r="AX27" s="4" t="s">
        <v>555</v>
      </c>
      <c r="AY27" s="4">
        <v>1</v>
      </c>
      <c r="AZ27" s="4">
        <v>8</v>
      </c>
      <c r="BA27" s="4">
        <v>3</v>
      </c>
      <c r="BB27" s="4" t="s">
        <v>220</v>
      </c>
      <c r="BC27" s="41" t="s">
        <v>323</v>
      </c>
      <c r="BD27" s="41" t="s">
        <v>325</v>
      </c>
      <c r="BE27" s="7" t="s">
        <v>369</v>
      </c>
      <c r="BF27" s="6" t="s">
        <v>501</v>
      </c>
      <c r="BG27" s="6">
        <v>0</v>
      </c>
      <c r="BH27" s="73">
        <v>500</v>
      </c>
      <c r="BI27" s="6">
        <v>500</v>
      </c>
      <c r="BJ27" s="6">
        <v>5000</v>
      </c>
      <c r="BK27" s="6" t="s">
        <v>556</v>
      </c>
      <c r="BL27" s="7" t="s">
        <v>354</v>
      </c>
      <c r="BM27" s="7" t="s">
        <v>356</v>
      </c>
      <c r="BN27" s="3">
        <v>5000002</v>
      </c>
    </row>
    <row r="28" spans="1:66" x14ac:dyDescent="0.2">
      <c r="A28" s="48">
        <v>23</v>
      </c>
      <c r="B28" s="3" t="s">
        <v>402</v>
      </c>
      <c r="C28" s="48">
        <v>2</v>
      </c>
      <c r="D28" s="57">
        <v>1</v>
      </c>
      <c r="E28" s="48">
        <v>1</v>
      </c>
      <c r="F28" s="48">
        <v>1</v>
      </c>
      <c r="G28" s="48">
        <v>3</v>
      </c>
      <c r="H28" s="48">
        <v>2</v>
      </c>
      <c r="I28" s="44" t="s">
        <v>568</v>
      </c>
      <c r="J28" s="24" t="s">
        <v>527</v>
      </c>
      <c r="K28" s="24" t="s">
        <v>527</v>
      </c>
      <c r="L28" s="24" t="s">
        <v>62</v>
      </c>
      <c r="M28" s="24" t="s">
        <v>63</v>
      </c>
      <c r="N28" s="24">
        <v>80002</v>
      </c>
      <c r="O28" s="24">
        <v>83103</v>
      </c>
      <c r="P28" s="6" t="s">
        <v>541</v>
      </c>
      <c r="Q28" s="6">
        <v>1</v>
      </c>
      <c r="R28" s="6" t="s">
        <v>62</v>
      </c>
      <c r="S28" s="6" t="s">
        <v>63</v>
      </c>
      <c r="T28" s="6">
        <v>40</v>
      </c>
      <c r="U28" s="6">
        <v>82001</v>
      </c>
      <c r="V28" s="57">
        <v>80101</v>
      </c>
      <c r="W28" s="4" t="s">
        <v>527</v>
      </c>
      <c r="X28" s="4" t="s">
        <v>64</v>
      </c>
      <c r="Y28" s="4" t="s">
        <v>65</v>
      </c>
      <c r="Z28" s="4">
        <v>83003</v>
      </c>
      <c r="AA28" s="4">
        <v>83103</v>
      </c>
      <c r="AB28" s="44" t="s">
        <v>594</v>
      </c>
      <c r="AC28" s="44">
        <v>20</v>
      </c>
      <c r="AD28" s="44">
        <v>20</v>
      </c>
      <c r="AE28" s="44" t="s">
        <v>597</v>
      </c>
      <c r="AF28" s="44">
        <v>20</v>
      </c>
      <c r="AG28" s="44">
        <v>0</v>
      </c>
      <c r="AI28" s="15" t="s">
        <v>595</v>
      </c>
      <c r="AJ28" s="15" t="s">
        <v>595</v>
      </c>
      <c r="AK28" s="15">
        <v>1</v>
      </c>
      <c r="AL28" s="15" t="s">
        <v>66</v>
      </c>
      <c r="AM28" s="40" t="s">
        <v>350</v>
      </c>
      <c r="AN28" s="15" t="s">
        <v>67</v>
      </c>
      <c r="AO28" s="15" t="s">
        <v>596</v>
      </c>
      <c r="AP28" s="15" t="s">
        <v>69</v>
      </c>
      <c r="AQ28" s="15" t="s">
        <v>70</v>
      </c>
      <c r="AR28" s="15" t="s">
        <v>71</v>
      </c>
      <c r="AS28" s="15" t="s">
        <v>66</v>
      </c>
      <c r="AT28" s="40" t="s">
        <v>350</v>
      </c>
      <c r="AU28" s="11" t="s">
        <v>68</v>
      </c>
      <c r="AV28" s="11" t="s">
        <v>68</v>
      </c>
      <c r="AW28" s="13">
        <v>101102103104105</v>
      </c>
      <c r="AX28" s="4" t="s">
        <v>555</v>
      </c>
      <c r="AY28" s="4">
        <v>1</v>
      </c>
      <c r="AZ28" s="4">
        <v>8</v>
      </c>
      <c r="BA28" s="4">
        <v>3</v>
      </c>
      <c r="BB28" s="4" t="s">
        <v>220</v>
      </c>
      <c r="BC28" s="41" t="s">
        <v>323</v>
      </c>
      <c r="BD28" s="41" t="s">
        <v>325</v>
      </c>
      <c r="BE28" s="7" t="s">
        <v>369</v>
      </c>
      <c r="BF28" s="6" t="s">
        <v>501</v>
      </c>
      <c r="BG28" s="6">
        <v>0</v>
      </c>
      <c r="BH28" s="73">
        <v>500</v>
      </c>
      <c r="BI28" s="6">
        <v>500</v>
      </c>
      <c r="BJ28" s="6">
        <v>5000</v>
      </c>
      <c r="BK28" s="6" t="s">
        <v>556</v>
      </c>
      <c r="BL28" s="7" t="s">
        <v>354</v>
      </c>
      <c r="BM28" s="7" t="s">
        <v>356</v>
      </c>
      <c r="BN28" s="3">
        <v>5000003</v>
      </c>
    </row>
    <row r="29" spans="1:66" x14ac:dyDescent="0.2">
      <c r="A29" s="48">
        <v>24</v>
      </c>
      <c r="B29" s="3" t="s">
        <v>403</v>
      </c>
      <c r="C29" s="48">
        <v>2</v>
      </c>
      <c r="D29" s="57">
        <v>1</v>
      </c>
      <c r="E29" s="48">
        <v>1</v>
      </c>
      <c r="F29" s="48">
        <v>1</v>
      </c>
      <c r="G29" s="48">
        <v>4</v>
      </c>
      <c r="H29" s="48">
        <v>1</v>
      </c>
      <c r="I29" s="44" t="s">
        <v>570</v>
      </c>
      <c r="J29" s="24" t="s">
        <v>528</v>
      </c>
      <c r="K29" s="24" t="s">
        <v>528</v>
      </c>
      <c r="L29" s="24" t="s">
        <v>62</v>
      </c>
      <c r="M29" s="24" t="s">
        <v>63</v>
      </c>
      <c r="N29" s="24">
        <v>80002</v>
      </c>
      <c r="O29" s="24">
        <v>83104</v>
      </c>
      <c r="P29" s="6" t="s">
        <v>541</v>
      </c>
      <c r="Q29" s="6">
        <v>1</v>
      </c>
      <c r="R29" s="6" t="s">
        <v>62</v>
      </c>
      <c r="S29" s="6" t="s">
        <v>63</v>
      </c>
      <c r="T29" s="6">
        <v>40</v>
      </c>
      <c r="U29" s="6">
        <v>82001</v>
      </c>
      <c r="V29" s="57">
        <v>80101</v>
      </c>
      <c r="W29" s="4" t="s">
        <v>528</v>
      </c>
      <c r="X29" s="4" t="s">
        <v>64</v>
      </c>
      <c r="Y29" s="4" t="s">
        <v>65</v>
      </c>
      <c r="Z29" s="4">
        <v>83004</v>
      </c>
      <c r="AA29" s="4">
        <v>83104</v>
      </c>
      <c r="AB29" s="44" t="s">
        <v>594</v>
      </c>
      <c r="AC29" s="44">
        <v>20</v>
      </c>
      <c r="AD29" s="44">
        <v>20</v>
      </c>
      <c r="AE29" s="44" t="s">
        <v>597</v>
      </c>
      <c r="AF29" s="44">
        <v>20</v>
      </c>
      <c r="AG29" s="44">
        <v>0</v>
      </c>
      <c r="AI29" s="15" t="s">
        <v>595</v>
      </c>
      <c r="AJ29" s="15" t="s">
        <v>595</v>
      </c>
      <c r="AK29" s="15">
        <v>1</v>
      </c>
      <c r="AL29" s="15" t="s">
        <v>66</v>
      </c>
      <c r="AM29" s="40" t="s">
        <v>350</v>
      </c>
      <c r="AN29" s="15" t="s">
        <v>67</v>
      </c>
      <c r="AO29" s="15" t="s">
        <v>596</v>
      </c>
      <c r="AP29" s="15" t="s">
        <v>69</v>
      </c>
      <c r="AQ29" s="15" t="s">
        <v>70</v>
      </c>
      <c r="AR29" s="15" t="s">
        <v>71</v>
      </c>
      <c r="AS29" s="15" t="s">
        <v>66</v>
      </c>
      <c r="AT29" s="40" t="s">
        <v>350</v>
      </c>
      <c r="AU29" s="11" t="s">
        <v>68</v>
      </c>
      <c r="AV29" s="11" t="s">
        <v>68</v>
      </c>
      <c r="AW29" s="13">
        <v>101102103104105</v>
      </c>
      <c r="AX29" s="4" t="s">
        <v>555</v>
      </c>
      <c r="AY29" s="4">
        <v>1</v>
      </c>
      <c r="AZ29" s="4">
        <v>8</v>
      </c>
      <c r="BA29" s="4">
        <v>3</v>
      </c>
      <c r="BB29" s="4" t="s">
        <v>220</v>
      </c>
      <c r="BC29" s="41" t="s">
        <v>323</v>
      </c>
      <c r="BD29" s="41" t="s">
        <v>325</v>
      </c>
      <c r="BE29" s="7" t="s">
        <v>369</v>
      </c>
      <c r="BF29" s="6" t="s">
        <v>501</v>
      </c>
      <c r="BG29" s="6">
        <v>0</v>
      </c>
      <c r="BH29" s="73">
        <v>500</v>
      </c>
      <c r="BI29" s="6">
        <v>500</v>
      </c>
      <c r="BJ29" s="6">
        <v>5000</v>
      </c>
      <c r="BK29" s="6" t="s">
        <v>556</v>
      </c>
      <c r="BL29" s="7" t="s">
        <v>354</v>
      </c>
      <c r="BM29" s="7" t="s">
        <v>356</v>
      </c>
      <c r="BN29" s="3">
        <v>5000001</v>
      </c>
    </row>
    <row r="30" spans="1:66" x14ac:dyDescent="0.2">
      <c r="A30" s="48">
        <v>25</v>
      </c>
      <c r="B30" s="3" t="s">
        <v>404</v>
      </c>
      <c r="C30" s="48">
        <v>2</v>
      </c>
      <c r="D30" s="57">
        <v>1</v>
      </c>
      <c r="E30" s="48">
        <v>1</v>
      </c>
      <c r="F30" s="48">
        <v>2</v>
      </c>
      <c r="G30" s="48">
        <v>1</v>
      </c>
      <c r="H30" s="48">
        <v>6</v>
      </c>
      <c r="I30" s="44" t="s">
        <v>572</v>
      </c>
      <c r="J30" s="24" t="s">
        <v>435</v>
      </c>
      <c r="K30" s="24" t="s">
        <v>435</v>
      </c>
      <c r="L30" s="24" t="s">
        <v>76</v>
      </c>
      <c r="M30" s="24" t="s">
        <v>77</v>
      </c>
      <c r="N30" s="24">
        <v>80002</v>
      </c>
      <c r="O30" s="24">
        <v>83101</v>
      </c>
      <c r="P30" s="6" t="s">
        <v>542</v>
      </c>
      <c r="Q30" s="6">
        <v>2</v>
      </c>
      <c r="R30" s="6" t="s">
        <v>76</v>
      </c>
      <c r="S30" s="6" t="s">
        <v>77</v>
      </c>
      <c r="T30" s="6">
        <v>41</v>
      </c>
      <c r="U30" s="6">
        <v>82002</v>
      </c>
      <c r="V30" s="57">
        <v>80101</v>
      </c>
      <c r="W30" s="4" t="s">
        <v>435</v>
      </c>
      <c r="X30" s="4" t="s">
        <v>64</v>
      </c>
      <c r="Y30" s="4" t="s">
        <v>65</v>
      </c>
      <c r="Z30" s="4">
        <v>83001</v>
      </c>
      <c r="AA30" s="4">
        <v>83101</v>
      </c>
      <c r="AB30" s="44" t="s">
        <v>368</v>
      </c>
      <c r="AC30" s="44">
        <v>100</v>
      </c>
      <c r="AD30" s="44">
        <v>100</v>
      </c>
      <c r="AE30" s="44" t="s">
        <v>490</v>
      </c>
      <c r="AF30" s="44">
        <v>100</v>
      </c>
      <c r="AG30" s="44">
        <v>0</v>
      </c>
      <c r="AI30" s="15" t="s">
        <v>515</v>
      </c>
      <c r="AJ30" s="15" t="s">
        <v>515</v>
      </c>
      <c r="AK30" s="15">
        <v>1</v>
      </c>
      <c r="AL30" s="15" t="s">
        <v>66</v>
      </c>
      <c r="AM30" s="40" t="s">
        <v>350</v>
      </c>
      <c r="AN30" s="15" t="s">
        <v>78</v>
      </c>
      <c r="AO30" s="15" t="s">
        <v>516</v>
      </c>
      <c r="AP30" s="15" t="s">
        <v>69</v>
      </c>
      <c r="AQ30" s="15" t="s">
        <v>70</v>
      </c>
      <c r="AR30" s="15" t="s">
        <v>71</v>
      </c>
      <c r="AS30" s="15" t="s">
        <v>66</v>
      </c>
      <c r="AT30" s="40" t="s">
        <v>350</v>
      </c>
      <c r="AU30" s="11" t="s">
        <v>68</v>
      </c>
      <c r="AV30" s="11" t="s">
        <v>68</v>
      </c>
      <c r="AW30" s="13">
        <v>101102103104105</v>
      </c>
      <c r="AX30" s="4" t="s">
        <v>555</v>
      </c>
      <c r="AY30" s="4">
        <v>3</v>
      </c>
      <c r="AZ30" s="4">
        <v>8</v>
      </c>
      <c r="BA30" s="4">
        <v>5</v>
      </c>
      <c r="BB30" s="4" t="s">
        <v>220</v>
      </c>
      <c r="BC30" s="41" t="s">
        <v>323</v>
      </c>
      <c r="BD30" s="41" t="s">
        <v>325</v>
      </c>
      <c r="BE30" s="7" t="s">
        <v>369</v>
      </c>
      <c r="BF30" s="6" t="s">
        <v>501</v>
      </c>
      <c r="BG30" s="6">
        <v>0</v>
      </c>
      <c r="BH30" s="73">
        <v>500</v>
      </c>
      <c r="BI30" s="6">
        <v>500</v>
      </c>
      <c r="BJ30" s="6">
        <v>5000</v>
      </c>
      <c r="BK30" s="6" t="s">
        <v>556</v>
      </c>
      <c r="BL30" s="7" t="s">
        <v>354</v>
      </c>
      <c r="BM30" s="7" t="s">
        <v>356</v>
      </c>
      <c r="BN30" s="3">
        <v>5000001</v>
      </c>
    </row>
    <row r="31" spans="1:66" x14ac:dyDescent="0.2">
      <c r="A31" s="48">
        <v>26</v>
      </c>
      <c r="B31" s="3" t="s">
        <v>405</v>
      </c>
      <c r="C31" s="48">
        <v>2</v>
      </c>
      <c r="D31" s="57">
        <v>1</v>
      </c>
      <c r="E31" s="48">
        <v>1</v>
      </c>
      <c r="F31" s="48">
        <v>2</v>
      </c>
      <c r="G31" s="48">
        <v>2</v>
      </c>
      <c r="H31" s="48">
        <v>3</v>
      </c>
      <c r="I31" s="44" t="s">
        <v>564</v>
      </c>
      <c r="J31" s="24" t="s">
        <v>529</v>
      </c>
      <c r="K31" s="24" t="s">
        <v>529</v>
      </c>
      <c r="L31" s="24" t="s">
        <v>76</v>
      </c>
      <c r="M31" s="24" t="s">
        <v>77</v>
      </c>
      <c r="N31" s="24">
        <v>80002</v>
      </c>
      <c r="O31" s="24">
        <v>83102</v>
      </c>
      <c r="P31" s="6" t="s">
        <v>542</v>
      </c>
      <c r="Q31" s="6">
        <v>2</v>
      </c>
      <c r="R31" s="6" t="s">
        <v>76</v>
      </c>
      <c r="S31" s="6" t="s">
        <v>77</v>
      </c>
      <c r="T31" s="6">
        <v>41</v>
      </c>
      <c r="U31" s="6">
        <v>82002</v>
      </c>
      <c r="V31" s="57">
        <v>80101</v>
      </c>
      <c r="W31" s="4" t="s">
        <v>529</v>
      </c>
      <c r="X31" s="4" t="s">
        <v>64</v>
      </c>
      <c r="Y31" s="4" t="s">
        <v>65</v>
      </c>
      <c r="Z31" s="4">
        <v>83002</v>
      </c>
      <c r="AA31" s="4">
        <v>83102</v>
      </c>
      <c r="AB31" s="44" t="s">
        <v>368</v>
      </c>
      <c r="AC31" s="44">
        <v>100</v>
      </c>
      <c r="AD31" s="44">
        <v>100</v>
      </c>
      <c r="AE31" s="44" t="s">
        <v>490</v>
      </c>
      <c r="AF31" s="44">
        <v>100</v>
      </c>
      <c r="AG31" s="44">
        <v>0</v>
      </c>
      <c r="AI31" s="15" t="s">
        <v>515</v>
      </c>
      <c r="AJ31" s="15" t="s">
        <v>515</v>
      </c>
      <c r="AK31" s="15">
        <v>1</v>
      </c>
      <c r="AL31" s="15" t="s">
        <v>66</v>
      </c>
      <c r="AM31" s="40" t="s">
        <v>350</v>
      </c>
      <c r="AN31" s="15" t="s">
        <v>78</v>
      </c>
      <c r="AO31" s="15" t="s">
        <v>516</v>
      </c>
      <c r="AP31" s="15" t="s">
        <v>69</v>
      </c>
      <c r="AQ31" s="15" t="s">
        <v>70</v>
      </c>
      <c r="AR31" s="15" t="s">
        <v>71</v>
      </c>
      <c r="AS31" s="15" t="s">
        <v>66</v>
      </c>
      <c r="AT31" s="40" t="s">
        <v>350</v>
      </c>
      <c r="AU31" s="11" t="s">
        <v>68</v>
      </c>
      <c r="AV31" s="11" t="s">
        <v>68</v>
      </c>
      <c r="AW31" s="13">
        <v>101102103104105</v>
      </c>
      <c r="AX31" s="4" t="s">
        <v>555</v>
      </c>
      <c r="AY31" s="4">
        <v>3</v>
      </c>
      <c r="AZ31" s="4">
        <v>8</v>
      </c>
      <c r="BA31" s="4">
        <v>5</v>
      </c>
      <c r="BB31" s="4" t="s">
        <v>220</v>
      </c>
      <c r="BC31" s="41" t="s">
        <v>323</v>
      </c>
      <c r="BD31" s="41" t="s">
        <v>325</v>
      </c>
      <c r="BE31" s="7" t="s">
        <v>369</v>
      </c>
      <c r="BF31" s="6" t="s">
        <v>501</v>
      </c>
      <c r="BG31" s="6">
        <v>0</v>
      </c>
      <c r="BH31" s="73">
        <v>500</v>
      </c>
      <c r="BI31" s="6">
        <v>500</v>
      </c>
      <c r="BJ31" s="6">
        <v>5000</v>
      </c>
      <c r="BK31" s="6" t="s">
        <v>556</v>
      </c>
      <c r="BL31" s="7" t="s">
        <v>354</v>
      </c>
      <c r="BM31" s="7" t="s">
        <v>356</v>
      </c>
      <c r="BN31" s="3">
        <v>5000002</v>
      </c>
    </row>
    <row r="32" spans="1:66" x14ac:dyDescent="0.2">
      <c r="A32" s="48">
        <v>27</v>
      </c>
      <c r="B32" s="3" t="s">
        <v>406</v>
      </c>
      <c r="C32" s="48">
        <v>2</v>
      </c>
      <c r="D32" s="57">
        <v>1</v>
      </c>
      <c r="E32" s="48">
        <v>1</v>
      </c>
      <c r="F32" s="48">
        <v>2</v>
      </c>
      <c r="G32" s="48">
        <v>3</v>
      </c>
      <c r="H32" s="48">
        <v>2</v>
      </c>
      <c r="I32" s="44" t="s">
        <v>566</v>
      </c>
      <c r="J32" s="24" t="s">
        <v>530</v>
      </c>
      <c r="K32" s="24" t="s">
        <v>530</v>
      </c>
      <c r="L32" s="24" t="s">
        <v>76</v>
      </c>
      <c r="M32" s="24" t="s">
        <v>77</v>
      </c>
      <c r="N32" s="24">
        <v>80002</v>
      </c>
      <c r="O32" s="24">
        <v>83103</v>
      </c>
      <c r="P32" s="6" t="s">
        <v>542</v>
      </c>
      <c r="Q32" s="6">
        <v>2</v>
      </c>
      <c r="R32" s="6" t="s">
        <v>76</v>
      </c>
      <c r="S32" s="6" t="s">
        <v>77</v>
      </c>
      <c r="T32" s="6">
        <v>41</v>
      </c>
      <c r="U32" s="6">
        <v>82002</v>
      </c>
      <c r="V32" s="57">
        <v>80101</v>
      </c>
      <c r="W32" s="4" t="s">
        <v>530</v>
      </c>
      <c r="X32" s="4" t="s">
        <v>64</v>
      </c>
      <c r="Y32" s="4" t="s">
        <v>65</v>
      </c>
      <c r="Z32" s="4">
        <v>83003</v>
      </c>
      <c r="AA32" s="4">
        <v>83103</v>
      </c>
      <c r="AB32" s="44" t="s">
        <v>368</v>
      </c>
      <c r="AC32" s="44">
        <v>100</v>
      </c>
      <c r="AD32" s="44">
        <v>100</v>
      </c>
      <c r="AE32" s="44" t="s">
        <v>490</v>
      </c>
      <c r="AF32" s="44">
        <v>100</v>
      </c>
      <c r="AG32" s="44">
        <v>0</v>
      </c>
      <c r="AI32" s="15" t="s">
        <v>515</v>
      </c>
      <c r="AJ32" s="15" t="s">
        <v>515</v>
      </c>
      <c r="AK32" s="15">
        <v>1</v>
      </c>
      <c r="AL32" s="15" t="s">
        <v>66</v>
      </c>
      <c r="AM32" s="40" t="s">
        <v>350</v>
      </c>
      <c r="AN32" s="15" t="s">
        <v>78</v>
      </c>
      <c r="AO32" s="15" t="s">
        <v>516</v>
      </c>
      <c r="AP32" s="15" t="s">
        <v>69</v>
      </c>
      <c r="AQ32" s="15" t="s">
        <v>70</v>
      </c>
      <c r="AR32" s="15" t="s">
        <v>71</v>
      </c>
      <c r="AS32" s="15" t="s">
        <v>66</v>
      </c>
      <c r="AT32" s="40" t="s">
        <v>350</v>
      </c>
      <c r="AU32" s="11" t="s">
        <v>68</v>
      </c>
      <c r="AV32" s="11" t="s">
        <v>68</v>
      </c>
      <c r="AW32" s="13">
        <v>101102103104105</v>
      </c>
      <c r="AX32" s="4" t="s">
        <v>555</v>
      </c>
      <c r="AY32" s="4">
        <v>3</v>
      </c>
      <c r="AZ32" s="4">
        <v>8</v>
      </c>
      <c r="BA32" s="4">
        <v>5</v>
      </c>
      <c r="BB32" s="4" t="s">
        <v>220</v>
      </c>
      <c r="BC32" s="41" t="s">
        <v>323</v>
      </c>
      <c r="BD32" s="41" t="s">
        <v>325</v>
      </c>
      <c r="BE32" s="7" t="s">
        <v>369</v>
      </c>
      <c r="BF32" s="6" t="s">
        <v>501</v>
      </c>
      <c r="BG32" s="6">
        <v>0</v>
      </c>
      <c r="BH32" s="73">
        <v>500</v>
      </c>
      <c r="BI32" s="6">
        <v>500</v>
      </c>
      <c r="BJ32" s="6">
        <v>5000</v>
      </c>
      <c r="BK32" s="6" t="s">
        <v>556</v>
      </c>
      <c r="BL32" s="7" t="s">
        <v>354</v>
      </c>
      <c r="BM32" s="7" t="s">
        <v>356</v>
      </c>
      <c r="BN32" s="3">
        <v>5000003</v>
      </c>
    </row>
    <row r="33" spans="1:66" x14ac:dyDescent="0.2">
      <c r="A33" s="48">
        <v>28</v>
      </c>
      <c r="B33" s="3" t="s">
        <v>407</v>
      </c>
      <c r="C33" s="48">
        <v>2</v>
      </c>
      <c r="D33" s="57">
        <v>1</v>
      </c>
      <c r="E33" s="48">
        <v>1</v>
      </c>
      <c r="F33" s="48">
        <v>2</v>
      </c>
      <c r="G33" s="48">
        <v>4</v>
      </c>
      <c r="H33" s="48">
        <v>1</v>
      </c>
      <c r="I33" s="44" t="s">
        <v>568</v>
      </c>
      <c r="J33" s="24" t="s">
        <v>531</v>
      </c>
      <c r="K33" s="24" t="s">
        <v>531</v>
      </c>
      <c r="L33" s="24" t="s">
        <v>76</v>
      </c>
      <c r="M33" s="24" t="s">
        <v>77</v>
      </c>
      <c r="N33" s="24">
        <v>80002</v>
      </c>
      <c r="O33" s="24">
        <v>83104</v>
      </c>
      <c r="P33" s="6" t="s">
        <v>542</v>
      </c>
      <c r="Q33" s="6">
        <v>2</v>
      </c>
      <c r="R33" s="6" t="s">
        <v>76</v>
      </c>
      <c r="S33" s="6" t="s">
        <v>77</v>
      </c>
      <c r="T33" s="6">
        <v>41</v>
      </c>
      <c r="U33" s="6">
        <v>82002</v>
      </c>
      <c r="V33" s="57">
        <v>80101</v>
      </c>
      <c r="W33" s="4" t="s">
        <v>531</v>
      </c>
      <c r="X33" s="4" t="s">
        <v>64</v>
      </c>
      <c r="Y33" s="4" t="s">
        <v>65</v>
      </c>
      <c r="Z33" s="4">
        <v>83004</v>
      </c>
      <c r="AA33" s="4">
        <v>83104</v>
      </c>
      <c r="AB33" s="44" t="s">
        <v>368</v>
      </c>
      <c r="AC33" s="44">
        <v>100</v>
      </c>
      <c r="AD33" s="44">
        <v>100</v>
      </c>
      <c r="AE33" s="44" t="s">
        <v>490</v>
      </c>
      <c r="AF33" s="44">
        <v>100</v>
      </c>
      <c r="AG33" s="44">
        <v>0</v>
      </c>
      <c r="AI33" s="15" t="s">
        <v>515</v>
      </c>
      <c r="AJ33" s="15" t="s">
        <v>515</v>
      </c>
      <c r="AK33" s="15">
        <v>1</v>
      </c>
      <c r="AL33" s="15" t="s">
        <v>66</v>
      </c>
      <c r="AM33" s="40" t="s">
        <v>350</v>
      </c>
      <c r="AN33" s="15" t="s">
        <v>78</v>
      </c>
      <c r="AO33" s="15" t="s">
        <v>516</v>
      </c>
      <c r="AP33" s="15" t="s">
        <v>69</v>
      </c>
      <c r="AQ33" s="15" t="s">
        <v>70</v>
      </c>
      <c r="AR33" s="15" t="s">
        <v>71</v>
      </c>
      <c r="AS33" s="15" t="s">
        <v>66</v>
      </c>
      <c r="AT33" s="40" t="s">
        <v>350</v>
      </c>
      <c r="AU33" s="11" t="s">
        <v>68</v>
      </c>
      <c r="AV33" s="11" t="s">
        <v>68</v>
      </c>
      <c r="AW33" s="13">
        <v>101102103104105</v>
      </c>
      <c r="AX33" s="4" t="s">
        <v>555</v>
      </c>
      <c r="AY33" s="4">
        <v>3</v>
      </c>
      <c r="AZ33" s="4">
        <v>8</v>
      </c>
      <c r="BA33" s="4">
        <v>5</v>
      </c>
      <c r="BB33" s="4" t="s">
        <v>220</v>
      </c>
      <c r="BC33" s="41" t="s">
        <v>323</v>
      </c>
      <c r="BD33" s="41" t="s">
        <v>325</v>
      </c>
      <c r="BE33" s="7" t="s">
        <v>369</v>
      </c>
      <c r="BF33" s="6" t="s">
        <v>501</v>
      </c>
      <c r="BG33" s="6">
        <v>0</v>
      </c>
      <c r="BH33" s="73">
        <v>500</v>
      </c>
      <c r="BI33" s="6">
        <v>500</v>
      </c>
      <c r="BJ33" s="6">
        <v>5000</v>
      </c>
      <c r="BK33" s="6" t="s">
        <v>556</v>
      </c>
      <c r="BL33" s="7" t="s">
        <v>354</v>
      </c>
      <c r="BM33" s="7" t="s">
        <v>356</v>
      </c>
      <c r="BN33" s="3">
        <v>5000001</v>
      </c>
    </row>
    <row r="34" spans="1:66" x14ac:dyDescent="0.2">
      <c r="A34" s="48">
        <v>29</v>
      </c>
      <c r="B34" s="3" t="s">
        <v>408</v>
      </c>
      <c r="C34" s="48">
        <v>2</v>
      </c>
      <c r="D34" s="57">
        <v>1</v>
      </c>
      <c r="E34" s="48">
        <v>1</v>
      </c>
      <c r="F34" s="48">
        <v>3</v>
      </c>
      <c r="G34" s="48">
        <v>1</v>
      </c>
      <c r="H34" s="48">
        <v>6</v>
      </c>
      <c r="I34" s="44" t="s">
        <v>570</v>
      </c>
      <c r="J34" s="24" t="s">
        <v>532</v>
      </c>
      <c r="K34" s="24" t="s">
        <v>532</v>
      </c>
      <c r="L34" s="24" t="s">
        <v>83</v>
      </c>
      <c r="M34" s="24" t="s">
        <v>84</v>
      </c>
      <c r="N34" s="24">
        <v>80002</v>
      </c>
      <c r="O34" s="24">
        <v>83101</v>
      </c>
      <c r="P34" s="6" t="s">
        <v>543</v>
      </c>
      <c r="Q34" s="6">
        <v>3</v>
      </c>
      <c r="R34" s="6" t="s">
        <v>83</v>
      </c>
      <c r="S34" s="6" t="s">
        <v>84</v>
      </c>
      <c r="T34" s="6">
        <v>42</v>
      </c>
      <c r="U34" s="6">
        <v>82003</v>
      </c>
      <c r="V34" s="57">
        <v>80101</v>
      </c>
      <c r="W34" s="4" t="s">
        <v>532</v>
      </c>
      <c r="X34" s="4" t="s">
        <v>64</v>
      </c>
      <c r="Y34" s="4" t="s">
        <v>65</v>
      </c>
      <c r="Z34" s="4">
        <v>83001</v>
      </c>
      <c r="AA34" s="4">
        <v>83101</v>
      </c>
      <c r="AB34" s="44" t="s">
        <v>370</v>
      </c>
      <c r="AC34" s="44">
        <v>1000</v>
      </c>
      <c r="AD34" s="44">
        <v>1000</v>
      </c>
      <c r="AE34" s="44" t="s">
        <v>491</v>
      </c>
      <c r="AF34" s="44">
        <v>1000</v>
      </c>
      <c r="AG34" s="44">
        <v>0</v>
      </c>
      <c r="AI34" s="15" t="s">
        <v>517</v>
      </c>
      <c r="AJ34" s="15" t="s">
        <v>517</v>
      </c>
      <c r="AK34" s="15">
        <v>1</v>
      </c>
      <c r="AL34" s="15" t="s">
        <v>66</v>
      </c>
      <c r="AM34" s="40" t="s">
        <v>350</v>
      </c>
      <c r="AN34" s="15" t="s">
        <v>85</v>
      </c>
      <c r="AO34" s="15" t="s">
        <v>518</v>
      </c>
      <c r="AP34" s="15" t="s">
        <v>69</v>
      </c>
      <c r="AQ34" s="15" t="s">
        <v>70</v>
      </c>
      <c r="AR34" s="15" t="s">
        <v>71</v>
      </c>
      <c r="AS34" s="15" t="s">
        <v>66</v>
      </c>
      <c r="AT34" s="40" t="s">
        <v>350</v>
      </c>
      <c r="AU34" s="11" t="s">
        <v>68</v>
      </c>
      <c r="AV34" s="11" t="s">
        <v>68</v>
      </c>
      <c r="AW34" s="13">
        <v>101102103104105</v>
      </c>
      <c r="AX34" s="4" t="s">
        <v>555</v>
      </c>
      <c r="AY34" s="4">
        <v>5</v>
      </c>
      <c r="AZ34" s="4">
        <v>8</v>
      </c>
      <c r="BA34" s="4">
        <v>7</v>
      </c>
      <c r="BB34" s="4" t="s">
        <v>220</v>
      </c>
      <c r="BC34" s="41" t="s">
        <v>323</v>
      </c>
      <c r="BD34" s="41" t="s">
        <v>325</v>
      </c>
      <c r="BE34" s="7" t="s">
        <v>369</v>
      </c>
      <c r="BF34" s="6" t="s">
        <v>501</v>
      </c>
      <c r="BG34" s="6">
        <v>0</v>
      </c>
      <c r="BH34" s="73">
        <v>500</v>
      </c>
      <c r="BI34" s="6">
        <v>500</v>
      </c>
      <c r="BJ34" s="6">
        <v>5000</v>
      </c>
      <c r="BK34" s="6" t="s">
        <v>556</v>
      </c>
      <c r="BL34" s="7" t="s">
        <v>354</v>
      </c>
      <c r="BM34" s="7" t="s">
        <v>356</v>
      </c>
      <c r="BN34" s="3">
        <v>5000001</v>
      </c>
    </row>
    <row r="35" spans="1:66" x14ac:dyDescent="0.2">
      <c r="A35" s="48">
        <v>30</v>
      </c>
      <c r="B35" s="3" t="s">
        <v>409</v>
      </c>
      <c r="C35" s="48">
        <v>2</v>
      </c>
      <c r="D35" s="57">
        <v>1</v>
      </c>
      <c r="E35" s="48">
        <v>1</v>
      </c>
      <c r="F35" s="48">
        <v>3</v>
      </c>
      <c r="G35" s="48">
        <v>2</v>
      </c>
      <c r="H35" s="48">
        <v>3</v>
      </c>
      <c r="I35" s="44" t="s">
        <v>572</v>
      </c>
      <c r="J35" s="24" t="s">
        <v>436</v>
      </c>
      <c r="K35" s="24" t="s">
        <v>436</v>
      </c>
      <c r="L35" s="24" t="s">
        <v>83</v>
      </c>
      <c r="M35" s="24" t="s">
        <v>84</v>
      </c>
      <c r="N35" s="24">
        <v>80002</v>
      </c>
      <c r="O35" s="24">
        <v>83102</v>
      </c>
      <c r="P35" s="6" t="s">
        <v>543</v>
      </c>
      <c r="Q35" s="6">
        <v>3</v>
      </c>
      <c r="R35" s="6" t="s">
        <v>83</v>
      </c>
      <c r="S35" s="6" t="s">
        <v>84</v>
      </c>
      <c r="T35" s="6">
        <v>42</v>
      </c>
      <c r="U35" s="6">
        <v>82003</v>
      </c>
      <c r="V35" s="57">
        <v>80101</v>
      </c>
      <c r="W35" s="4" t="s">
        <v>436</v>
      </c>
      <c r="X35" s="4" t="s">
        <v>64</v>
      </c>
      <c r="Y35" s="4" t="s">
        <v>65</v>
      </c>
      <c r="Z35" s="4">
        <v>83002</v>
      </c>
      <c r="AA35" s="4">
        <v>83102</v>
      </c>
      <c r="AB35" s="44" t="s">
        <v>370</v>
      </c>
      <c r="AC35" s="44">
        <v>1000</v>
      </c>
      <c r="AD35" s="44">
        <v>1000</v>
      </c>
      <c r="AE35" s="44" t="s">
        <v>491</v>
      </c>
      <c r="AF35" s="44">
        <v>1000</v>
      </c>
      <c r="AG35" s="44">
        <v>0</v>
      </c>
      <c r="AI35" s="15" t="s">
        <v>517</v>
      </c>
      <c r="AJ35" s="15" t="s">
        <v>517</v>
      </c>
      <c r="AK35" s="15">
        <v>1</v>
      </c>
      <c r="AL35" s="15" t="s">
        <v>66</v>
      </c>
      <c r="AM35" s="40" t="s">
        <v>350</v>
      </c>
      <c r="AN35" s="15" t="s">
        <v>85</v>
      </c>
      <c r="AO35" s="15" t="s">
        <v>518</v>
      </c>
      <c r="AP35" s="15" t="s">
        <v>69</v>
      </c>
      <c r="AQ35" s="15" t="s">
        <v>70</v>
      </c>
      <c r="AR35" s="15" t="s">
        <v>71</v>
      </c>
      <c r="AS35" s="15" t="s">
        <v>66</v>
      </c>
      <c r="AT35" s="40" t="s">
        <v>350</v>
      </c>
      <c r="AU35" s="11" t="s">
        <v>68</v>
      </c>
      <c r="AV35" s="11" t="s">
        <v>68</v>
      </c>
      <c r="AW35" s="13">
        <v>101102103104105</v>
      </c>
      <c r="AX35" s="4" t="s">
        <v>555</v>
      </c>
      <c r="AY35" s="4">
        <v>5</v>
      </c>
      <c r="AZ35" s="4">
        <v>8</v>
      </c>
      <c r="BA35" s="4">
        <v>7</v>
      </c>
      <c r="BB35" s="4" t="s">
        <v>220</v>
      </c>
      <c r="BC35" s="41" t="s">
        <v>323</v>
      </c>
      <c r="BD35" s="41" t="s">
        <v>325</v>
      </c>
      <c r="BE35" s="7" t="s">
        <v>369</v>
      </c>
      <c r="BF35" s="6" t="s">
        <v>501</v>
      </c>
      <c r="BG35" s="6">
        <v>0</v>
      </c>
      <c r="BH35" s="73">
        <v>500</v>
      </c>
      <c r="BI35" s="6">
        <v>500</v>
      </c>
      <c r="BJ35" s="6">
        <v>5000</v>
      </c>
      <c r="BK35" s="6" t="s">
        <v>556</v>
      </c>
      <c r="BL35" s="7" t="s">
        <v>354</v>
      </c>
      <c r="BM35" s="7" t="s">
        <v>356</v>
      </c>
      <c r="BN35" s="3">
        <v>5000002</v>
      </c>
    </row>
    <row r="36" spans="1:66" x14ac:dyDescent="0.2">
      <c r="A36" s="48">
        <v>31</v>
      </c>
      <c r="B36" s="3" t="s">
        <v>410</v>
      </c>
      <c r="C36" s="48">
        <v>2</v>
      </c>
      <c r="D36" s="57">
        <v>1</v>
      </c>
      <c r="E36" s="48">
        <v>1</v>
      </c>
      <c r="F36" s="48">
        <v>3</v>
      </c>
      <c r="G36" s="48">
        <v>3</v>
      </c>
      <c r="H36" s="48">
        <v>2</v>
      </c>
      <c r="I36" s="44" t="s">
        <v>564</v>
      </c>
      <c r="J36" s="24" t="s">
        <v>533</v>
      </c>
      <c r="K36" s="24" t="s">
        <v>533</v>
      </c>
      <c r="L36" s="24" t="s">
        <v>83</v>
      </c>
      <c r="M36" s="24" t="s">
        <v>84</v>
      </c>
      <c r="N36" s="24">
        <v>80002</v>
      </c>
      <c r="O36" s="24">
        <v>83103</v>
      </c>
      <c r="P36" s="6" t="s">
        <v>543</v>
      </c>
      <c r="Q36" s="6">
        <v>3</v>
      </c>
      <c r="R36" s="6" t="s">
        <v>83</v>
      </c>
      <c r="S36" s="6" t="s">
        <v>84</v>
      </c>
      <c r="T36" s="6">
        <v>42</v>
      </c>
      <c r="U36" s="6">
        <v>82003</v>
      </c>
      <c r="V36" s="57">
        <v>80101</v>
      </c>
      <c r="W36" s="4" t="s">
        <v>533</v>
      </c>
      <c r="X36" s="4" t="s">
        <v>64</v>
      </c>
      <c r="Y36" s="4" t="s">
        <v>65</v>
      </c>
      <c r="Z36" s="4">
        <v>83003</v>
      </c>
      <c r="AA36" s="4">
        <v>83103</v>
      </c>
      <c r="AB36" s="44" t="s">
        <v>370</v>
      </c>
      <c r="AC36" s="44">
        <v>1000</v>
      </c>
      <c r="AD36" s="44">
        <v>1000</v>
      </c>
      <c r="AE36" s="44" t="s">
        <v>491</v>
      </c>
      <c r="AF36" s="44">
        <v>1000</v>
      </c>
      <c r="AG36" s="44">
        <v>0</v>
      </c>
      <c r="AI36" s="15" t="s">
        <v>517</v>
      </c>
      <c r="AJ36" s="15" t="s">
        <v>517</v>
      </c>
      <c r="AK36" s="15">
        <v>1</v>
      </c>
      <c r="AL36" s="15" t="s">
        <v>66</v>
      </c>
      <c r="AM36" s="40" t="s">
        <v>350</v>
      </c>
      <c r="AN36" s="15" t="s">
        <v>85</v>
      </c>
      <c r="AO36" s="15" t="s">
        <v>518</v>
      </c>
      <c r="AP36" s="15" t="s">
        <v>69</v>
      </c>
      <c r="AQ36" s="15" t="s">
        <v>70</v>
      </c>
      <c r="AR36" s="15" t="s">
        <v>71</v>
      </c>
      <c r="AS36" s="15" t="s">
        <v>66</v>
      </c>
      <c r="AT36" s="40" t="s">
        <v>350</v>
      </c>
      <c r="AU36" s="11" t="s">
        <v>68</v>
      </c>
      <c r="AV36" s="11" t="s">
        <v>68</v>
      </c>
      <c r="AW36" s="13">
        <v>101102103104105</v>
      </c>
      <c r="AX36" s="4" t="s">
        <v>555</v>
      </c>
      <c r="AY36" s="4">
        <v>5</v>
      </c>
      <c r="AZ36" s="4">
        <v>8</v>
      </c>
      <c r="BA36" s="4">
        <v>7</v>
      </c>
      <c r="BB36" s="4" t="s">
        <v>220</v>
      </c>
      <c r="BC36" s="41" t="s">
        <v>323</v>
      </c>
      <c r="BD36" s="41" t="s">
        <v>325</v>
      </c>
      <c r="BE36" s="7" t="s">
        <v>369</v>
      </c>
      <c r="BF36" s="6" t="s">
        <v>501</v>
      </c>
      <c r="BG36" s="6">
        <v>0</v>
      </c>
      <c r="BH36" s="73">
        <v>500</v>
      </c>
      <c r="BI36" s="6">
        <v>500</v>
      </c>
      <c r="BJ36" s="6">
        <v>5000</v>
      </c>
      <c r="BK36" s="6" t="s">
        <v>556</v>
      </c>
      <c r="BL36" s="7" t="s">
        <v>354</v>
      </c>
      <c r="BM36" s="7" t="s">
        <v>356</v>
      </c>
      <c r="BN36" s="3">
        <v>5000003</v>
      </c>
    </row>
    <row r="37" spans="1:66" x14ac:dyDescent="0.2">
      <c r="A37" s="48">
        <v>32</v>
      </c>
      <c r="B37" s="3" t="s">
        <v>411</v>
      </c>
      <c r="C37" s="48">
        <v>2</v>
      </c>
      <c r="D37" s="57">
        <v>1</v>
      </c>
      <c r="E37" s="48">
        <v>1</v>
      </c>
      <c r="F37" s="48">
        <v>3</v>
      </c>
      <c r="G37" s="48">
        <v>4</v>
      </c>
      <c r="H37" s="48">
        <v>1</v>
      </c>
      <c r="I37" s="44" t="s">
        <v>566</v>
      </c>
      <c r="J37" s="24" t="s">
        <v>534</v>
      </c>
      <c r="K37" s="24" t="s">
        <v>534</v>
      </c>
      <c r="L37" s="24" t="s">
        <v>83</v>
      </c>
      <c r="M37" s="24" t="s">
        <v>84</v>
      </c>
      <c r="N37" s="24">
        <v>80002</v>
      </c>
      <c r="O37" s="24">
        <v>83104</v>
      </c>
      <c r="P37" s="6" t="s">
        <v>543</v>
      </c>
      <c r="Q37" s="6">
        <v>3</v>
      </c>
      <c r="R37" s="6" t="s">
        <v>83</v>
      </c>
      <c r="S37" s="6" t="s">
        <v>84</v>
      </c>
      <c r="T37" s="6">
        <v>42</v>
      </c>
      <c r="U37" s="6">
        <v>82003</v>
      </c>
      <c r="V37" s="57">
        <v>80101</v>
      </c>
      <c r="W37" s="4" t="s">
        <v>534</v>
      </c>
      <c r="X37" s="4" t="s">
        <v>64</v>
      </c>
      <c r="Y37" s="4" t="s">
        <v>65</v>
      </c>
      <c r="Z37" s="4">
        <v>83004</v>
      </c>
      <c r="AA37" s="4">
        <v>83104</v>
      </c>
      <c r="AB37" s="44" t="s">
        <v>370</v>
      </c>
      <c r="AC37" s="44">
        <v>1000</v>
      </c>
      <c r="AD37" s="44">
        <v>1000</v>
      </c>
      <c r="AE37" s="44" t="s">
        <v>491</v>
      </c>
      <c r="AF37" s="44">
        <v>1000</v>
      </c>
      <c r="AG37" s="44">
        <v>0</v>
      </c>
      <c r="AI37" s="15" t="s">
        <v>517</v>
      </c>
      <c r="AJ37" s="15" t="s">
        <v>517</v>
      </c>
      <c r="AK37" s="15">
        <v>1</v>
      </c>
      <c r="AL37" s="15" t="s">
        <v>66</v>
      </c>
      <c r="AM37" s="40" t="s">
        <v>350</v>
      </c>
      <c r="AN37" s="15" t="s">
        <v>85</v>
      </c>
      <c r="AO37" s="15" t="s">
        <v>518</v>
      </c>
      <c r="AP37" s="15" t="s">
        <v>69</v>
      </c>
      <c r="AQ37" s="15" t="s">
        <v>70</v>
      </c>
      <c r="AR37" s="15" t="s">
        <v>71</v>
      </c>
      <c r="AS37" s="15" t="s">
        <v>66</v>
      </c>
      <c r="AT37" s="40" t="s">
        <v>350</v>
      </c>
      <c r="AU37" s="11" t="s">
        <v>68</v>
      </c>
      <c r="AV37" s="11" t="s">
        <v>68</v>
      </c>
      <c r="AW37" s="13">
        <v>101102103104105</v>
      </c>
      <c r="AX37" s="4" t="s">
        <v>555</v>
      </c>
      <c r="AY37" s="4">
        <v>5</v>
      </c>
      <c r="AZ37" s="4">
        <v>8</v>
      </c>
      <c r="BA37" s="4">
        <v>7</v>
      </c>
      <c r="BB37" s="4" t="s">
        <v>220</v>
      </c>
      <c r="BC37" s="41" t="s">
        <v>323</v>
      </c>
      <c r="BD37" s="41" t="s">
        <v>325</v>
      </c>
      <c r="BE37" s="7" t="s">
        <v>369</v>
      </c>
      <c r="BF37" s="6" t="s">
        <v>501</v>
      </c>
      <c r="BG37" s="6">
        <v>0</v>
      </c>
      <c r="BH37" s="73">
        <v>500</v>
      </c>
      <c r="BI37" s="6">
        <v>500</v>
      </c>
      <c r="BJ37" s="6">
        <v>5000</v>
      </c>
      <c r="BK37" s="6" t="s">
        <v>556</v>
      </c>
      <c r="BL37" s="7" t="s">
        <v>354</v>
      </c>
      <c r="BM37" s="7" t="s">
        <v>356</v>
      </c>
      <c r="BN37" s="3">
        <v>5000001</v>
      </c>
    </row>
    <row r="38" spans="1:66" x14ac:dyDescent="0.2">
      <c r="A38" s="48">
        <v>33</v>
      </c>
      <c r="B38" s="3" t="s">
        <v>412</v>
      </c>
      <c r="C38" s="48">
        <v>2</v>
      </c>
      <c r="D38" s="57">
        <v>1</v>
      </c>
      <c r="E38" s="48">
        <v>1</v>
      </c>
      <c r="F38" s="48">
        <v>4</v>
      </c>
      <c r="G38" s="48">
        <v>1</v>
      </c>
      <c r="H38" s="48">
        <v>6</v>
      </c>
      <c r="I38" s="44" t="s">
        <v>568</v>
      </c>
      <c r="J38" s="24" t="s">
        <v>535</v>
      </c>
      <c r="K38" s="24" t="s">
        <v>535</v>
      </c>
      <c r="L38" s="24" t="s">
        <v>90</v>
      </c>
      <c r="M38" s="24" t="s">
        <v>91</v>
      </c>
      <c r="N38" s="24">
        <v>80002</v>
      </c>
      <c r="O38" s="24">
        <v>83101</v>
      </c>
      <c r="P38" s="6" t="s">
        <v>544</v>
      </c>
      <c r="Q38" s="6">
        <v>4</v>
      </c>
      <c r="R38" s="6" t="s">
        <v>90</v>
      </c>
      <c r="S38" s="6" t="s">
        <v>91</v>
      </c>
      <c r="T38" s="6">
        <v>43</v>
      </c>
      <c r="U38" s="6">
        <v>82004</v>
      </c>
      <c r="V38" s="57">
        <v>80101</v>
      </c>
      <c r="W38" s="4" t="s">
        <v>535</v>
      </c>
      <c r="X38" s="4" t="s">
        <v>64</v>
      </c>
      <c r="Y38" s="4" t="s">
        <v>65</v>
      </c>
      <c r="Z38" s="4">
        <v>83001</v>
      </c>
      <c r="AA38" s="4">
        <v>83101</v>
      </c>
      <c r="AB38" s="44" t="s">
        <v>371</v>
      </c>
      <c r="AC38" s="44">
        <v>10000</v>
      </c>
      <c r="AD38" s="44">
        <v>10000</v>
      </c>
      <c r="AE38" s="44" t="s">
        <v>492</v>
      </c>
      <c r="AF38" s="44">
        <v>10000</v>
      </c>
      <c r="AG38" s="44">
        <v>0</v>
      </c>
      <c r="AI38" s="15" t="s">
        <v>519</v>
      </c>
      <c r="AJ38" s="15" t="s">
        <v>519</v>
      </c>
      <c r="AK38" s="15">
        <v>1</v>
      </c>
      <c r="AL38" s="15" t="s">
        <v>66</v>
      </c>
      <c r="AM38" s="40" t="s">
        <v>350</v>
      </c>
      <c r="AN38" s="15" t="s">
        <v>92</v>
      </c>
      <c r="AO38" s="15" t="s">
        <v>520</v>
      </c>
      <c r="AP38" s="15" t="s">
        <v>69</v>
      </c>
      <c r="AQ38" s="15" t="s">
        <v>70</v>
      </c>
      <c r="AR38" s="15" t="s">
        <v>71</v>
      </c>
      <c r="AS38" s="15" t="s">
        <v>66</v>
      </c>
      <c r="AT38" s="40" t="s">
        <v>350</v>
      </c>
      <c r="AU38" s="11" t="s">
        <v>68</v>
      </c>
      <c r="AV38" s="11" t="s">
        <v>68</v>
      </c>
      <c r="AW38" s="13">
        <v>101102103104105</v>
      </c>
      <c r="AX38" s="4" t="s">
        <v>555</v>
      </c>
      <c r="AY38" s="4">
        <v>7</v>
      </c>
      <c r="AZ38" s="4">
        <v>8</v>
      </c>
      <c r="BA38" s="4">
        <v>9</v>
      </c>
      <c r="BB38" s="4" t="s">
        <v>220</v>
      </c>
      <c r="BC38" s="41" t="s">
        <v>323</v>
      </c>
      <c r="BD38" s="41" t="s">
        <v>325</v>
      </c>
      <c r="BE38" s="7" t="s">
        <v>369</v>
      </c>
      <c r="BF38" s="6" t="s">
        <v>501</v>
      </c>
      <c r="BG38" s="6">
        <v>0</v>
      </c>
      <c r="BH38" s="73">
        <v>500</v>
      </c>
      <c r="BI38" s="6">
        <v>500</v>
      </c>
      <c r="BJ38" s="6">
        <v>5000</v>
      </c>
      <c r="BK38" s="6" t="s">
        <v>556</v>
      </c>
      <c r="BL38" s="7" t="s">
        <v>354</v>
      </c>
      <c r="BM38" s="7" t="s">
        <v>356</v>
      </c>
      <c r="BN38" s="3">
        <v>5000001</v>
      </c>
    </row>
    <row r="39" spans="1:66" x14ac:dyDescent="0.2">
      <c r="A39" s="48">
        <v>34</v>
      </c>
      <c r="B39" s="3" t="s">
        <v>413</v>
      </c>
      <c r="C39" s="48">
        <v>2</v>
      </c>
      <c r="D39" s="57">
        <v>1</v>
      </c>
      <c r="E39" s="48">
        <v>1</v>
      </c>
      <c r="F39" s="48">
        <v>4</v>
      </c>
      <c r="G39" s="48">
        <v>2</v>
      </c>
      <c r="H39" s="48">
        <v>3</v>
      </c>
      <c r="I39" s="44" t="s">
        <v>570</v>
      </c>
      <c r="J39" s="24" t="s">
        <v>536</v>
      </c>
      <c r="K39" s="24" t="s">
        <v>536</v>
      </c>
      <c r="L39" s="24" t="s">
        <v>90</v>
      </c>
      <c r="M39" s="24" t="s">
        <v>91</v>
      </c>
      <c r="N39" s="24">
        <v>80002</v>
      </c>
      <c r="O39" s="24">
        <v>83102</v>
      </c>
      <c r="P39" s="6" t="s">
        <v>544</v>
      </c>
      <c r="Q39" s="6">
        <v>4</v>
      </c>
      <c r="R39" s="6" t="s">
        <v>90</v>
      </c>
      <c r="S39" s="6" t="s">
        <v>91</v>
      </c>
      <c r="T39" s="6">
        <v>43</v>
      </c>
      <c r="U39" s="6">
        <v>82004</v>
      </c>
      <c r="V39" s="57">
        <v>80101</v>
      </c>
      <c r="W39" s="4" t="s">
        <v>536</v>
      </c>
      <c r="X39" s="4" t="s">
        <v>64</v>
      </c>
      <c r="Y39" s="4" t="s">
        <v>65</v>
      </c>
      <c r="Z39" s="4">
        <v>83002</v>
      </c>
      <c r="AA39" s="4">
        <v>83102</v>
      </c>
      <c r="AB39" s="44" t="s">
        <v>371</v>
      </c>
      <c r="AC39" s="44">
        <v>10000</v>
      </c>
      <c r="AD39" s="44">
        <v>10000</v>
      </c>
      <c r="AE39" s="44" t="s">
        <v>492</v>
      </c>
      <c r="AF39" s="44">
        <v>10000</v>
      </c>
      <c r="AG39" s="44">
        <v>0</v>
      </c>
      <c r="AI39" s="15" t="s">
        <v>519</v>
      </c>
      <c r="AJ39" s="15" t="s">
        <v>519</v>
      </c>
      <c r="AK39" s="15">
        <v>1</v>
      </c>
      <c r="AL39" s="15" t="s">
        <v>66</v>
      </c>
      <c r="AM39" s="40" t="s">
        <v>350</v>
      </c>
      <c r="AN39" s="15" t="s">
        <v>92</v>
      </c>
      <c r="AO39" s="15" t="s">
        <v>520</v>
      </c>
      <c r="AP39" s="15" t="s">
        <v>69</v>
      </c>
      <c r="AQ39" s="15" t="s">
        <v>70</v>
      </c>
      <c r="AR39" s="15" t="s">
        <v>71</v>
      </c>
      <c r="AS39" s="15" t="s">
        <v>66</v>
      </c>
      <c r="AT39" s="40" t="s">
        <v>350</v>
      </c>
      <c r="AU39" s="11" t="s">
        <v>68</v>
      </c>
      <c r="AV39" s="11" t="s">
        <v>68</v>
      </c>
      <c r="AW39" s="13">
        <v>101102103104105</v>
      </c>
      <c r="AX39" s="4" t="s">
        <v>555</v>
      </c>
      <c r="AY39" s="4">
        <v>7</v>
      </c>
      <c r="AZ39" s="4">
        <v>8</v>
      </c>
      <c r="BA39" s="4">
        <v>9</v>
      </c>
      <c r="BB39" s="4" t="s">
        <v>220</v>
      </c>
      <c r="BC39" s="41" t="s">
        <v>323</v>
      </c>
      <c r="BD39" s="41" t="s">
        <v>325</v>
      </c>
      <c r="BE39" s="7" t="s">
        <v>369</v>
      </c>
      <c r="BF39" s="6" t="s">
        <v>501</v>
      </c>
      <c r="BG39" s="6">
        <v>0</v>
      </c>
      <c r="BH39" s="73">
        <v>500</v>
      </c>
      <c r="BI39" s="6">
        <v>500</v>
      </c>
      <c r="BJ39" s="6">
        <v>5000</v>
      </c>
      <c r="BK39" s="6" t="s">
        <v>556</v>
      </c>
      <c r="BL39" s="7" t="s">
        <v>354</v>
      </c>
      <c r="BM39" s="7" t="s">
        <v>356</v>
      </c>
      <c r="BN39" s="3">
        <v>5000002</v>
      </c>
    </row>
    <row r="40" spans="1:66" x14ac:dyDescent="0.2">
      <c r="A40" s="48">
        <v>35</v>
      </c>
      <c r="B40" s="3" t="s">
        <v>414</v>
      </c>
      <c r="C40" s="48">
        <v>2</v>
      </c>
      <c r="D40" s="57">
        <v>1</v>
      </c>
      <c r="E40" s="48">
        <v>1</v>
      </c>
      <c r="F40" s="48">
        <v>4</v>
      </c>
      <c r="G40" s="48">
        <v>3</v>
      </c>
      <c r="H40" s="48">
        <v>2</v>
      </c>
      <c r="I40" s="44" t="s">
        <v>572</v>
      </c>
      <c r="J40" s="24" t="s">
        <v>437</v>
      </c>
      <c r="K40" s="24" t="s">
        <v>437</v>
      </c>
      <c r="L40" s="24" t="s">
        <v>90</v>
      </c>
      <c r="M40" s="24" t="s">
        <v>91</v>
      </c>
      <c r="N40" s="24">
        <v>80002</v>
      </c>
      <c r="O40" s="24">
        <v>83103</v>
      </c>
      <c r="P40" s="6" t="s">
        <v>544</v>
      </c>
      <c r="Q40" s="6">
        <v>4</v>
      </c>
      <c r="R40" s="6" t="s">
        <v>90</v>
      </c>
      <c r="S40" s="6" t="s">
        <v>91</v>
      </c>
      <c r="T40" s="6">
        <v>43</v>
      </c>
      <c r="U40" s="6">
        <v>82004</v>
      </c>
      <c r="V40" s="57">
        <v>80101</v>
      </c>
      <c r="W40" s="4" t="s">
        <v>437</v>
      </c>
      <c r="X40" s="4" t="s">
        <v>64</v>
      </c>
      <c r="Y40" s="4" t="s">
        <v>65</v>
      </c>
      <c r="Z40" s="4">
        <v>83003</v>
      </c>
      <c r="AA40" s="4">
        <v>83103</v>
      </c>
      <c r="AB40" s="44" t="s">
        <v>371</v>
      </c>
      <c r="AC40" s="44">
        <v>10000</v>
      </c>
      <c r="AD40" s="44">
        <v>10000</v>
      </c>
      <c r="AE40" s="44" t="s">
        <v>492</v>
      </c>
      <c r="AF40" s="44">
        <v>10000</v>
      </c>
      <c r="AG40" s="44">
        <v>0</v>
      </c>
      <c r="AI40" s="15" t="s">
        <v>519</v>
      </c>
      <c r="AJ40" s="15" t="s">
        <v>519</v>
      </c>
      <c r="AK40" s="15">
        <v>1</v>
      </c>
      <c r="AL40" s="15" t="s">
        <v>66</v>
      </c>
      <c r="AM40" s="40" t="s">
        <v>350</v>
      </c>
      <c r="AN40" s="15" t="s">
        <v>92</v>
      </c>
      <c r="AO40" s="15" t="s">
        <v>520</v>
      </c>
      <c r="AP40" s="15" t="s">
        <v>69</v>
      </c>
      <c r="AQ40" s="15" t="s">
        <v>70</v>
      </c>
      <c r="AR40" s="15" t="s">
        <v>71</v>
      </c>
      <c r="AS40" s="15" t="s">
        <v>66</v>
      </c>
      <c r="AT40" s="40" t="s">
        <v>350</v>
      </c>
      <c r="AU40" s="11" t="s">
        <v>68</v>
      </c>
      <c r="AV40" s="11" t="s">
        <v>68</v>
      </c>
      <c r="AW40" s="13">
        <v>101102103104105</v>
      </c>
      <c r="AX40" s="4" t="s">
        <v>555</v>
      </c>
      <c r="AY40" s="4">
        <v>7</v>
      </c>
      <c r="AZ40" s="4">
        <v>8</v>
      </c>
      <c r="BA40" s="4">
        <v>9</v>
      </c>
      <c r="BB40" s="4" t="s">
        <v>220</v>
      </c>
      <c r="BC40" s="41" t="s">
        <v>323</v>
      </c>
      <c r="BD40" s="41" t="s">
        <v>325</v>
      </c>
      <c r="BE40" s="7" t="s">
        <v>369</v>
      </c>
      <c r="BF40" s="6" t="s">
        <v>501</v>
      </c>
      <c r="BG40" s="6">
        <v>0</v>
      </c>
      <c r="BH40" s="73">
        <v>500</v>
      </c>
      <c r="BI40" s="6">
        <v>500</v>
      </c>
      <c r="BJ40" s="6">
        <v>5000</v>
      </c>
      <c r="BK40" s="6" t="s">
        <v>556</v>
      </c>
      <c r="BL40" s="7" t="s">
        <v>354</v>
      </c>
      <c r="BM40" s="7" t="s">
        <v>356</v>
      </c>
      <c r="BN40" s="3">
        <v>5000003</v>
      </c>
    </row>
    <row r="41" spans="1:66" x14ac:dyDescent="0.2">
      <c r="A41" s="48">
        <v>36</v>
      </c>
      <c r="B41" s="3" t="s">
        <v>415</v>
      </c>
      <c r="C41" s="48">
        <v>2</v>
      </c>
      <c r="D41" s="57">
        <v>1</v>
      </c>
      <c r="E41" s="48">
        <v>1</v>
      </c>
      <c r="F41" s="48">
        <v>4</v>
      </c>
      <c r="G41" s="48">
        <v>4</v>
      </c>
      <c r="H41" s="48">
        <v>1</v>
      </c>
      <c r="I41" s="44" t="s">
        <v>564</v>
      </c>
      <c r="J41" s="24" t="s">
        <v>537</v>
      </c>
      <c r="K41" s="24" t="s">
        <v>537</v>
      </c>
      <c r="L41" s="24" t="s">
        <v>90</v>
      </c>
      <c r="M41" s="24" t="s">
        <v>91</v>
      </c>
      <c r="N41" s="24">
        <v>80002</v>
      </c>
      <c r="O41" s="24">
        <v>83104</v>
      </c>
      <c r="P41" s="6" t="s">
        <v>544</v>
      </c>
      <c r="Q41" s="6">
        <v>4</v>
      </c>
      <c r="R41" s="6" t="s">
        <v>90</v>
      </c>
      <c r="S41" s="6" t="s">
        <v>91</v>
      </c>
      <c r="T41" s="6">
        <v>43</v>
      </c>
      <c r="U41" s="6">
        <v>82004</v>
      </c>
      <c r="V41" s="57">
        <v>80101</v>
      </c>
      <c r="W41" s="4" t="s">
        <v>537</v>
      </c>
      <c r="X41" s="4" t="s">
        <v>64</v>
      </c>
      <c r="Y41" s="4" t="s">
        <v>65</v>
      </c>
      <c r="Z41" s="4">
        <v>83004</v>
      </c>
      <c r="AA41" s="4">
        <v>83104</v>
      </c>
      <c r="AB41" s="44" t="s">
        <v>371</v>
      </c>
      <c r="AC41" s="44">
        <v>10000</v>
      </c>
      <c r="AD41" s="44">
        <v>10000</v>
      </c>
      <c r="AE41" s="44" t="s">
        <v>492</v>
      </c>
      <c r="AF41" s="44">
        <v>10000</v>
      </c>
      <c r="AG41" s="44">
        <v>0</v>
      </c>
      <c r="AI41" s="15" t="s">
        <v>519</v>
      </c>
      <c r="AJ41" s="15" t="s">
        <v>519</v>
      </c>
      <c r="AK41" s="15">
        <v>1</v>
      </c>
      <c r="AL41" s="15" t="s">
        <v>66</v>
      </c>
      <c r="AM41" s="40" t="s">
        <v>350</v>
      </c>
      <c r="AN41" s="15" t="s">
        <v>92</v>
      </c>
      <c r="AO41" s="15" t="s">
        <v>520</v>
      </c>
      <c r="AP41" s="15" t="s">
        <v>69</v>
      </c>
      <c r="AQ41" s="15" t="s">
        <v>70</v>
      </c>
      <c r="AR41" s="15" t="s">
        <v>71</v>
      </c>
      <c r="AS41" s="15" t="s">
        <v>66</v>
      </c>
      <c r="AT41" s="40" t="s">
        <v>350</v>
      </c>
      <c r="AU41" s="11" t="s">
        <v>68</v>
      </c>
      <c r="AV41" s="11" t="s">
        <v>68</v>
      </c>
      <c r="AW41" s="13">
        <v>101102103104105</v>
      </c>
      <c r="AX41" s="4" t="s">
        <v>555</v>
      </c>
      <c r="AY41" s="4">
        <v>7</v>
      </c>
      <c r="AZ41" s="4">
        <v>8</v>
      </c>
      <c r="BA41" s="4">
        <v>9</v>
      </c>
      <c r="BB41" s="4" t="s">
        <v>220</v>
      </c>
      <c r="BC41" s="41" t="s">
        <v>323</v>
      </c>
      <c r="BD41" s="41" t="s">
        <v>325</v>
      </c>
      <c r="BE41" s="7" t="s">
        <v>369</v>
      </c>
      <c r="BF41" s="6" t="s">
        <v>501</v>
      </c>
      <c r="BG41" s="6">
        <v>0</v>
      </c>
      <c r="BH41" s="73">
        <v>500</v>
      </c>
      <c r="BI41" s="6">
        <v>500</v>
      </c>
      <c r="BJ41" s="6">
        <v>5000</v>
      </c>
      <c r="BK41" s="6" t="s">
        <v>556</v>
      </c>
      <c r="BL41" s="7" t="s">
        <v>354</v>
      </c>
      <c r="BM41" s="7" t="s">
        <v>356</v>
      </c>
      <c r="BN41" s="3">
        <v>5000001</v>
      </c>
    </row>
    <row r="42" spans="1:66" x14ac:dyDescent="0.2">
      <c r="A42" s="48">
        <v>37</v>
      </c>
      <c r="B42" s="3" t="s">
        <v>416</v>
      </c>
      <c r="C42" s="48">
        <v>2</v>
      </c>
      <c r="D42" s="57">
        <v>1</v>
      </c>
      <c r="E42" s="48">
        <v>1</v>
      </c>
      <c r="F42" s="48">
        <v>5</v>
      </c>
      <c r="G42" s="48">
        <v>1</v>
      </c>
      <c r="H42" s="48">
        <v>6</v>
      </c>
      <c r="I42" s="44" t="s">
        <v>566</v>
      </c>
      <c r="J42" s="24" t="s">
        <v>538</v>
      </c>
      <c r="K42" s="24" t="s">
        <v>538</v>
      </c>
      <c r="L42" s="24" t="s">
        <v>97</v>
      </c>
      <c r="M42" s="24" t="s">
        <v>98</v>
      </c>
      <c r="N42" s="24">
        <v>80002</v>
      </c>
      <c r="O42" s="24">
        <v>83101</v>
      </c>
      <c r="P42" s="6" t="s">
        <v>434</v>
      </c>
      <c r="Q42" s="6">
        <v>5</v>
      </c>
      <c r="R42" s="6" t="s">
        <v>97</v>
      </c>
      <c r="S42" s="6" t="s">
        <v>98</v>
      </c>
      <c r="T42" s="6">
        <v>44</v>
      </c>
      <c r="U42" s="6">
        <v>82005</v>
      </c>
      <c r="V42" s="57">
        <v>80101</v>
      </c>
      <c r="W42" s="4" t="s">
        <v>538</v>
      </c>
      <c r="X42" s="4" t="s">
        <v>64</v>
      </c>
      <c r="Y42" s="4" t="s">
        <v>65</v>
      </c>
      <c r="Z42" s="4">
        <v>83001</v>
      </c>
      <c r="AA42" s="4">
        <v>83101</v>
      </c>
      <c r="AB42" s="44" t="s">
        <v>372</v>
      </c>
      <c r="AC42" s="44">
        <v>100000</v>
      </c>
      <c r="AD42" s="44">
        <v>100000</v>
      </c>
      <c r="AE42" s="44" t="s">
        <v>493</v>
      </c>
      <c r="AF42" s="44">
        <v>100000</v>
      </c>
      <c r="AG42" s="44">
        <v>0</v>
      </c>
      <c r="AI42" s="15" t="s">
        <v>521</v>
      </c>
      <c r="AJ42" s="15" t="s">
        <v>521</v>
      </c>
      <c r="AK42" s="15">
        <v>1</v>
      </c>
      <c r="AL42" s="15" t="s">
        <v>66</v>
      </c>
      <c r="AM42" s="40" t="s">
        <v>350</v>
      </c>
      <c r="AN42" s="15" t="s">
        <v>99</v>
      </c>
      <c r="AO42" s="15" t="s">
        <v>522</v>
      </c>
      <c r="AP42" s="15" t="s">
        <v>69</v>
      </c>
      <c r="AQ42" s="15" t="s">
        <v>70</v>
      </c>
      <c r="AR42" s="15" t="s">
        <v>71</v>
      </c>
      <c r="AS42" s="15" t="s">
        <v>66</v>
      </c>
      <c r="AT42" s="40" t="s">
        <v>350</v>
      </c>
      <c r="AU42" s="11" t="s">
        <v>68</v>
      </c>
      <c r="AV42" s="11" t="s">
        <v>68</v>
      </c>
      <c r="AW42" s="13">
        <v>101102103104105</v>
      </c>
      <c r="AX42" s="4" t="s">
        <v>555</v>
      </c>
      <c r="AY42" s="4">
        <v>9</v>
      </c>
      <c r="AZ42" s="4">
        <v>8</v>
      </c>
      <c r="BA42" s="4">
        <v>11</v>
      </c>
      <c r="BB42" s="4" t="s">
        <v>220</v>
      </c>
      <c r="BC42" s="41" t="s">
        <v>323</v>
      </c>
      <c r="BD42" s="41" t="s">
        <v>325</v>
      </c>
      <c r="BE42" s="7" t="s">
        <v>369</v>
      </c>
      <c r="BF42" s="6" t="s">
        <v>501</v>
      </c>
      <c r="BG42" s="6">
        <v>0</v>
      </c>
      <c r="BH42" s="73">
        <v>500</v>
      </c>
      <c r="BI42" s="6">
        <v>500</v>
      </c>
      <c r="BJ42" s="6">
        <v>5000</v>
      </c>
      <c r="BK42" s="6" t="s">
        <v>556</v>
      </c>
      <c r="BL42" s="7" t="s">
        <v>354</v>
      </c>
      <c r="BM42" s="7" t="s">
        <v>356</v>
      </c>
      <c r="BN42" s="3">
        <v>5000001</v>
      </c>
    </row>
    <row r="43" spans="1:66" x14ac:dyDescent="0.2">
      <c r="A43" s="48">
        <v>38</v>
      </c>
      <c r="B43" s="3" t="s">
        <v>417</v>
      </c>
      <c r="C43" s="48">
        <v>2</v>
      </c>
      <c r="D43" s="57">
        <v>1</v>
      </c>
      <c r="E43" s="48">
        <v>1</v>
      </c>
      <c r="F43" s="48">
        <v>5</v>
      </c>
      <c r="G43" s="48">
        <v>2</v>
      </c>
      <c r="H43" s="48">
        <v>3</v>
      </c>
      <c r="I43" s="44" t="s">
        <v>568</v>
      </c>
      <c r="J43" s="24" t="s">
        <v>539</v>
      </c>
      <c r="K43" s="24" t="s">
        <v>539</v>
      </c>
      <c r="L43" s="24" t="s">
        <v>97</v>
      </c>
      <c r="M43" s="24" t="s">
        <v>98</v>
      </c>
      <c r="N43" s="24">
        <v>80002</v>
      </c>
      <c r="O43" s="24">
        <v>83102</v>
      </c>
      <c r="P43" s="6" t="s">
        <v>434</v>
      </c>
      <c r="Q43" s="6">
        <v>5</v>
      </c>
      <c r="R43" s="6" t="s">
        <v>97</v>
      </c>
      <c r="S43" s="6" t="s">
        <v>98</v>
      </c>
      <c r="T43" s="6">
        <v>44</v>
      </c>
      <c r="U43" s="6">
        <v>82005</v>
      </c>
      <c r="V43" s="57">
        <v>80101</v>
      </c>
      <c r="W43" s="4" t="s">
        <v>539</v>
      </c>
      <c r="X43" s="4" t="s">
        <v>64</v>
      </c>
      <c r="Y43" s="4" t="s">
        <v>65</v>
      </c>
      <c r="Z43" s="4">
        <v>83002</v>
      </c>
      <c r="AA43" s="4">
        <v>83102</v>
      </c>
      <c r="AB43" s="44" t="s">
        <v>372</v>
      </c>
      <c r="AC43" s="44">
        <v>100000</v>
      </c>
      <c r="AD43" s="44">
        <v>100000</v>
      </c>
      <c r="AE43" s="44" t="s">
        <v>493</v>
      </c>
      <c r="AF43" s="44">
        <v>100000</v>
      </c>
      <c r="AG43" s="44">
        <v>0</v>
      </c>
      <c r="AI43" s="15" t="s">
        <v>521</v>
      </c>
      <c r="AJ43" s="15" t="s">
        <v>521</v>
      </c>
      <c r="AK43" s="15">
        <v>1</v>
      </c>
      <c r="AL43" s="15" t="s">
        <v>66</v>
      </c>
      <c r="AM43" s="40" t="s">
        <v>350</v>
      </c>
      <c r="AN43" s="15" t="s">
        <v>99</v>
      </c>
      <c r="AO43" s="15" t="s">
        <v>522</v>
      </c>
      <c r="AP43" s="15" t="s">
        <v>69</v>
      </c>
      <c r="AQ43" s="15" t="s">
        <v>70</v>
      </c>
      <c r="AR43" s="15" t="s">
        <v>71</v>
      </c>
      <c r="AS43" s="15" t="s">
        <v>66</v>
      </c>
      <c r="AT43" s="40" t="s">
        <v>350</v>
      </c>
      <c r="AU43" s="11" t="s">
        <v>68</v>
      </c>
      <c r="AV43" s="11" t="s">
        <v>68</v>
      </c>
      <c r="AW43" s="13">
        <v>101102103104105</v>
      </c>
      <c r="AX43" s="4" t="s">
        <v>555</v>
      </c>
      <c r="AY43" s="4">
        <v>9</v>
      </c>
      <c r="AZ43" s="4">
        <v>8</v>
      </c>
      <c r="BA43" s="4">
        <v>11</v>
      </c>
      <c r="BB43" s="4" t="s">
        <v>220</v>
      </c>
      <c r="BC43" s="41" t="s">
        <v>323</v>
      </c>
      <c r="BD43" s="41" t="s">
        <v>325</v>
      </c>
      <c r="BE43" s="7" t="s">
        <v>369</v>
      </c>
      <c r="BF43" s="6" t="s">
        <v>501</v>
      </c>
      <c r="BG43" s="6">
        <v>0</v>
      </c>
      <c r="BH43" s="73">
        <v>500</v>
      </c>
      <c r="BI43" s="6">
        <v>500</v>
      </c>
      <c r="BJ43" s="6">
        <v>5000</v>
      </c>
      <c r="BK43" s="6" t="s">
        <v>556</v>
      </c>
      <c r="BL43" s="7" t="s">
        <v>354</v>
      </c>
      <c r="BM43" s="7" t="s">
        <v>356</v>
      </c>
      <c r="BN43" s="3">
        <v>5000002</v>
      </c>
    </row>
    <row r="44" spans="1:66" x14ac:dyDescent="0.2">
      <c r="A44" s="48">
        <v>39</v>
      </c>
      <c r="B44" s="3" t="s">
        <v>418</v>
      </c>
      <c r="C44" s="48">
        <v>2</v>
      </c>
      <c r="D44" s="57">
        <v>1</v>
      </c>
      <c r="E44" s="48">
        <v>1</v>
      </c>
      <c r="F44" s="48">
        <v>5</v>
      </c>
      <c r="G44" s="48">
        <v>3</v>
      </c>
      <c r="H44" s="48">
        <v>2</v>
      </c>
      <c r="I44" s="44" t="s">
        <v>570</v>
      </c>
      <c r="J44" s="24" t="s">
        <v>540</v>
      </c>
      <c r="K44" s="24" t="s">
        <v>540</v>
      </c>
      <c r="L44" s="24" t="s">
        <v>97</v>
      </c>
      <c r="M44" s="24" t="s">
        <v>98</v>
      </c>
      <c r="N44" s="24">
        <v>80002</v>
      </c>
      <c r="O44" s="24">
        <v>83103</v>
      </c>
      <c r="P44" s="6" t="s">
        <v>434</v>
      </c>
      <c r="Q44" s="6">
        <v>5</v>
      </c>
      <c r="R44" s="6" t="s">
        <v>97</v>
      </c>
      <c r="S44" s="6" t="s">
        <v>98</v>
      </c>
      <c r="T44" s="6">
        <v>44</v>
      </c>
      <c r="U44" s="6">
        <v>82005</v>
      </c>
      <c r="V44" s="57">
        <v>80101</v>
      </c>
      <c r="W44" s="4" t="s">
        <v>540</v>
      </c>
      <c r="X44" s="4" t="s">
        <v>64</v>
      </c>
      <c r="Y44" s="4" t="s">
        <v>65</v>
      </c>
      <c r="Z44" s="4">
        <v>83003</v>
      </c>
      <c r="AA44" s="4">
        <v>83103</v>
      </c>
      <c r="AB44" s="44" t="s">
        <v>372</v>
      </c>
      <c r="AC44" s="44">
        <v>100000</v>
      </c>
      <c r="AD44" s="44">
        <v>100000</v>
      </c>
      <c r="AE44" s="44" t="s">
        <v>493</v>
      </c>
      <c r="AF44" s="44">
        <v>100000</v>
      </c>
      <c r="AG44" s="44">
        <v>0</v>
      </c>
      <c r="AI44" s="15" t="s">
        <v>521</v>
      </c>
      <c r="AJ44" s="15" t="s">
        <v>521</v>
      </c>
      <c r="AK44" s="15">
        <v>1</v>
      </c>
      <c r="AL44" s="15" t="s">
        <v>66</v>
      </c>
      <c r="AM44" s="40" t="s">
        <v>350</v>
      </c>
      <c r="AN44" s="15" t="s">
        <v>99</v>
      </c>
      <c r="AO44" s="15" t="s">
        <v>522</v>
      </c>
      <c r="AP44" s="15" t="s">
        <v>69</v>
      </c>
      <c r="AQ44" s="15" t="s">
        <v>70</v>
      </c>
      <c r="AR44" s="15" t="s">
        <v>71</v>
      </c>
      <c r="AS44" s="15" t="s">
        <v>66</v>
      </c>
      <c r="AT44" s="40" t="s">
        <v>350</v>
      </c>
      <c r="AU44" s="11" t="s">
        <v>68</v>
      </c>
      <c r="AV44" s="11" t="s">
        <v>68</v>
      </c>
      <c r="AW44" s="13">
        <v>101102103104105</v>
      </c>
      <c r="AX44" s="4" t="s">
        <v>555</v>
      </c>
      <c r="AY44" s="4">
        <v>9</v>
      </c>
      <c r="AZ44" s="4">
        <v>8</v>
      </c>
      <c r="BA44" s="4">
        <v>11</v>
      </c>
      <c r="BB44" s="4" t="s">
        <v>220</v>
      </c>
      <c r="BC44" s="41" t="s">
        <v>323</v>
      </c>
      <c r="BD44" s="41" t="s">
        <v>325</v>
      </c>
      <c r="BE44" s="7" t="s">
        <v>369</v>
      </c>
      <c r="BF44" s="6" t="s">
        <v>501</v>
      </c>
      <c r="BG44" s="6">
        <v>0</v>
      </c>
      <c r="BH44" s="73">
        <v>500</v>
      </c>
      <c r="BI44" s="6">
        <v>500</v>
      </c>
      <c r="BJ44" s="6">
        <v>5000</v>
      </c>
      <c r="BK44" s="6" t="s">
        <v>556</v>
      </c>
      <c r="BL44" s="7" t="s">
        <v>354</v>
      </c>
      <c r="BM44" s="7" t="s">
        <v>356</v>
      </c>
      <c r="BN44" s="3">
        <v>5000003</v>
      </c>
    </row>
    <row r="45" spans="1:66" x14ac:dyDescent="0.2">
      <c r="A45" s="48">
        <v>40</v>
      </c>
      <c r="B45" s="3" t="s">
        <v>419</v>
      </c>
      <c r="C45" s="48">
        <v>2</v>
      </c>
      <c r="D45" s="57">
        <v>1</v>
      </c>
      <c r="E45" s="48">
        <v>1</v>
      </c>
      <c r="F45" s="48">
        <v>5</v>
      </c>
      <c r="G45" s="48">
        <v>4</v>
      </c>
      <c r="H45" s="48">
        <v>1</v>
      </c>
      <c r="I45" s="44" t="s">
        <v>572</v>
      </c>
      <c r="J45" s="24" t="s">
        <v>438</v>
      </c>
      <c r="K45" s="24" t="s">
        <v>438</v>
      </c>
      <c r="L45" s="24" t="s">
        <v>97</v>
      </c>
      <c r="M45" s="24" t="s">
        <v>98</v>
      </c>
      <c r="N45" s="24">
        <v>80002</v>
      </c>
      <c r="O45" s="24">
        <v>83104</v>
      </c>
      <c r="P45" s="6" t="s">
        <v>434</v>
      </c>
      <c r="Q45" s="6">
        <v>5</v>
      </c>
      <c r="R45" s="6" t="s">
        <v>97</v>
      </c>
      <c r="S45" s="6" t="s">
        <v>98</v>
      </c>
      <c r="T45" s="6">
        <v>44</v>
      </c>
      <c r="U45" s="6">
        <v>82005</v>
      </c>
      <c r="V45" s="57">
        <v>80101</v>
      </c>
      <c r="W45" s="4" t="s">
        <v>438</v>
      </c>
      <c r="X45" s="4" t="s">
        <v>64</v>
      </c>
      <c r="Y45" s="4" t="s">
        <v>65</v>
      </c>
      <c r="Z45" s="4">
        <v>83004</v>
      </c>
      <c r="AA45" s="4">
        <v>83104</v>
      </c>
      <c r="AB45" s="44" t="s">
        <v>372</v>
      </c>
      <c r="AC45" s="44">
        <v>100000</v>
      </c>
      <c r="AD45" s="44">
        <v>100000</v>
      </c>
      <c r="AE45" s="44" t="s">
        <v>493</v>
      </c>
      <c r="AF45" s="44">
        <v>100000</v>
      </c>
      <c r="AG45" s="44">
        <v>0</v>
      </c>
      <c r="AI45" s="15" t="s">
        <v>521</v>
      </c>
      <c r="AJ45" s="15" t="s">
        <v>521</v>
      </c>
      <c r="AK45" s="15">
        <v>1</v>
      </c>
      <c r="AL45" s="15" t="s">
        <v>66</v>
      </c>
      <c r="AM45" s="40" t="s">
        <v>350</v>
      </c>
      <c r="AN45" s="15" t="s">
        <v>99</v>
      </c>
      <c r="AO45" s="15" t="s">
        <v>522</v>
      </c>
      <c r="AP45" s="15" t="s">
        <v>69</v>
      </c>
      <c r="AQ45" s="15" t="s">
        <v>70</v>
      </c>
      <c r="AR45" s="15" t="s">
        <v>71</v>
      </c>
      <c r="AS45" s="15" t="s">
        <v>66</v>
      </c>
      <c r="AT45" s="40" t="s">
        <v>350</v>
      </c>
      <c r="AU45" s="11" t="s">
        <v>68</v>
      </c>
      <c r="AV45" s="11" t="s">
        <v>68</v>
      </c>
      <c r="AW45" s="13">
        <v>101102103104105</v>
      </c>
      <c r="AX45" s="4" t="s">
        <v>555</v>
      </c>
      <c r="AY45" s="4">
        <v>9</v>
      </c>
      <c r="AZ45" s="4">
        <v>8</v>
      </c>
      <c r="BA45" s="4">
        <v>11</v>
      </c>
      <c r="BB45" s="4" t="s">
        <v>220</v>
      </c>
      <c r="BC45" s="41" t="s">
        <v>323</v>
      </c>
      <c r="BD45" s="41" t="s">
        <v>325</v>
      </c>
      <c r="BE45" s="7" t="s">
        <v>369</v>
      </c>
      <c r="BF45" s="6" t="s">
        <v>501</v>
      </c>
      <c r="BG45" s="6">
        <v>0</v>
      </c>
      <c r="BH45" s="73">
        <v>500</v>
      </c>
      <c r="BI45" s="6">
        <v>500</v>
      </c>
      <c r="BJ45" s="6">
        <v>5000</v>
      </c>
      <c r="BK45" s="6" t="s">
        <v>556</v>
      </c>
      <c r="BL45" s="7" t="s">
        <v>354</v>
      </c>
      <c r="BM45" s="7" t="s">
        <v>356</v>
      </c>
      <c r="BN45" s="3">
        <v>5000001</v>
      </c>
    </row>
    <row r="46" spans="1:66" x14ac:dyDescent="0.2">
      <c r="A46" s="48">
        <v>41</v>
      </c>
      <c r="B46" s="3" t="s">
        <v>104</v>
      </c>
      <c r="C46" s="48">
        <v>2</v>
      </c>
      <c r="D46" s="57">
        <v>2</v>
      </c>
      <c r="E46" s="48">
        <v>1</v>
      </c>
      <c r="F46" s="48">
        <v>1</v>
      </c>
      <c r="G46" s="48">
        <v>1</v>
      </c>
      <c r="H46" s="48">
        <v>6</v>
      </c>
      <c r="I46" s="44" t="s">
        <v>564</v>
      </c>
      <c r="J46" s="24" t="s">
        <v>525</v>
      </c>
      <c r="K46" s="24" t="s">
        <v>525</v>
      </c>
      <c r="L46" s="24" t="s">
        <v>62</v>
      </c>
      <c r="M46" s="24" t="s">
        <v>63</v>
      </c>
      <c r="N46" s="24">
        <v>80002</v>
      </c>
      <c r="O46" s="24">
        <v>83101</v>
      </c>
      <c r="P46" s="6" t="s">
        <v>541</v>
      </c>
      <c r="Q46" s="6">
        <v>1</v>
      </c>
      <c r="R46" s="6" t="s">
        <v>62</v>
      </c>
      <c r="S46" s="6" t="s">
        <v>63</v>
      </c>
      <c r="T46" s="6">
        <v>40</v>
      </c>
      <c r="U46" s="6">
        <v>82001</v>
      </c>
      <c r="V46" s="57">
        <v>80102</v>
      </c>
      <c r="W46" s="4" t="s">
        <v>525</v>
      </c>
      <c r="X46" s="4" t="s">
        <v>64</v>
      </c>
      <c r="Y46" s="4" t="s">
        <v>65</v>
      </c>
      <c r="Z46" s="4">
        <v>83001</v>
      </c>
      <c r="AA46" s="4">
        <v>83101</v>
      </c>
      <c r="AB46" s="44" t="s">
        <v>594</v>
      </c>
      <c r="AC46" s="44">
        <v>20</v>
      </c>
      <c r="AD46" s="44">
        <v>20</v>
      </c>
      <c r="AE46" s="44" t="s">
        <v>597</v>
      </c>
      <c r="AF46" s="44">
        <v>20</v>
      </c>
      <c r="AG46" s="44">
        <v>0</v>
      </c>
      <c r="AI46" s="15" t="s">
        <v>595</v>
      </c>
      <c r="AJ46" s="15" t="s">
        <v>595</v>
      </c>
      <c r="AK46" s="15">
        <v>1</v>
      </c>
      <c r="AL46" s="15" t="s">
        <v>66</v>
      </c>
      <c r="AM46" s="40" t="s">
        <v>350</v>
      </c>
      <c r="AN46" s="15" t="s">
        <v>103</v>
      </c>
      <c r="AO46" s="15" t="s">
        <v>596</v>
      </c>
      <c r="AP46" s="15" t="s">
        <v>69</v>
      </c>
      <c r="AQ46" s="15" t="s">
        <v>70</v>
      </c>
      <c r="AR46" s="15" t="s">
        <v>71</v>
      </c>
      <c r="AS46" s="15" t="s">
        <v>66</v>
      </c>
      <c r="AT46" s="40" t="s">
        <v>350</v>
      </c>
      <c r="AU46" s="11" t="s">
        <v>68</v>
      </c>
      <c r="AV46" s="11" t="s">
        <v>68</v>
      </c>
      <c r="AW46" s="13">
        <v>101102103104105</v>
      </c>
      <c r="AX46" s="4" t="s">
        <v>555</v>
      </c>
      <c r="AY46" s="4">
        <v>1</v>
      </c>
      <c r="AZ46" s="4">
        <v>8</v>
      </c>
      <c r="BA46" s="4">
        <v>3</v>
      </c>
      <c r="BB46" s="4" t="s">
        <v>220</v>
      </c>
      <c r="BC46" s="41" t="s">
        <v>323</v>
      </c>
      <c r="BD46" s="41" t="s">
        <v>325</v>
      </c>
      <c r="BE46" s="7" t="s">
        <v>369</v>
      </c>
      <c r="BF46" s="6" t="s">
        <v>501</v>
      </c>
      <c r="BG46" s="6">
        <v>20</v>
      </c>
      <c r="BH46" s="73">
        <v>500</v>
      </c>
      <c r="BI46" s="6">
        <v>500</v>
      </c>
      <c r="BJ46" s="6">
        <v>5000</v>
      </c>
      <c r="BK46" s="6" t="s">
        <v>556</v>
      </c>
      <c r="BL46" s="7" t="s">
        <v>354</v>
      </c>
      <c r="BM46" s="7" t="s">
        <v>356</v>
      </c>
      <c r="BN46" s="3">
        <v>5000001</v>
      </c>
    </row>
    <row r="47" spans="1:66" x14ac:dyDescent="0.2">
      <c r="A47" s="48">
        <v>42</v>
      </c>
      <c r="B47" s="3" t="s">
        <v>105</v>
      </c>
      <c r="C47" s="48">
        <v>2</v>
      </c>
      <c r="D47" s="57">
        <v>2</v>
      </c>
      <c r="E47" s="48">
        <v>1</v>
      </c>
      <c r="F47" s="48">
        <v>1</v>
      </c>
      <c r="G47" s="48">
        <v>2</v>
      </c>
      <c r="H47" s="48">
        <v>3</v>
      </c>
      <c r="I47" s="44" t="s">
        <v>566</v>
      </c>
      <c r="J47" s="24" t="s">
        <v>526</v>
      </c>
      <c r="K47" s="24" t="s">
        <v>526</v>
      </c>
      <c r="L47" s="24" t="s">
        <v>62</v>
      </c>
      <c r="M47" s="24" t="s">
        <v>63</v>
      </c>
      <c r="N47" s="24">
        <v>80002</v>
      </c>
      <c r="O47" s="24">
        <v>83102</v>
      </c>
      <c r="P47" s="6" t="s">
        <v>541</v>
      </c>
      <c r="Q47" s="6">
        <v>1</v>
      </c>
      <c r="R47" s="6" t="s">
        <v>62</v>
      </c>
      <c r="S47" s="6" t="s">
        <v>63</v>
      </c>
      <c r="T47" s="6">
        <v>40</v>
      </c>
      <c r="U47" s="6">
        <v>82001</v>
      </c>
      <c r="V47" s="57">
        <v>80102</v>
      </c>
      <c r="W47" s="4" t="s">
        <v>526</v>
      </c>
      <c r="X47" s="4" t="s">
        <v>64</v>
      </c>
      <c r="Y47" s="4" t="s">
        <v>65</v>
      </c>
      <c r="Z47" s="4">
        <v>83002</v>
      </c>
      <c r="AA47" s="4">
        <v>83102</v>
      </c>
      <c r="AB47" s="44" t="s">
        <v>594</v>
      </c>
      <c r="AC47" s="44">
        <v>20</v>
      </c>
      <c r="AD47" s="44">
        <v>20</v>
      </c>
      <c r="AE47" s="44" t="s">
        <v>597</v>
      </c>
      <c r="AF47" s="44">
        <v>20</v>
      </c>
      <c r="AG47" s="44">
        <v>0</v>
      </c>
      <c r="AI47" s="15" t="s">
        <v>595</v>
      </c>
      <c r="AJ47" s="15" t="s">
        <v>595</v>
      </c>
      <c r="AK47" s="15">
        <v>1</v>
      </c>
      <c r="AL47" s="15" t="s">
        <v>66</v>
      </c>
      <c r="AM47" s="40" t="s">
        <v>350</v>
      </c>
      <c r="AN47" s="15" t="s">
        <v>67</v>
      </c>
      <c r="AO47" s="15" t="s">
        <v>596</v>
      </c>
      <c r="AP47" s="15" t="s">
        <v>69</v>
      </c>
      <c r="AQ47" s="15" t="s">
        <v>70</v>
      </c>
      <c r="AR47" s="15" t="s">
        <v>71</v>
      </c>
      <c r="AS47" s="15" t="s">
        <v>66</v>
      </c>
      <c r="AT47" s="40" t="s">
        <v>350</v>
      </c>
      <c r="AU47" s="11" t="s">
        <v>68</v>
      </c>
      <c r="AV47" s="11" t="s">
        <v>68</v>
      </c>
      <c r="AW47" s="13">
        <v>101102103104105</v>
      </c>
      <c r="AX47" s="4" t="s">
        <v>555</v>
      </c>
      <c r="AY47" s="4">
        <v>1</v>
      </c>
      <c r="AZ47" s="4">
        <v>8</v>
      </c>
      <c r="BA47" s="4">
        <v>3</v>
      </c>
      <c r="BB47" s="4" t="s">
        <v>220</v>
      </c>
      <c r="BC47" s="41" t="s">
        <v>323</v>
      </c>
      <c r="BD47" s="41" t="s">
        <v>325</v>
      </c>
      <c r="BE47" s="7" t="s">
        <v>369</v>
      </c>
      <c r="BF47" s="6" t="s">
        <v>501</v>
      </c>
      <c r="BG47" s="6">
        <v>20</v>
      </c>
      <c r="BH47" s="73">
        <v>500</v>
      </c>
      <c r="BI47" s="6">
        <v>500</v>
      </c>
      <c r="BJ47" s="6">
        <v>5000</v>
      </c>
      <c r="BK47" s="6" t="s">
        <v>556</v>
      </c>
      <c r="BL47" s="7" t="s">
        <v>354</v>
      </c>
      <c r="BM47" s="7" t="s">
        <v>356</v>
      </c>
      <c r="BN47" s="3">
        <v>5000002</v>
      </c>
    </row>
    <row r="48" spans="1:66" x14ac:dyDescent="0.2">
      <c r="A48" s="48">
        <v>43</v>
      </c>
      <c r="B48" s="3" t="s">
        <v>106</v>
      </c>
      <c r="C48" s="48">
        <v>2</v>
      </c>
      <c r="D48" s="57">
        <v>2</v>
      </c>
      <c r="E48" s="48">
        <v>1</v>
      </c>
      <c r="F48" s="48">
        <v>1</v>
      </c>
      <c r="G48" s="48">
        <v>3</v>
      </c>
      <c r="H48" s="48">
        <v>2</v>
      </c>
      <c r="I48" s="44" t="s">
        <v>568</v>
      </c>
      <c r="J48" s="24" t="s">
        <v>527</v>
      </c>
      <c r="K48" s="24" t="s">
        <v>527</v>
      </c>
      <c r="L48" s="24" t="s">
        <v>62</v>
      </c>
      <c r="M48" s="24" t="s">
        <v>63</v>
      </c>
      <c r="N48" s="24">
        <v>80002</v>
      </c>
      <c r="O48" s="24">
        <v>83103</v>
      </c>
      <c r="P48" s="6" t="s">
        <v>541</v>
      </c>
      <c r="Q48" s="6">
        <v>1</v>
      </c>
      <c r="R48" s="6" t="s">
        <v>62</v>
      </c>
      <c r="S48" s="6" t="s">
        <v>63</v>
      </c>
      <c r="T48" s="6">
        <v>40</v>
      </c>
      <c r="U48" s="6">
        <v>82001</v>
      </c>
      <c r="V48" s="57">
        <v>80102</v>
      </c>
      <c r="W48" s="4" t="s">
        <v>527</v>
      </c>
      <c r="X48" s="4" t="s">
        <v>64</v>
      </c>
      <c r="Y48" s="4" t="s">
        <v>65</v>
      </c>
      <c r="Z48" s="4">
        <v>83003</v>
      </c>
      <c r="AA48" s="4">
        <v>83103</v>
      </c>
      <c r="AB48" s="44" t="s">
        <v>594</v>
      </c>
      <c r="AC48" s="44">
        <v>20</v>
      </c>
      <c r="AD48" s="44">
        <v>20</v>
      </c>
      <c r="AE48" s="44" t="s">
        <v>597</v>
      </c>
      <c r="AF48" s="44">
        <v>20</v>
      </c>
      <c r="AG48" s="44">
        <v>0</v>
      </c>
      <c r="AI48" s="15" t="s">
        <v>595</v>
      </c>
      <c r="AJ48" s="15" t="s">
        <v>595</v>
      </c>
      <c r="AK48" s="15">
        <v>1</v>
      </c>
      <c r="AL48" s="15" t="s">
        <v>66</v>
      </c>
      <c r="AM48" s="40" t="s">
        <v>350</v>
      </c>
      <c r="AN48" s="15" t="s">
        <v>67</v>
      </c>
      <c r="AO48" s="15" t="s">
        <v>596</v>
      </c>
      <c r="AP48" s="15" t="s">
        <v>69</v>
      </c>
      <c r="AQ48" s="15" t="s">
        <v>70</v>
      </c>
      <c r="AR48" s="15" t="s">
        <v>71</v>
      </c>
      <c r="AS48" s="15" t="s">
        <v>66</v>
      </c>
      <c r="AT48" s="40" t="s">
        <v>350</v>
      </c>
      <c r="AU48" s="11" t="s">
        <v>68</v>
      </c>
      <c r="AV48" s="11" t="s">
        <v>68</v>
      </c>
      <c r="AW48" s="13">
        <v>101102103104105</v>
      </c>
      <c r="AX48" s="4" t="s">
        <v>555</v>
      </c>
      <c r="AY48" s="4">
        <v>1</v>
      </c>
      <c r="AZ48" s="4">
        <v>8</v>
      </c>
      <c r="BA48" s="4">
        <v>3</v>
      </c>
      <c r="BB48" s="4" t="s">
        <v>220</v>
      </c>
      <c r="BC48" s="41" t="s">
        <v>323</v>
      </c>
      <c r="BD48" s="41" t="s">
        <v>325</v>
      </c>
      <c r="BE48" s="7" t="s">
        <v>369</v>
      </c>
      <c r="BF48" s="6" t="s">
        <v>501</v>
      </c>
      <c r="BG48" s="6">
        <v>20</v>
      </c>
      <c r="BH48" s="73">
        <v>500</v>
      </c>
      <c r="BI48" s="6">
        <v>500</v>
      </c>
      <c r="BJ48" s="6">
        <v>5000</v>
      </c>
      <c r="BK48" s="6" t="s">
        <v>556</v>
      </c>
      <c r="BL48" s="7" t="s">
        <v>354</v>
      </c>
      <c r="BM48" s="7" t="s">
        <v>356</v>
      </c>
      <c r="BN48" s="3">
        <v>5000003</v>
      </c>
    </row>
    <row r="49" spans="1:66" x14ac:dyDescent="0.2">
      <c r="A49" s="48">
        <v>44</v>
      </c>
      <c r="B49" s="3" t="s">
        <v>107</v>
      </c>
      <c r="C49" s="48">
        <v>2</v>
      </c>
      <c r="D49" s="57">
        <v>2</v>
      </c>
      <c r="E49" s="48">
        <v>1</v>
      </c>
      <c r="F49" s="48">
        <v>1</v>
      </c>
      <c r="G49" s="48">
        <v>4</v>
      </c>
      <c r="H49" s="48">
        <v>1</v>
      </c>
      <c r="I49" s="44" t="s">
        <v>570</v>
      </c>
      <c r="J49" s="24" t="s">
        <v>528</v>
      </c>
      <c r="K49" s="24" t="s">
        <v>528</v>
      </c>
      <c r="L49" s="24" t="s">
        <v>62</v>
      </c>
      <c r="M49" s="24" t="s">
        <v>63</v>
      </c>
      <c r="N49" s="24">
        <v>80002</v>
      </c>
      <c r="O49" s="24">
        <v>83104</v>
      </c>
      <c r="P49" s="6" t="s">
        <v>541</v>
      </c>
      <c r="Q49" s="6">
        <v>1</v>
      </c>
      <c r="R49" s="6" t="s">
        <v>62</v>
      </c>
      <c r="S49" s="6" t="s">
        <v>63</v>
      </c>
      <c r="T49" s="6">
        <v>40</v>
      </c>
      <c r="U49" s="6">
        <v>82001</v>
      </c>
      <c r="V49" s="57">
        <v>80102</v>
      </c>
      <c r="W49" s="4" t="s">
        <v>528</v>
      </c>
      <c r="X49" s="4" t="s">
        <v>64</v>
      </c>
      <c r="Y49" s="4" t="s">
        <v>65</v>
      </c>
      <c r="Z49" s="4">
        <v>83004</v>
      </c>
      <c r="AA49" s="4">
        <v>83104</v>
      </c>
      <c r="AB49" s="44" t="s">
        <v>594</v>
      </c>
      <c r="AC49" s="44">
        <v>20</v>
      </c>
      <c r="AD49" s="44">
        <v>20</v>
      </c>
      <c r="AE49" s="44" t="s">
        <v>597</v>
      </c>
      <c r="AF49" s="44">
        <v>20</v>
      </c>
      <c r="AG49" s="44">
        <v>0</v>
      </c>
      <c r="AI49" s="15" t="s">
        <v>595</v>
      </c>
      <c r="AJ49" s="15" t="s">
        <v>595</v>
      </c>
      <c r="AK49" s="15">
        <v>1</v>
      </c>
      <c r="AL49" s="15" t="s">
        <v>66</v>
      </c>
      <c r="AM49" s="40" t="s">
        <v>350</v>
      </c>
      <c r="AN49" s="15" t="s">
        <v>67</v>
      </c>
      <c r="AO49" s="15" t="s">
        <v>596</v>
      </c>
      <c r="AP49" s="15" t="s">
        <v>69</v>
      </c>
      <c r="AQ49" s="15" t="s">
        <v>70</v>
      </c>
      <c r="AR49" s="15" t="s">
        <v>71</v>
      </c>
      <c r="AS49" s="15" t="s">
        <v>66</v>
      </c>
      <c r="AT49" s="40" t="s">
        <v>350</v>
      </c>
      <c r="AU49" s="11" t="s">
        <v>68</v>
      </c>
      <c r="AV49" s="11" t="s">
        <v>68</v>
      </c>
      <c r="AW49" s="13">
        <v>101102103104105</v>
      </c>
      <c r="AX49" s="4" t="s">
        <v>555</v>
      </c>
      <c r="AY49" s="4">
        <v>1</v>
      </c>
      <c r="AZ49" s="4">
        <v>8</v>
      </c>
      <c r="BA49" s="4">
        <v>3</v>
      </c>
      <c r="BB49" s="4" t="s">
        <v>220</v>
      </c>
      <c r="BC49" s="41" t="s">
        <v>323</v>
      </c>
      <c r="BD49" s="41" t="s">
        <v>325</v>
      </c>
      <c r="BE49" s="7" t="s">
        <v>369</v>
      </c>
      <c r="BF49" s="6" t="s">
        <v>501</v>
      </c>
      <c r="BG49" s="6">
        <v>20</v>
      </c>
      <c r="BH49" s="73">
        <v>500</v>
      </c>
      <c r="BI49" s="6">
        <v>500</v>
      </c>
      <c r="BJ49" s="6">
        <v>5000</v>
      </c>
      <c r="BK49" s="6" t="s">
        <v>556</v>
      </c>
      <c r="BL49" s="7" t="s">
        <v>354</v>
      </c>
      <c r="BM49" s="7" t="s">
        <v>356</v>
      </c>
      <c r="BN49" s="3">
        <v>5000001</v>
      </c>
    </row>
    <row r="50" spans="1:66" x14ac:dyDescent="0.2">
      <c r="A50" s="48">
        <v>45</v>
      </c>
      <c r="B50" s="3" t="s">
        <v>108</v>
      </c>
      <c r="C50" s="48">
        <v>2</v>
      </c>
      <c r="D50" s="57">
        <v>2</v>
      </c>
      <c r="E50" s="48">
        <v>1</v>
      </c>
      <c r="F50" s="48">
        <v>2</v>
      </c>
      <c r="G50" s="48">
        <v>1</v>
      </c>
      <c r="H50" s="48">
        <v>6</v>
      </c>
      <c r="I50" s="44" t="s">
        <v>572</v>
      </c>
      <c r="J50" s="24" t="s">
        <v>435</v>
      </c>
      <c r="K50" s="24" t="s">
        <v>435</v>
      </c>
      <c r="L50" s="24" t="s">
        <v>76</v>
      </c>
      <c r="M50" s="24" t="s">
        <v>77</v>
      </c>
      <c r="N50" s="24">
        <v>80002</v>
      </c>
      <c r="O50" s="24">
        <v>83101</v>
      </c>
      <c r="P50" s="6" t="s">
        <v>542</v>
      </c>
      <c r="Q50" s="6">
        <v>2</v>
      </c>
      <c r="R50" s="6" t="s">
        <v>76</v>
      </c>
      <c r="S50" s="6" t="s">
        <v>77</v>
      </c>
      <c r="T50" s="6">
        <v>41</v>
      </c>
      <c r="U50" s="6">
        <v>82002</v>
      </c>
      <c r="V50" s="57">
        <v>80102</v>
      </c>
      <c r="W50" s="4" t="s">
        <v>435</v>
      </c>
      <c r="X50" s="4" t="s">
        <v>64</v>
      </c>
      <c r="Y50" s="4" t="s">
        <v>65</v>
      </c>
      <c r="Z50" s="4">
        <v>83001</v>
      </c>
      <c r="AA50" s="4">
        <v>83101</v>
      </c>
      <c r="AB50" s="44" t="s">
        <v>368</v>
      </c>
      <c r="AC50" s="44">
        <v>100</v>
      </c>
      <c r="AD50" s="44">
        <v>100</v>
      </c>
      <c r="AE50" s="44" t="s">
        <v>490</v>
      </c>
      <c r="AF50" s="44">
        <v>100</v>
      </c>
      <c r="AG50" s="44">
        <v>0</v>
      </c>
      <c r="AI50" s="15" t="s">
        <v>515</v>
      </c>
      <c r="AJ50" s="15" t="s">
        <v>515</v>
      </c>
      <c r="AK50" s="15">
        <v>1</v>
      </c>
      <c r="AL50" s="15" t="s">
        <v>66</v>
      </c>
      <c r="AM50" s="40" t="s">
        <v>350</v>
      </c>
      <c r="AN50" s="15" t="s">
        <v>78</v>
      </c>
      <c r="AO50" s="15" t="s">
        <v>516</v>
      </c>
      <c r="AP50" s="15" t="s">
        <v>69</v>
      </c>
      <c r="AQ50" s="15" t="s">
        <v>70</v>
      </c>
      <c r="AR50" s="15" t="s">
        <v>71</v>
      </c>
      <c r="AS50" s="15" t="s">
        <v>66</v>
      </c>
      <c r="AT50" s="40" t="s">
        <v>350</v>
      </c>
      <c r="AU50" s="11" t="s">
        <v>68</v>
      </c>
      <c r="AV50" s="11" t="s">
        <v>68</v>
      </c>
      <c r="AW50" s="13">
        <v>101102103104105</v>
      </c>
      <c r="AX50" s="4" t="s">
        <v>555</v>
      </c>
      <c r="AY50" s="4">
        <v>3</v>
      </c>
      <c r="AZ50" s="4">
        <v>8</v>
      </c>
      <c r="BA50" s="4">
        <v>5</v>
      </c>
      <c r="BB50" s="4" t="s">
        <v>220</v>
      </c>
      <c r="BC50" s="41" t="s">
        <v>323</v>
      </c>
      <c r="BD50" s="41" t="s">
        <v>325</v>
      </c>
      <c r="BE50" s="7" t="s">
        <v>369</v>
      </c>
      <c r="BF50" s="6" t="s">
        <v>501</v>
      </c>
      <c r="BG50" s="6">
        <v>200</v>
      </c>
      <c r="BH50" s="73">
        <v>500</v>
      </c>
      <c r="BI50" s="6">
        <v>500</v>
      </c>
      <c r="BJ50" s="6">
        <v>5000</v>
      </c>
      <c r="BK50" s="6" t="s">
        <v>556</v>
      </c>
      <c r="BL50" s="7" t="s">
        <v>354</v>
      </c>
      <c r="BM50" s="7" t="s">
        <v>356</v>
      </c>
      <c r="BN50" s="3">
        <v>5000001</v>
      </c>
    </row>
    <row r="51" spans="1:66" x14ac:dyDescent="0.2">
      <c r="A51" s="48">
        <v>46</v>
      </c>
      <c r="B51" s="3" t="s">
        <v>109</v>
      </c>
      <c r="C51" s="48">
        <v>2</v>
      </c>
      <c r="D51" s="57">
        <v>2</v>
      </c>
      <c r="E51" s="48">
        <v>1</v>
      </c>
      <c r="F51" s="48">
        <v>2</v>
      </c>
      <c r="G51" s="48">
        <v>2</v>
      </c>
      <c r="H51" s="48">
        <v>3</v>
      </c>
      <c r="I51" s="44" t="s">
        <v>564</v>
      </c>
      <c r="J51" s="24" t="s">
        <v>529</v>
      </c>
      <c r="K51" s="24" t="s">
        <v>529</v>
      </c>
      <c r="L51" s="24" t="s">
        <v>76</v>
      </c>
      <c r="M51" s="24" t="s">
        <v>77</v>
      </c>
      <c r="N51" s="24">
        <v>80002</v>
      </c>
      <c r="O51" s="24">
        <v>83102</v>
      </c>
      <c r="P51" s="6" t="s">
        <v>542</v>
      </c>
      <c r="Q51" s="6">
        <v>2</v>
      </c>
      <c r="R51" s="6" t="s">
        <v>76</v>
      </c>
      <c r="S51" s="6" t="s">
        <v>77</v>
      </c>
      <c r="T51" s="6">
        <v>41</v>
      </c>
      <c r="U51" s="6">
        <v>82002</v>
      </c>
      <c r="V51" s="57">
        <v>80102</v>
      </c>
      <c r="W51" s="4" t="s">
        <v>529</v>
      </c>
      <c r="X51" s="4" t="s">
        <v>64</v>
      </c>
      <c r="Y51" s="4" t="s">
        <v>65</v>
      </c>
      <c r="Z51" s="4">
        <v>83002</v>
      </c>
      <c r="AA51" s="4">
        <v>83102</v>
      </c>
      <c r="AB51" s="44" t="s">
        <v>368</v>
      </c>
      <c r="AC51" s="44">
        <v>100</v>
      </c>
      <c r="AD51" s="44">
        <v>100</v>
      </c>
      <c r="AE51" s="44" t="s">
        <v>490</v>
      </c>
      <c r="AF51" s="44">
        <v>100</v>
      </c>
      <c r="AG51" s="44">
        <v>0</v>
      </c>
      <c r="AI51" s="15" t="s">
        <v>515</v>
      </c>
      <c r="AJ51" s="15" t="s">
        <v>515</v>
      </c>
      <c r="AK51" s="15">
        <v>1</v>
      </c>
      <c r="AL51" s="15" t="s">
        <v>66</v>
      </c>
      <c r="AM51" s="40" t="s">
        <v>350</v>
      </c>
      <c r="AN51" s="15" t="s">
        <v>78</v>
      </c>
      <c r="AO51" s="15" t="s">
        <v>516</v>
      </c>
      <c r="AP51" s="15" t="s">
        <v>69</v>
      </c>
      <c r="AQ51" s="15" t="s">
        <v>70</v>
      </c>
      <c r="AR51" s="15" t="s">
        <v>71</v>
      </c>
      <c r="AS51" s="15" t="s">
        <v>66</v>
      </c>
      <c r="AT51" s="40" t="s">
        <v>350</v>
      </c>
      <c r="AU51" s="11" t="s">
        <v>68</v>
      </c>
      <c r="AV51" s="11" t="s">
        <v>68</v>
      </c>
      <c r="AW51" s="13">
        <v>101102103104105</v>
      </c>
      <c r="AX51" s="4" t="s">
        <v>555</v>
      </c>
      <c r="AY51" s="4">
        <v>3</v>
      </c>
      <c r="AZ51" s="4">
        <v>8</v>
      </c>
      <c r="BA51" s="4">
        <v>5</v>
      </c>
      <c r="BB51" s="4" t="s">
        <v>220</v>
      </c>
      <c r="BC51" s="41" t="s">
        <v>323</v>
      </c>
      <c r="BD51" s="41" t="s">
        <v>325</v>
      </c>
      <c r="BE51" s="7" t="s">
        <v>369</v>
      </c>
      <c r="BF51" s="6" t="s">
        <v>501</v>
      </c>
      <c r="BG51" s="6">
        <v>200</v>
      </c>
      <c r="BH51" s="73">
        <v>500</v>
      </c>
      <c r="BI51" s="6">
        <v>500</v>
      </c>
      <c r="BJ51" s="6">
        <v>5000</v>
      </c>
      <c r="BK51" s="6" t="s">
        <v>556</v>
      </c>
      <c r="BL51" s="7" t="s">
        <v>354</v>
      </c>
      <c r="BM51" s="7" t="s">
        <v>356</v>
      </c>
      <c r="BN51" s="3">
        <v>5000002</v>
      </c>
    </row>
    <row r="52" spans="1:66" x14ac:dyDescent="0.2">
      <c r="A52" s="48">
        <v>47</v>
      </c>
      <c r="B52" s="3" t="s">
        <v>110</v>
      </c>
      <c r="C52" s="48">
        <v>2</v>
      </c>
      <c r="D52" s="57">
        <v>2</v>
      </c>
      <c r="E52" s="48">
        <v>1</v>
      </c>
      <c r="F52" s="48">
        <v>2</v>
      </c>
      <c r="G52" s="48">
        <v>3</v>
      </c>
      <c r="H52" s="48">
        <v>2</v>
      </c>
      <c r="I52" s="44" t="s">
        <v>566</v>
      </c>
      <c r="J52" s="24" t="s">
        <v>530</v>
      </c>
      <c r="K52" s="24" t="s">
        <v>530</v>
      </c>
      <c r="L52" s="24" t="s">
        <v>76</v>
      </c>
      <c r="M52" s="24" t="s">
        <v>77</v>
      </c>
      <c r="N52" s="24">
        <v>80002</v>
      </c>
      <c r="O52" s="24">
        <v>83103</v>
      </c>
      <c r="P52" s="6" t="s">
        <v>542</v>
      </c>
      <c r="Q52" s="6">
        <v>2</v>
      </c>
      <c r="R52" s="6" t="s">
        <v>76</v>
      </c>
      <c r="S52" s="6" t="s">
        <v>77</v>
      </c>
      <c r="T52" s="6">
        <v>41</v>
      </c>
      <c r="U52" s="6">
        <v>82002</v>
      </c>
      <c r="V52" s="57">
        <v>80102</v>
      </c>
      <c r="W52" s="4" t="s">
        <v>530</v>
      </c>
      <c r="X52" s="4" t="s">
        <v>64</v>
      </c>
      <c r="Y52" s="4" t="s">
        <v>65</v>
      </c>
      <c r="Z52" s="4">
        <v>83003</v>
      </c>
      <c r="AA52" s="4">
        <v>83103</v>
      </c>
      <c r="AB52" s="44" t="s">
        <v>368</v>
      </c>
      <c r="AC52" s="44">
        <v>100</v>
      </c>
      <c r="AD52" s="44">
        <v>100</v>
      </c>
      <c r="AE52" s="44" t="s">
        <v>490</v>
      </c>
      <c r="AF52" s="44">
        <v>100</v>
      </c>
      <c r="AG52" s="44">
        <v>0</v>
      </c>
      <c r="AI52" s="15" t="s">
        <v>515</v>
      </c>
      <c r="AJ52" s="15" t="s">
        <v>515</v>
      </c>
      <c r="AK52" s="15">
        <v>1</v>
      </c>
      <c r="AL52" s="15" t="s">
        <v>66</v>
      </c>
      <c r="AM52" s="40" t="s">
        <v>350</v>
      </c>
      <c r="AN52" s="15" t="s">
        <v>78</v>
      </c>
      <c r="AO52" s="15" t="s">
        <v>516</v>
      </c>
      <c r="AP52" s="15" t="s">
        <v>69</v>
      </c>
      <c r="AQ52" s="15" t="s">
        <v>70</v>
      </c>
      <c r="AR52" s="15" t="s">
        <v>71</v>
      </c>
      <c r="AS52" s="15" t="s">
        <v>66</v>
      </c>
      <c r="AT52" s="40" t="s">
        <v>350</v>
      </c>
      <c r="AU52" s="11" t="s">
        <v>68</v>
      </c>
      <c r="AV52" s="11" t="s">
        <v>68</v>
      </c>
      <c r="AW52" s="13">
        <v>101102103104105</v>
      </c>
      <c r="AX52" s="4" t="s">
        <v>555</v>
      </c>
      <c r="AY52" s="4">
        <v>3</v>
      </c>
      <c r="AZ52" s="4">
        <v>8</v>
      </c>
      <c r="BA52" s="4">
        <v>5</v>
      </c>
      <c r="BB52" s="4" t="s">
        <v>220</v>
      </c>
      <c r="BC52" s="41" t="s">
        <v>323</v>
      </c>
      <c r="BD52" s="41" t="s">
        <v>325</v>
      </c>
      <c r="BE52" s="7" t="s">
        <v>369</v>
      </c>
      <c r="BF52" s="6" t="s">
        <v>501</v>
      </c>
      <c r="BG52" s="6">
        <v>200</v>
      </c>
      <c r="BH52" s="73">
        <v>500</v>
      </c>
      <c r="BI52" s="6">
        <v>500</v>
      </c>
      <c r="BJ52" s="6">
        <v>5000</v>
      </c>
      <c r="BK52" s="6" t="s">
        <v>556</v>
      </c>
      <c r="BL52" s="7" t="s">
        <v>354</v>
      </c>
      <c r="BM52" s="7" t="s">
        <v>356</v>
      </c>
      <c r="BN52" s="3">
        <v>5000003</v>
      </c>
    </row>
    <row r="53" spans="1:66" x14ac:dyDescent="0.2">
      <c r="A53" s="48">
        <v>48</v>
      </c>
      <c r="B53" s="3" t="s">
        <v>111</v>
      </c>
      <c r="C53" s="48">
        <v>2</v>
      </c>
      <c r="D53" s="57">
        <v>2</v>
      </c>
      <c r="E53" s="48">
        <v>1</v>
      </c>
      <c r="F53" s="48">
        <v>2</v>
      </c>
      <c r="G53" s="48">
        <v>4</v>
      </c>
      <c r="H53" s="48">
        <v>1</v>
      </c>
      <c r="I53" s="44" t="s">
        <v>568</v>
      </c>
      <c r="J53" s="24" t="s">
        <v>531</v>
      </c>
      <c r="K53" s="24" t="s">
        <v>531</v>
      </c>
      <c r="L53" s="24" t="s">
        <v>76</v>
      </c>
      <c r="M53" s="24" t="s">
        <v>77</v>
      </c>
      <c r="N53" s="24">
        <v>80002</v>
      </c>
      <c r="O53" s="24">
        <v>83104</v>
      </c>
      <c r="P53" s="6" t="s">
        <v>542</v>
      </c>
      <c r="Q53" s="6">
        <v>2</v>
      </c>
      <c r="R53" s="6" t="s">
        <v>76</v>
      </c>
      <c r="S53" s="6" t="s">
        <v>77</v>
      </c>
      <c r="T53" s="6">
        <v>41</v>
      </c>
      <c r="U53" s="6">
        <v>82002</v>
      </c>
      <c r="V53" s="57">
        <v>80102</v>
      </c>
      <c r="W53" s="4" t="s">
        <v>531</v>
      </c>
      <c r="X53" s="4" t="s">
        <v>64</v>
      </c>
      <c r="Y53" s="4" t="s">
        <v>65</v>
      </c>
      <c r="Z53" s="4">
        <v>83004</v>
      </c>
      <c r="AA53" s="4">
        <v>83104</v>
      </c>
      <c r="AB53" s="44" t="s">
        <v>368</v>
      </c>
      <c r="AC53" s="44">
        <v>100</v>
      </c>
      <c r="AD53" s="44">
        <v>100</v>
      </c>
      <c r="AE53" s="44" t="s">
        <v>490</v>
      </c>
      <c r="AF53" s="44">
        <v>100</v>
      </c>
      <c r="AG53" s="44">
        <v>0</v>
      </c>
      <c r="AI53" s="15" t="s">
        <v>515</v>
      </c>
      <c r="AJ53" s="15" t="s">
        <v>515</v>
      </c>
      <c r="AK53" s="15">
        <v>1</v>
      </c>
      <c r="AL53" s="15" t="s">
        <v>66</v>
      </c>
      <c r="AM53" s="40" t="s">
        <v>350</v>
      </c>
      <c r="AN53" s="15" t="s">
        <v>78</v>
      </c>
      <c r="AO53" s="15" t="s">
        <v>516</v>
      </c>
      <c r="AP53" s="15" t="s">
        <v>69</v>
      </c>
      <c r="AQ53" s="15" t="s">
        <v>70</v>
      </c>
      <c r="AR53" s="15" t="s">
        <v>71</v>
      </c>
      <c r="AS53" s="15" t="s">
        <v>66</v>
      </c>
      <c r="AT53" s="40" t="s">
        <v>350</v>
      </c>
      <c r="AU53" s="11" t="s">
        <v>68</v>
      </c>
      <c r="AV53" s="11" t="s">
        <v>68</v>
      </c>
      <c r="AW53" s="13">
        <v>101102103104105</v>
      </c>
      <c r="AX53" s="4" t="s">
        <v>555</v>
      </c>
      <c r="AY53" s="4">
        <v>3</v>
      </c>
      <c r="AZ53" s="4">
        <v>8</v>
      </c>
      <c r="BA53" s="4">
        <v>5</v>
      </c>
      <c r="BB53" s="4" t="s">
        <v>220</v>
      </c>
      <c r="BC53" s="41" t="s">
        <v>323</v>
      </c>
      <c r="BD53" s="41" t="s">
        <v>325</v>
      </c>
      <c r="BE53" s="7" t="s">
        <v>369</v>
      </c>
      <c r="BF53" s="6" t="s">
        <v>501</v>
      </c>
      <c r="BG53" s="6">
        <v>200</v>
      </c>
      <c r="BH53" s="73">
        <v>500</v>
      </c>
      <c r="BI53" s="6">
        <v>500</v>
      </c>
      <c r="BJ53" s="6">
        <v>5000</v>
      </c>
      <c r="BK53" s="6" t="s">
        <v>556</v>
      </c>
      <c r="BL53" s="7" t="s">
        <v>354</v>
      </c>
      <c r="BM53" s="7" t="s">
        <v>356</v>
      </c>
      <c r="BN53" s="3">
        <v>5000001</v>
      </c>
    </row>
    <row r="54" spans="1:66" x14ac:dyDescent="0.2">
      <c r="A54" s="48">
        <v>49</v>
      </c>
      <c r="B54" s="3" t="s">
        <v>112</v>
      </c>
      <c r="C54" s="48">
        <v>2</v>
      </c>
      <c r="D54" s="57">
        <v>2</v>
      </c>
      <c r="E54" s="48">
        <v>1</v>
      </c>
      <c r="F54" s="48">
        <v>3</v>
      </c>
      <c r="G54" s="48">
        <v>1</v>
      </c>
      <c r="H54" s="48">
        <v>6</v>
      </c>
      <c r="I54" s="44" t="s">
        <v>570</v>
      </c>
      <c r="J54" s="24" t="s">
        <v>532</v>
      </c>
      <c r="K54" s="24" t="s">
        <v>532</v>
      </c>
      <c r="L54" s="24" t="s">
        <v>83</v>
      </c>
      <c r="M54" s="24" t="s">
        <v>84</v>
      </c>
      <c r="N54" s="24">
        <v>80002</v>
      </c>
      <c r="O54" s="24">
        <v>83101</v>
      </c>
      <c r="P54" s="6" t="s">
        <v>543</v>
      </c>
      <c r="Q54" s="6">
        <v>3</v>
      </c>
      <c r="R54" s="6" t="s">
        <v>83</v>
      </c>
      <c r="S54" s="6" t="s">
        <v>84</v>
      </c>
      <c r="T54" s="6">
        <v>42</v>
      </c>
      <c r="U54" s="6">
        <v>82003</v>
      </c>
      <c r="V54" s="57">
        <v>80102</v>
      </c>
      <c r="W54" s="4" t="s">
        <v>532</v>
      </c>
      <c r="X54" s="4" t="s">
        <v>64</v>
      </c>
      <c r="Y54" s="4" t="s">
        <v>65</v>
      </c>
      <c r="Z54" s="4">
        <v>83001</v>
      </c>
      <c r="AA54" s="4">
        <v>83101</v>
      </c>
      <c r="AB54" s="44" t="s">
        <v>370</v>
      </c>
      <c r="AC54" s="44">
        <v>1000</v>
      </c>
      <c r="AD54" s="44">
        <v>1000</v>
      </c>
      <c r="AE54" s="44" t="s">
        <v>491</v>
      </c>
      <c r="AF54" s="44">
        <v>1000</v>
      </c>
      <c r="AG54" s="44">
        <v>0</v>
      </c>
      <c r="AI54" s="15" t="s">
        <v>517</v>
      </c>
      <c r="AJ54" s="15" t="s">
        <v>517</v>
      </c>
      <c r="AK54" s="15">
        <v>1</v>
      </c>
      <c r="AL54" s="15" t="s">
        <v>66</v>
      </c>
      <c r="AM54" s="40" t="s">
        <v>350</v>
      </c>
      <c r="AN54" s="15" t="s">
        <v>85</v>
      </c>
      <c r="AO54" s="15" t="s">
        <v>518</v>
      </c>
      <c r="AP54" s="15" t="s">
        <v>69</v>
      </c>
      <c r="AQ54" s="15" t="s">
        <v>70</v>
      </c>
      <c r="AR54" s="15" t="s">
        <v>71</v>
      </c>
      <c r="AS54" s="15" t="s">
        <v>66</v>
      </c>
      <c r="AT54" s="40" t="s">
        <v>350</v>
      </c>
      <c r="AU54" s="11" t="s">
        <v>68</v>
      </c>
      <c r="AV54" s="11" t="s">
        <v>68</v>
      </c>
      <c r="AW54" s="13">
        <v>101102103104105</v>
      </c>
      <c r="AX54" s="4" t="s">
        <v>555</v>
      </c>
      <c r="AY54" s="4">
        <v>5</v>
      </c>
      <c r="AZ54" s="4">
        <v>8</v>
      </c>
      <c r="BA54" s="4">
        <v>7</v>
      </c>
      <c r="BB54" s="4" t="s">
        <v>220</v>
      </c>
      <c r="BC54" s="41" t="s">
        <v>323</v>
      </c>
      <c r="BD54" s="41" t="s">
        <v>325</v>
      </c>
      <c r="BE54" s="7" t="s">
        <v>369</v>
      </c>
      <c r="BF54" s="6" t="s">
        <v>501</v>
      </c>
      <c r="BG54" s="6">
        <v>2000</v>
      </c>
      <c r="BH54" s="73">
        <v>500</v>
      </c>
      <c r="BI54" s="6">
        <v>500</v>
      </c>
      <c r="BJ54" s="6">
        <v>5000</v>
      </c>
      <c r="BK54" s="6" t="s">
        <v>556</v>
      </c>
      <c r="BL54" s="7" t="s">
        <v>354</v>
      </c>
      <c r="BM54" s="7" t="s">
        <v>356</v>
      </c>
      <c r="BN54" s="3">
        <v>5000001</v>
      </c>
    </row>
    <row r="55" spans="1:66" x14ac:dyDescent="0.2">
      <c r="A55" s="48">
        <v>50</v>
      </c>
      <c r="B55" s="3" t="s">
        <v>113</v>
      </c>
      <c r="C55" s="48">
        <v>2</v>
      </c>
      <c r="D55" s="57">
        <v>2</v>
      </c>
      <c r="E55" s="48">
        <v>1</v>
      </c>
      <c r="F55" s="48">
        <v>3</v>
      </c>
      <c r="G55" s="48">
        <v>2</v>
      </c>
      <c r="H55" s="48">
        <v>3</v>
      </c>
      <c r="I55" s="44" t="s">
        <v>572</v>
      </c>
      <c r="J55" s="24" t="s">
        <v>436</v>
      </c>
      <c r="K55" s="24" t="s">
        <v>436</v>
      </c>
      <c r="L55" s="24" t="s">
        <v>83</v>
      </c>
      <c r="M55" s="24" t="s">
        <v>84</v>
      </c>
      <c r="N55" s="24">
        <v>80002</v>
      </c>
      <c r="O55" s="24">
        <v>83102</v>
      </c>
      <c r="P55" s="6" t="s">
        <v>543</v>
      </c>
      <c r="Q55" s="6">
        <v>3</v>
      </c>
      <c r="R55" s="6" t="s">
        <v>83</v>
      </c>
      <c r="S55" s="6" t="s">
        <v>84</v>
      </c>
      <c r="T55" s="6">
        <v>42</v>
      </c>
      <c r="U55" s="6">
        <v>82003</v>
      </c>
      <c r="V55" s="57">
        <v>80102</v>
      </c>
      <c r="W55" s="4" t="s">
        <v>436</v>
      </c>
      <c r="X55" s="4" t="s">
        <v>64</v>
      </c>
      <c r="Y55" s="4" t="s">
        <v>65</v>
      </c>
      <c r="Z55" s="4">
        <v>83002</v>
      </c>
      <c r="AA55" s="4">
        <v>83102</v>
      </c>
      <c r="AB55" s="44" t="s">
        <v>370</v>
      </c>
      <c r="AC55" s="44">
        <v>1000</v>
      </c>
      <c r="AD55" s="44">
        <v>1000</v>
      </c>
      <c r="AE55" s="44" t="s">
        <v>491</v>
      </c>
      <c r="AF55" s="44">
        <v>1000</v>
      </c>
      <c r="AG55" s="44">
        <v>0</v>
      </c>
      <c r="AI55" s="15" t="s">
        <v>517</v>
      </c>
      <c r="AJ55" s="15" t="s">
        <v>517</v>
      </c>
      <c r="AK55" s="15">
        <v>1</v>
      </c>
      <c r="AL55" s="15" t="s">
        <v>66</v>
      </c>
      <c r="AM55" s="40" t="s">
        <v>350</v>
      </c>
      <c r="AN55" s="15" t="s">
        <v>85</v>
      </c>
      <c r="AO55" s="15" t="s">
        <v>518</v>
      </c>
      <c r="AP55" s="15" t="s">
        <v>69</v>
      </c>
      <c r="AQ55" s="15" t="s">
        <v>70</v>
      </c>
      <c r="AR55" s="15" t="s">
        <v>71</v>
      </c>
      <c r="AS55" s="15" t="s">
        <v>66</v>
      </c>
      <c r="AT55" s="40" t="s">
        <v>350</v>
      </c>
      <c r="AU55" s="11" t="s">
        <v>68</v>
      </c>
      <c r="AV55" s="11" t="s">
        <v>68</v>
      </c>
      <c r="AW55" s="13">
        <v>101102103104105</v>
      </c>
      <c r="AX55" s="4" t="s">
        <v>555</v>
      </c>
      <c r="AY55" s="4">
        <v>5</v>
      </c>
      <c r="AZ55" s="4">
        <v>8</v>
      </c>
      <c r="BA55" s="4">
        <v>7</v>
      </c>
      <c r="BB55" s="4" t="s">
        <v>220</v>
      </c>
      <c r="BC55" s="41" t="s">
        <v>323</v>
      </c>
      <c r="BD55" s="41" t="s">
        <v>325</v>
      </c>
      <c r="BE55" s="7" t="s">
        <v>369</v>
      </c>
      <c r="BF55" s="6" t="s">
        <v>501</v>
      </c>
      <c r="BG55" s="6">
        <v>2000</v>
      </c>
      <c r="BH55" s="73">
        <v>500</v>
      </c>
      <c r="BI55" s="6">
        <v>500</v>
      </c>
      <c r="BJ55" s="6">
        <v>5000</v>
      </c>
      <c r="BK55" s="6" t="s">
        <v>556</v>
      </c>
      <c r="BL55" s="7" t="s">
        <v>354</v>
      </c>
      <c r="BM55" s="7" t="s">
        <v>356</v>
      </c>
      <c r="BN55" s="3">
        <v>5000002</v>
      </c>
    </row>
    <row r="56" spans="1:66" x14ac:dyDescent="0.2">
      <c r="A56" s="48">
        <v>51</v>
      </c>
      <c r="B56" s="3" t="s">
        <v>114</v>
      </c>
      <c r="C56" s="48">
        <v>2</v>
      </c>
      <c r="D56" s="57">
        <v>2</v>
      </c>
      <c r="E56" s="48">
        <v>1</v>
      </c>
      <c r="F56" s="48">
        <v>3</v>
      </c>
      <c r="G56" s="48">
        <v>3</v>
      </c>
      <c r="H56" s="48">
        <v>2</v>
      </c>
      <c r="I56" s="44" t="s">
        <v>564</v>
      </c>
      <c r="J56" s="24" t="s">
        <v>533</v>
      </c>
      <c r="K56" s="24" t="s">
        <v>533</v>
      </c>
      <c r="L56" s="24" t="s">
        <v>83</v>
      </c>
      <c r="M56" s="24" t="s">
        <v>84</v>
      </c>
      <c r="N56" s="24">
        <v>80002</v>
      </c>
      <c r="O56" s="24">
        <v>83103</v>
      </c>
      <c r="P56" s="6" t="s">
        <v>543</v>
      </c>
      <c r="Q56" s="6">
        <v>3</v>
      </c>
      <c r="R56" s="6" t="s">
        <v>83</v>
      </c>
      <c r="S56" s="6" t="s">
        <v>84</v>
      </c>
      <c r="T56" s="6">
        <v>42</v>
      </c>
      <c r="U56" s="6">
        <v>82003</v>
      </c>
      <c r="V56" s="57">
        <v>80102</v>
      </c>
      <c r="W56" s="4" t="s">
        <v>533</v>
      </c>
      <c r="X56" s="4" t="s">
        <v>64</v>
      </c>
      <c r="Y56" s="4" t="s">
        <v>65</v>
      </c>
      <c r="Z56" s="4">
        <v>83003</v>
      </c>
      <c r="AA56" s="4">
        <v>83103</v>
      </c>
      <c r="AB56" s="44" t="s">
        <v>370</v>
      </c>
      <c r="AC56" s="44">
        <v>1000</v>
      </c>
      <c r="AD56" s="44">
        <v>1000</v>
      </c>
      <c r="AE56" s="44" t="s">
        <v>491</v>
      </c>
      <c r="AF56" s="44">
        <v>1000</v>
      </c>
      <c r="AG56" s="44">
        <v>0</v>
      </c>
      <c r="AI56" s="15" t="s">
        <v>517</v>
      </c>
      <c r="AJ56" s="15" t="s">
        <v>517</v>
      </c>
      <c r="AK56" s="15">
        <v>1</v>
      </c>
      <c r="AL56" s="15" t="s">
        <v>66</v>
      </c>
      <c r="AM56" s="40" t="s">
        <v>350</v>
      </c>
      <c r="AN56" s="15" t="s">
        <v>85</v>
      </c>
      <c r="AO56" s="15" t="s">
        <v>518</v>
      </c>
      <c r="AP56" s="15" t="s">
        <v>69</v>
      </c>
      <c r="AQ56" s="15" t="s">
        <v>70</v>
      </c>
      <c r="AR56" s="15" t="s">
        <v>71</v>
      </c>
      <c r="AS56" s="15" t="s">
        <v>66</v>
      </c>
      <c r="AT56" s="40" t="s">
        <v>350</v>
      </c>
      <c r="AU56" s="11" t="s">
        <v>68</v>
      </c>
      <c r="AV56" s="11" t="s">
        <v>68</v>
      </c>
      <c r="AW56" s="13">
        <v>101102103104105</v>
      </c>
      <c r="AX56" s="4" t="s">
        <v>555</v>
      </c>
      <c r="AY56" s="4">
        <v>5</v>
      </c>
      <c r="AZ56" s="4">
        <v>8</v>
      </c>
      <c r="BA56" s="4">
        <v>7</v>
      </c>
      <c r="BB56" s="4" t="s">
        <v>220</v>
      </c>
      <c r="BC56" s="41" t="s">
        <v>323</v>
      </c>
      <c r="BD56" s="41" t="s">
        <v>325</v>
      </c>
      <c r="BE56" s="7" t="s">
        <v>369</v>
      </c>
      <c r="BF56" s="6" t="s">
        <v>501</v>
      </c>
      <c r="BG56" s="6">
        <v>2000</v>
      </c>
      <c r="BH56" s="73">
        <v>500</v>
      </c>
      <c r="BI56" s="6">
        <v>500</v>
      </c>
      <c r="BJ56" s="6">
        <v>5000</v>
      </c>
      <c r="BK56" s="6" t="s">
        <v>556</v>
      </c>
      <c r="BL56" s="7" t="s">
        <v>354</v>
      </c>
      <c r="BM56" s="7" t="s">
        <v>356</v>
      </c>
      <c r="BN56" s="3">
        <v>5000003</v>
      </c>
    </row>
    <row r="57" spans="1:66" x14ac:dyDescent="0.2">
      <c r="A57" s="48">
        <v>52</v>
      </c>
      <c r="B57" s="3" t="s">
        <v>115</v>
      </c>
      <c r="C57" s="48">
        <v>2</v>
      </c>
      <c r="D57" s="57">
        <v>2</v>
      </c>
      <c r="E57" s="48">
        <v>1</v>
      </c>
      <c r="F57" s="48">
        <v>3</v>
      </c>
      <c r="G57" s="48">
        <v>4</v>
      </c>
      <c r="H57" s="48">
        <v>1</v>
      </c>
      <c r="I57" s="44" t="s">
        <v>566</v>
      </c>
      <c r="J57" s="24" t="s">
        <v>534</v>
      </c>
      <c r="K57" s="24" t="s">
        <v>534</v>
      </c>
      <c r="L57" s="24" t="s">
        <v>83</v>
      </c>
      <c r="M57" s="24" t="s">
        <v>84</v>
      </c>
      <c r="N57" s="24">
        <v>80002</v>
      </c>
      <c r="O57" s="24">
        <v>83104</v>
      </c>
      <c r="P57" s="6" t="s">
        <v>543</v>
      </c>
      <c r="Q57" s="6">
        <v>3</v>
      </c>
      <c r="R57" s="6" t="s">
        <v>83</v>
      </c>
      <c r="S57" s="6" t="s">
        <v>84</v>
      </c>
      <c r="T57" s="6">
        <v>42</v>
      </c>
      <c r="U57" s="6">
        <v>82003</v>
      </c>
      <c r="V57" s="57">
        <v>80102</v>
      </c>
      <c r="W57" s="4" t="s">
        <v>534</v>
      </c>
      <c r="X57" s="4" t="s">
        <v>64</v>
      </c>
      <c r="Y57" s="4" t="s">
        <v>65</v>
      </c>
      <c r="Z57" s="4">
        <v>83004</v>
      </c>
      <c r="AA57" s="4">
        <v>83104</v>
      </c>
      <c r="AB57" s="44" t="s">
        <v>370</v>
      </c>
      <c r="AC57" s="44">
        <v>1000</v>
      </c>
      <c r="AD57" s="44">
        <v>1000</v>
      </c>
      <c r="AE57" s="44" t="s">
        <v>491</v>
      </c>
      <c r="AF57" s="44">
        <v>1000</v>
      </c>
      <c r="AG57" s="44">
        <v>0</v>
      </c>
      <c r="AI57" s="15" t="s">
        <v>517</v>
      </c>
      <c r="AJ57" s="15" t="s">
        <v>517</v>
      </c>
      <c r="AK57" s="15">
        <v>1</v>
      </c>
      <c r="AL57" s="15" t="s">
        <v>66</v>
      </c>
      <c r="AM57" s="40" t="s">
        <v>350</v>
      </c>
      <c r="AN57" s="15" t="s">
        <v>85</v>
      </c>
      <c r="AO57" s="15" t="s">
        <v>518</v>
      </c>
      <c r="AP57" s="15" t="s">
        <v>69</v>
      </c>
      <c r="AQ57" s="15" t="s">
        <v>70</v>
      </c>
      <c r="AR57" s="15" t="s">
        <v>71</v>
      </c>
      <c r="AS57" s="15" t="s">
        <v>66</v>
      </c>
      <c r="AT57" s="40" t="s">
        <v>350</v>
      </c>
      <c r="AU57" s="11" t="s">
        <v>68</v>
      </c>
      <c r="AV57" s="11" t="s">
        <v>68</v>
      </c>
      <c r="AW57" s="13">
        <v>101102103104105</v>
      </c>
      <c r="AX57" s="4" t="s">
        <v>555</v>
      </c>
      <c r="AY57" s="4">
        <v>5</v>
      </c>
      <c r="AZ57" s="4">
        <v>8</v>
      </c>
      <c r="BA57" s="4">
        <v>7</v>
      </c>
      <c r="BB57" s="4" t="s">
        <v>220</v>
      </c>
      <c r="BC57" s="41" t="s">
        <v>323</v>
      </c>
      <c r="BD57" s="41" t="s">
        <v>325</v>
      </c>
      <c r="BE57" s="7" t="s">
        <v>369</v>
      </c>
      <c r="BF57" s="6" t="s">
        <v>501</v>
      </c>
      <c r="BG57" s="6">
        <v>2000</v>
      </c>
      <c r="BH57" s="73">
        <v>500</v>
      </c>
      <c r="BI57" s="6">
        <v>500</v>
      </c>
      <c r="BJ57" s="6">
        <v>5000</v>
      </c>
      <c r="BK57" s="6" t="s">
        <v>556</v>
      </c>
      <c r="BL57" s="7" t="s">
        <v>354</v>
      </c>
      <c r="BM57" s="7" t="s">
        <v>356</v>
      </c>
      <c r="BN57" s="3">
        <v>5000001</v>
      </c>
    </row>
    <row r="58" spans="1:66" x14ac:dyDescent="0.2">
      <c r="A58" s="48">
        <v>53</v>
      </c>
      <c r="B58" s="3" t="s">
        <v>116</v>
      </c>
      <c r="C58" s="48">
        <v>2</v>
      </c>
      <c r="D58" s="57">
        <v>2</v>
      </c>
      <c r="E58" s="48">
        <v>1</v>
      </c>
      <c r="F58" s="48">
        <v>4</v>
      </c>
      <c r="G58" s="48">
        <v>1</v>
      </c>
      <c r="H58" s="48">
        <v>6</v>
      </c>
      <c r="I58" s="44" t="s">
        <v>568</v>
      </c>
      <c r="J58" s="24" t="s">
        <v>535</v>
      </c>
      <c r="K58" s="24" t="s">
        <v>535</v>
      </c>
      <c r="L58" s="24" t="s">
        <v>90</v>
      </c>
      <c r="M58" s="24" t="s">
        <v>91</v>
      </c>
      <c r="N58" s="24">
        <v>80002</v>
      </c>
      <c r="O58" s="24">
        <v>83101</v>
      </c>
      <c r="P58" s="6" t="s">
        <v>544</v>
      </c>
      <c r="Q58" s="6">
        <v>4</v>
      </c>
      <c r="R58" s="6" t="s">
        <v>90</v>
      </c>
      <c r="S58" s="6" t="s">
        <v>91</v>
      </c>
      <c r="T58" s="6">
        <v>43</v>
      </c>
      <c r="U58" s="6">
        <v>82004</v>
      </c>
      <c r="V58" s="57">
        <v>80102</v>
      </c>
      <c r="W58" s="4" t="s">
        <v>535</v>
      </c>
      <c r="X58" s="4" t="s">
        <v>64</v>
      </c>
      <c r="Y58" s="4" t="s">
        <v>65</v>
      </c>
      <c r="Z58" s="4">
        <v>83001</v>
      </c>
      <c r="AA58" s="4">
        <v>83101</v>
      </c>
      <c r="AB58" s="44" t="s">
        <v>371</v>
      </c>
      <c r="AC58" s="44">
        <v>10000</v>
      </c>
      <c r="AD58" s="44">
        <v>10000</v>
      </c>
      <c r="AE58" s="44" t="s">
        <v>492</v>
      </c>
      <c r="AF58" s="44">
        <v>10000</v>
      </c>
      <c r="AG58" s="44">
        <v>0</v>
      </c>
      <c r="AI58" s="15" t="s">
        <v>519</v>
      </c>
      <c r="AJ58" s="15" t="s">
        <v>519</v>
      </c>
      <c r="AK58" s="15">
        <v>1</v>
      </c>
      <c r="AL58" s="15" t="s">
        <v>66</v>
      </c>
      <c r="AM58" s="40" t="s">
        <v>350</v>
      </c>
      <c r="AN58" s="15" t="s">
        <v>92</v>
      </c>
      <c r="AO58" s="15" t="s">
        <v>520</v>
      </c>
      <c r="AP58" s="15" t="s">
        <v>69</v>
      </c>
      <c r="AQ58" s="15" t="s">
        <v>70</v>
      </c>
      <c r="AR58" s="15" t="s">
        <v>71</v>
      </c>
      <c r="AS58" s="15" t="s">
        <v>66</v>
      </c>
      <c r="AT58" s="40" t="s">
        <v>350</v>
      </c>
      <c r="AU58" s="11" t="s">
        <v>68</v>
      </c>
      <c r="AV58" s="11" t="s">
        <v>68</v>
      </c>
      <c r="AW58" s="13">
        <v>101102103104105</v>
      </c>
      <c r="AX58" s="4" t="s">
        <v>555</v>
      </c>
      <c r="AY58" s="4">
        <v>7</v>
      </c>
      <c r="AZ58" s="4">
        <v>8</v>
      </c>
      <c r="BA58" s="4">
        <v>9</v>
      </c>
      <c r="BB58" s="4" t="s">
        <v>220</v>
      </c>
      <c r="BC58" s="41" t="s">
        <v>323</v>
      </c>
      <c r="BD58" s="41" t="s">
        <v>325</v>
      </c>
      <c r="BE58" s="7" t="s">
        <v>369</v>
      </c>
      <c r="BF58" s="6" t="s">
        <v>501</v>
      </c>
      <c r="BG58" s="6">
        <v>20000</v>
      </c>
      <c r="BH58" s="73">
        <v>500</v>
      </c>
      <c r="BI58" s="6">
        <v>500</v>
      </c>
      <c r="BJ58" s="6">
        <v>5000</v>
      </c>
      <c r="BK58" s="6" t="s">
        <v>556</v>
      </c>
      <c r="BL58" s="7" t="s">
        <v>354</v>
      </c>
      <c r="BM58" s="7" t="s">
        <v>356</v>
      </c>
      <c r="BN58" s="3">
        <v>5000001</v>
      </c>
    </row>
    <row r="59" spans="1:66" x14ac:dyDescent="0.2">
      <c r="A59" s="48">
        <v>54</v>
      </c>
      <c r="B59" s="3" t="s">
        <v>117</v>
      </c>
      <c r="C59" s="48">
        <v>2</v>
      </c>
      <c r="D59" s="57">
        <v>2</v>
      </c>
      <c r="E59" s="48">
        <v>1</v>
      </c>
      <c r="F59" s="48">
        <v>4</v>
      </c>
      <c r="G59" s="48">
        <v>2</v>
      </c>
      <c r="H59" s="48">
        <v>3</v>
      </c>
      <c r="I59" s="44" t="s">
        <v>570</v>
      </c>
      <c r="J59" s="24" t="s">
        <v>536</v>
      </c>
      <c r="K59" s="24" t="s">
        <v>536</v>
      </c>
      <c r="L59" s="24" t="s">
        <v>90</v>
      </c>
      <c r="M59" s="24" t="s">
        <v>91</v>
      </c>
      <c r="N59" s="24">
        <v>80002</v>
      </c>
      <c r="O59" s="24">
        <v>83102</v>
      </c>
      <c r="P59" s="6" t="s">
        <v>544</v>
      </c>
      <c r="Q59" s="6">
        <v>4</v>
      </c>
      <c r="R59" s="6" t="s">
        <v>90</v>
      </c>
      <c r="S59" s="6" t="s">
        <v>91</v>
      </c>
      <c r="T59" s="6">
        <v>43</v>
      </c>
      <c r="U59" s="6">
        <v>82004</v>
      </c>
      <c r="V59" s="57">
        <v>80102</v>
      </c>
      <c r="W59" s="4" t="s">
        <v>536</v>
      </c>
      <c r="X59" s="4" t="s">
        <v>64</v>
      </c>
      <c r="Y59" s="4" t="s">
        <v>65</v>
      </c>
      <c r="Z59" s="4">
        <v>83002</v>
      </c>
      <c r="AA59" s="4">
        <v>83102</v>
      </c>
      <c r="AB59" s="44" t="s">
        <v>371</v>
      </c>
      <c r="AC59" s="44">
        <v>10000</v>
      </c>
      <c r="AD59" s="44">
        <v>10000</v>
      </c>
      <c r="AE59" s="44" t="s">
        <v>492</v>
      </c>
      <c r="AF59" s="44">
        <v>10000</v>
      </c>
      <c r="AG59" s="44">
        <v>0</v>
      </c>
      <c r="AI59" s="15" t="s">
        <v>519</v>
      </c>
      <c r="AJ59" s="15" t="s">
        <v>519</v>
      </c>
      <c r="AK59" s="15">
        <v>1</v>
      </c>
      <c r="AL59" s="15" t="s">
        <v>66</v>
      </c>
      <c r="AM59" s="40" t="s">
        <v>350</v>
      </c>
      <c r="AN59" s="15" t="s">
        <v>92</v>
      </c>
      <c r="AO59" s="15" t="s">
        <v>520</v>
      </c>
      <c r="AP59" s="15" t="s">
        <v>69</v>
      </c>
      <c r="AQ59" s="15" t="s">
        <v>70</v>
      </c>
      <c r="AR59" s="15" t="s">
        <v>71</v>
      </c>
      <c r="AS59" s="15" t="s">
        <v>66</v>
      </c>
      <c r="AT59" s="40" t="s">
        <v>350</v>
      </c>
      <c r="AU59" s="11" t="s">
        <v>68</v>
      </c>
      <c r="AV59" s="11" t="s">
        <v>68</v>
      </c>
      <c r="AW59" s="13">
        <v>101102103104105</v>
      </c>
      <c r="AX59" s="4" t="s">
        <v>555</v>
      </c>
      <c r="AY59" s="4">
        <v>7</v>
      </c>
      <c r="AZ59" s="4">
        <v>8</v>
      </c>
      <c r="BA59" s="4">
        <v>9</v>
      </c>
      <c r="BB59" s="4" t="s">
        <v>220</v>
      </c>
      <c r="BC59" s="41" t="s">
        <v>323</v>
      </c>
      <c r="BD59" s="41" t="s">
        <v>325</v>
      </c>
      <c r="BE59" s="7" t="s">
        <v>369</v>
      </c>
      <c r="BF59" s="6" t="s">
        <v>501</v>
      </c>
      <c r="BG59" s="6">
        <v>20000</v>
      </c>
      <c r="BH59" s="73">
        <v>500</v>
      </c>
      <c r="BI59" s="6">
        <v>500</v>
      </c>
      <c r="BJ59" s="6">
        <v>5000</v>
      </c>
      <c r="BK59" s="6" t="s">
        <v>556</v>
      </c>
      <c r="BL59" s="7" t="s">
        <v>354</v>
      </c>
      <c r="BM59" s="7" t="s">
        <v>356</v>
      </c>
      <c r="BN59" s="3">
        <v>5000002</v>
      </c>
    </row>
    <row r="60" spans="1:66" x14ac:dyDescent="0.2">
      <c r="A60" s="48">
        <v>55</v>
      </c>
      <c r="B60" s="3" t="s">
        <v>118</v>
      </c>
      <c r="C60" s="48">
        <v>2</v>
      </c>
      <c r="D60" s="57">
        <v>2</v>
      </c>
      <c r="E60" s="48">
        <v>1</v>
      </c>
      <c r="F60" s="48">
        <v>4</v>
      </c>
      <c r="G60" s="48">
        <v>3</v>
      </c>
      <c r="H60" s="48">
        <v>2</v>
      </c>
      <c r="I60" s="44" t="s">
        <v>572</v>
      </c>
      <c r="J60" s="24" t="s">
        <v>437</v>
      </c>
      <c r="K60" s="24" t="s">
        <v>437</v>
      </c>
      <c r="L60" s="24" t="s">
        <v>90</v>
      </c>
      <c r="M60" s="24" t="s">
        <v>91</v>
      </c>
      <c r="N60" s="24">
        <v>80002</v>
      </c>
      <c r="O60" s="24">
        <v>83103</v>
      </c>
      <c r="P60" s="6" t="s">
        <v>544</v>
      </c>
      <c r="Q60" s="6">
        <v>4</v>
      </c>
      <c r="R60" s="6" t="s">
        <v>90</v>
      </c>
      <c r="S60" s="6" t="s">
        <v>91</v>
      </c>
      <c r="T60" s="6">
        <v>43</v>
      </c>
      <c r="U60" s="6">
        <v>82004</v>
      </c>
      <c r="V60" s="57">
        <v>80102</v>
      </c>
      <c r="W60" s="4" t="s">
        <v>437</v>
      </c>
      <c r="X60" s="4" t="s">
        <v>64</v>
      </c>
      <c r="Y60" s="4" t="s">
        <v>65</v>
      </c>
      <c r="Z60" s="4">
        <v>83003</v>
      </c>
      <c r="AA60" s="4">
        <v>83103</v>
      </c>
      <c r="AB60" s="44" t="s">
        <v>371</v>
      </c>
      <c r="AC60" s="44">
        <v>10000</v>
      </c>
      <c r="AD60" s="44">
        <v>10000</v>
      </c>
      <c r="AE60" s="44" t="s">
        <v>492</v>
      </c>
      <c r="AF60" s="44">
        <v>10000</v>
      </c>
      <c r="AG60" s="44">
        <v>0</v>
      </c>
      <c r="AI60" s="15" t="s">
        <v>519</v>
      </c>
      <c r="AJ60" s="15" t="s">
        <v>519</v>
      </c>
      <c r="AK60" s="15">
        <v>1</v>
      </c>
      <c r="AL60" s="15" t="s">
        <v>66</v>
      </c>
      <c r="AM60" s="40" t="s">
        <v>350</v>
      </c>
      <c r="AN60" s="15" t="s">
        <v>92</v>
      </c>
      <c r="AO60" s="15" t="s">
        <v>520</v>
      </c>
      <c r="AP60" s="15" t="s">
        <v>69</v>
      </c>
      <c r="AQ60" s="15" t="s">
        <v>70</v>
      </c>
      <c r="AR60" s="15" t="s">
        <v>71</v>
      </c>
      <c r="AS60" s="15" t="s">
        <v>66</v>
      </c>
      <c r="AT60" s="40" t="s">
        <v>350</v>
      </c>
      <c r="AU60" s="11" t="s">
        <v>68</v>
      </c>
      <c r="AV60" s="11" t="s">
        <v>68</v>
      </c>
      <c r="AW60" s="13">
        <v>101102103104105</v>
      </c>
      <c r="AX60" s="4" t="s">
        <v>555</v>
      </c>
      <c r="AY60" s="4">
        <v>7</v>
      </c>
      <c r="AZ60" s="4">
        <v>8</v>
      </c>
      <c r="BA60" s="4">
        <v>9</v>
      </c>
      <c r="BB60" s="4" t="s">
        <v>220</v>
      </c>
      <c r="BC60" s="41" t="s">
        <v>323</v>
      </c>
      <c r="BD60" s="41" t="s">
        <v>325</v>
      </c>
      <c r="BE60" s="7" t="s">
        <v>369</v>
      </c>
      <c r="BF60" s="6" t="s">
        <v>501</v>
      </c>
      <c r="BG60" s="6">
        <v>20000</v>
      </c>
      <c r="BH60" s="73">
        <v>500</v>
      </c>
      <c r="BI60" s="6">
        <v>500</v>
      </c>
      <c r="BJ60" s="6">
        <v>5000</v>
      </c>
      <c r="BK60" s="6" t="s">
        <v>556</v>
      </c>
      <c r="BL60" s="7" t="s">
        <v>354</v>
      </c>
      <c r="BM60" s="7" t="s">
        <v>356</v>
      </c>
      <c r="BN60" s="3">
        <v>5000003</v>
      </c>
    </row>
    <row r="61" spans="1:66" x14ac:dyDescent="0.2">
      <c r="A61" s="48">
        <v>56</v>
      </c>
      <c r="B61" s="3" t="s">
        <v>119</v>
      </c>
      <c r="C61" s="48">
        <v>2</v>
      </c>
      <c r="D61" s="57">
        <v>2</v>
      </c>
      <c r="E61" s="48">
        <v>1</v>
      </c>
      <c r="F61" s="48">
        <v>4</v>
      </c>
      <c r="G61" s="48">
        <v>4</v>
      </c>
      <c r="H61" s="48">
        <v>1</v>
      </c>
      <c r="I61" s="44" t="s">
        <v>564</v>
      </c>
      <c r="J61" s="24" t="s">
        <v>537</v>
      </c>
      <c r="K61" s="24" t="s">
        <v>537</v>
      </c>
      <c r="L61" s="24" t="s">
        <v>90</v>
      </c>
      <c r="M61" s="24" t="s">
        <v>91</v>
      </c>
      <c r="N61" s="24">
        <v>80002</v>
      </c>
      <c r="O61" s="24">
        <v>83104</v>
      </c>
      <c r="P61" s="6" t="s">
        <v>544</v>
      </c>
      <c r="Q61" s="6">
        <v>4</v>
      </c>
      <c r="R61" s="6" t="s">
        <v>90</v>
      </c>
      <c r="S61" s="6" t="s">
        <v>91</v>
      </c>
      <c r="T61" s="6">
        <v>43</v>
      </c>
      <c r="U61" s="6">
        <v>82004</v>
      </c>
      <c r="V61" s="57">
        <v>80102</v>
      </c>
      <c r="W61" s="4" t="s">
        <v>537</v>
      </c>
      <c r="X61" s="4" t="s">
        <v>64</v>
      </c>
      <c r="Y61" s="4" t="s">
        <v>65</v>
      </c>
      <c r="Z61" s="4">
        <v>83004</v>
      </c>
      <c r="AA61" s="4">
        <v>83104</v>
      </c>
      <c r="AB61" s="44" t="s">
        <v>371</v>
      </c>
      <c r="AC61" s="44">
        <v>10000</v>
      </c>
      <c r="AD61" s="44">
        <v>10000</v>
      </c>
      <c r="AE61" s="44" t="s">
        <v>492</v>
      </c>
      <c r="AF61" s="44">
        <v>10000</v>
      </c>
      <c r="AG61" s="44">
        <v>0</v>
      </c>
      <c r="AI61" s="15" t="s">
        <v>519</v>
      </c>
      <c r="AJ61" s="15" t="s">
        <v>519</v>
      </c>
      <c r="AK61" s="15">
        <v>1</v>
      </c>
      <c r="AL61" s="15" t="s">
        <v>66</v>
      </c>
      <c r="AM61" s="40" t="s">
        <v>350</v>
      </c>
      <c r="AN61" s="15" t="s">
        <v>92</v>
      </c>
      <c r="AO61" s="15" t="s">
        <v>520</v>
      </c>
      <c r="AP61" s="15" t="s">
        <v>69</v>
      </c>
      <c r="AQ61" s="15" t="s">
        <v>70</v>
      </c>
      <c r="AR61" s="15" t="s">
        <v>71</v>
      </c>
      <c r="AS61" s="15" t="s">
        <v>66</v>
      </c>
      <c r="AT61" s="40" t="s">
        <v>350</v>
      </c>
      <c r="AU61" s="11" t="s">
        <v>68</v>
      </c>
      <c r="AV61" s="11" t="s">
        <v>68</v>
      </c>
      <c r="AW61" s="13">
        <v>101102103104105</v>
      </c>
      <c r="AX61" s="4" t="s">
        <v>555</v>
      </c>
      <c r="AY61" s="4">
        <v>7</v>
      </c>
      <c r="AZ61" s="4">
        <v>8</v>
      </c>
      <c r="BA61" s="4">
        <v>9</v>
      </c>
      <c r="BB61" s="4" t="s">
        <v>220</v>
      </c>
      <c r="BC61" s="41" t="s">
        <v>323</v>
      </c>
      <c r="BD61" s="41" t="s">
        <v>325</v>
      </c>
      <c r="BE61" s="7" t="s">
        <v>369</v>
      </c>
      <c r="BF61" s="6" t="s">
        <v>501</v>
      </c>
      <c r="BG61" s="6">
        <v>20000</v>
      </c>
      <c r="BH61" s="73">
        <v>500</v>
      </c>
      <c r="BI61" s="6">
        <v>500</v>
      </c>
      <c r="BJ61" s="6">
        <v>5000</v>
      </c>
      <c r="BK61" s="6" t="s">
        <v>556</v>
      </c>
      <c r="BL61" s="7" t="s">
        <v>354</v>
      </c>
      <c r="BM61" s="7" t="s">
        <v>356</v>
      </c>
      <c r="BN61" s="3">
        <v>5000001</v>
      </c>
    </row>
    <row r="62" spans="1:66" x14ac:dyDescent="0.2">
      <c r="A62" s="48">
        <v>57</v>
      </c>
      <c r="B62" s="3" t="s">
        <v>120</v>
      </c>
      <c r="C62" s="48">
        <v>2</v>
      </c>
      <c r="D62" s="57">
        <v>2</v>
      </c>
      <c r="E62" s="48">
        <v>1</v>
      </c>
      <c r="F62" s="48">
        <v>5</v>
      </c>
      <c r="G62" s="48">
        <v>1</v>
      </c>
      <c r="H62" s="48">
        <v>6</v>
      </c>
      <c r="I62" s="44" t="s">
        <v>566</v>
      </c>
      <c r="J62" s="24" t="s">
        <v>538</v>
      </c>
      <c r="K62" s="24" t="s">
        <v>538</v>
      </c>
      <c r="L62" s="24" t="s">
        <v>97</v>
      </c>
      <c r="M62" s="24" t="s">
        <v>98</v>
      </c>
      <c r="N62" s="24">
        <v>80002</v>
      </c>
      <c r="O62" s="24">
        <v>83101</v>
      </c>
      <c r="P62" s="6" t="s">
        <v>434</v>
      </c>
      <c r="Q62" s="6">
        <v>5</v>
      </c>
      <c r="R62" s="6" t="s">
        <v>97</v>
      </c>
      <c r="S62" s="6" t="s">
        <v>98</v>
      </c>
      <c r="T62" s="6">
        <v>44</v>
      </c>
      <c r="U62" s="6">
        <v>82005</v>
      </c>
      <c r="V62" s="57">
        <v>80102</v>
      </c>
      <c r="W62" s="4" t="s">
        <v>538</v>
      </c>
      <c r="X62" s="4" t="s">
        <v>64</v>
      </c>
      <c r="Y62" s="4" t="s">
        <v>65</v>
      </c>
      <c r="Z62" s="4">
        <v>83001</v>
      </c>
      <c r="AA62" s="4">
        <v>83101</v>
      </c>
      <c r="AB62" s="44" t="s">
        <v>372</v>
      </c>
      <c r="AC62" s="44">
        <v>100000</v>
      </c>
      <c r="AD62" s="44">
        <v>100000</v>
      </c>
      <c r="AE62" s="44" t="s">
        <v>493</v>
      </c>
      <c r="AF62" s="44">
        <v>100000</v>
      </c>
      <c r="AG62" s="44">
        <v>0</v>
      </c>
      <c r="AI62" s="15" t="s">
        <v>521</v>
      </c>
      <c r="AJ62" s="15" t="s">
        <v>521</v>
      </c>
      <c r="AK62" s="15">
        <v>1</v>
      </c>
      <c r="AL62" s="15" t="s">
        <v>66</v>
      </c>
      <c r="AM62" s="40" t="s">
        <v>350</v>
      </c>
      <c r="AN62" s="15" t="s">
        <v>99</v>
      </c>
      <c r="AO62" s="15" t="s">
        <v>522</v>
      </c>
      <c r="AP62" s="15" t="s">
        <v>69</v>
      </c>
      <c r="AQ62" s="15" t="s">
        <v>70</v>
      </c>
      <c r="AR62" s="15" t="s">
        <v>71</v>
      </c>
      <c r="AS62" s="15" t="s">
        <v>66</v>
      </c>
      <c r="AT62" s="40" t="s">
        <v>350</v>
      </c>
      <c r="AU62" s="11" t="s">
        <v>68</v>
      </c>
      <c r="AV62" s="11" t="s">
        <v>68</v>
      </c>
      <c r="AW62" s="13">
        <v>101102103104105</v>
      </c>
      <c r="AX62" s="4" t="s">
        <v>555</v>
      </c>
      <c r="AY62" s="4">
        <v>9</v>
      </c>
      <c r="AZ62" s="4">
        <v>8</v>
      </c>
      <c r="BA62" s="4">
        <v>11</v>
      </c>
      <c r="BB62" s="4" t="s">
        <v>220</v>
      </c>
      <c r="BC62" s="41" t="s">
        <v>323</v>
      </c>
      <c r="BD62" s="41" t="s">
        <v>325</v>
      </c>
      <c r="BE62" s="7" t="s">
        <v>369</v>
      </c>
      <c r="BF62" s="6" t="s">
        <v>501</v>
      </c>
      <c r="BG62" s="6">
        <v>200000</v>
      </c>
      <c r="BH62" s="73">
        <v>500</v>
      </c>
      <c r="BI62" s="6">
        <v>500</v>
      </c>
      <c r="BJ62" s="6">
        <v>5000</v>
      </c>
      <c r="BK62" s="6" t="s">
        <v>556</v>
      </c>
      <c r="BL62" s="7" t="s">
        <v>354</v>
      </c>
      <c r="BM62" s="7" t="s">
        <v>356</v>
      </c>
      <c r="BN62" s="3">
        <v>5000001</v>
      </c>
    </row>
    <row r="63" spans="1:66" x14ac:dyDescent="0.2">
      <c r="A63" s="48">
        <v>58</v>
      </c>
      <c r="B63" s="3" t="s">
        <v>121</v>
      </c>
      <c r="C63" s="48">
        <v>2</v>
      </c>
      <c r="D63" s="57">
        <v>2</v>
      </c>
      <c r="E63" s="48">
        <v>1</v>
      </c>
      <c r="F63" s="48">
        <v>5</v>
      </c>
      <c r="G63" s="48">
        <v>2</v>
      </c>
      <c r="H63" s="48">
        <v>3</v>
      </c>
      <c r="I63" s="44" t="s">
        <v>568</v>
      </c>
      <c r="J63" s="24" t="s">
        <v>539</v>
      </c>
      <c r="K63" s="24" t="s">
        <v>539</v>
      </c>
      <c r="L63" s="24" t="s">
        <v>97</v>
      </c>
      <c r="M63" s="24" t="s">
        <v>98</v>
      </c>
      <c r="N63" s="24">
        <v>80002</v>
      </c>
      <c r="O63" s="24">
        <v>83102</v>
      </c>
      <c r="P63" s="6" t="s">
        <v>434</v>
      </c>
      <c r="Q63" s="6">
        <v>5</v>
      </c>
      <c r="R63" s="6" t="s">
        <v>97</v>
      </c>
      <c r="S63" s="6" t="s">
        <v>98</v>
      </c>
      <c r="T63" s="6">
        <v>44</v>
      </c>
      <c r="U63" s="6">
        <v>82005</v>
      </c>
      <c r="V63" s="57">
        <v>80102</v>
      </c>
      <c r="W63" s="4" t="s">
        <v>539</v>
      </c>
      <c r="X63" s="4" t="s">
        <v>64</v>
      </c>
      <c r="Y63" s="4" t="s">
        <v>65</v>
      </c>
      <c r="Z63" s="4">
        <v>83002</v>
      </c>
      <c r="AA63" s="4">
        <v>83102</v>
      </c>
      <c r="AB63" s="44" t="s">
        <v>372</v>
      </c>
      <c r="AC63" s="44">
        <v>100000</v>
      </c>
      <c r="AD63" s="44">
        <v>100000</v>
      </c>
      <c r="AE63" s="44" t="s">
        <v>493</v>
      </c>
      <c r="AF63" s="44">
        <v>100000</v>
      </c>
      <c r="AG63" s="44">
        <v>0</v>
      </c>
      <c r="AI63" s="15" t="s">
        <v>521</v>
      </c>
      <c r="AJ63" s="15" t="s">
        <v>521</v>
      </c>
      <c r="AK63" s="15">
        <v>1</v>
      </c>
      <c r="AL63" s="15" t="s">
        <v>66</v>
      </c>
      <c r="AM63" s="40" t="s">
        <v>350</v>
      </c>
      <c r="AN63" s="15" t="s">
        <v>99</v>
      </c>
      <c r="AO63" s="15" t="s">
        <v>522</v>
      </c>
      <c r="AP63" s="15" t="s">
        <v>69</v>
      </c>
      <c r="AQ63" s="15" t="s">
        <v>70</v>
      </c>
      <c r="AR63" s="15" t="s">
        <v>71</v>
      </c>
      <c r="AS63" s="15" t="s">
        <v>66</v>
      </c>
      <c r="AT63" s="40" t="s">
        <v>350</v>
      </c>
      <c r="AU63" s="11" t="s">
        <v>68</v>
      </c>
      <c r="AV63" s="11" t="s">
        <v>68</v>
      </c>
      <c r="AW63" s="13">
        <v>101102103104105</v>
      </c>
      <c r="AX63" s="4" t="s">
        <v>555</v>
      </c>
      <c r="AY63" s="4">
        <v>9</v>
      </c>
      <c r="AZ63" s="4">
        <v>8</v>
      </c>
      <c r="BA63" s="4">
        <v>11</v>
      </c>
      <c r="BB63" s="4" t="s">
        <v>220</v>
      </c>
      <c r="BC63" s="41" t="s">
        <v>323</v>
      </c>
      <c r="BD63" s="41" t="s">
        <v>325</v>
      </c>
      <c r="BE63" s="7" t="s">
        <v>369</v>
      </c>
      <c r="BF63" s="6" t="s">
        <v>501</v>
      </c>
      <c r="BG63" s="6">
        <v>200000</v>
      </c>
      <c r="BH63" s="73">
        <v>500</v>
      </c>
      <c r="BI63" s="6">
        <v>500</v>
      </c>
      <c r="BJ63" s="6">
        <v>5000</v>
      </c>
      <c r="BK63" s="6" t="s">
        <v>556</v>
      </c>
      <c r="BL63" s="7" t="s">
        <v>354</v>
      </c>
      <c r="BM63" s="7" t="s">
        <v>356</v>
      </c>
      <c r="BN63" s="3">
        <v>5000002</v>
      </c>
    </row>
    <row r="64" spans="1:66" x14ac:dyDescent="0.2">
      <c r="A64" s="48">
        <v>59</v>
      </c>
      <c r="B64" s="3" t="s">
        <v>122</v>
      </c>
      <c r="C64" s="48">
        <v>2</v>
      </c>
      <c r="D64" s="57">
        <v>2</v>
      </c>
      <c r="E64" s="48">
        <v>1</v>
      </c>
      <c r="F64" s="48">
        <v>5</v>
      </c>
      <c r="G64" s="48">
        <v>3</v>
      </c>
      <c r="H64" s="48">
        <v>2</v>
      </c>
      <c r="I64" s="44" t="s">
        <v>570</v>
      </c>
      <c r="J64" s="24" t="s">
        <v>540</v>
      </c>
      <c r="K64" s="24" t="s">
        <v>540</v>
      </c>
      <c r="L64" s="24" t="s">
        <v>97</v>
      </c>
      <c r="M64" s="24" t="s">
        <v>98</v>
      </c>
      <c r="N64" s="24">
        <v>80002</v>
      </c>
      <c r="O64" s="24">
        <v>83103</v>
      </c>
      <c r="P64" s="6" t="s">
        <v>434</v>
      </c>
      <c r="Q64" s="6">
        <v>5</v>
      </c>
      <c r="R64" s="6" t="s">
        <v>97</v>
      </c>
      <c r="S64" s="6" t="s">
        <v>98</v>
      </c>
      <c r="T64" s="6">
        <v>44</v>
      </c>
      <c r="U64" s="6">
        <v>82005</v>
      </c>
      <c r="V64" s="57">
        <v>80102</v>
      </c>
      <c r="W64" s="4" t="s">
        <v>540</v>
      </c>
      <c r="X64" s="4" t="s">
        <v>64</v>
      </c>
      <c r="Y64" s="4" t="s">
        <v>65</v>
      </c>
      <c r="Z64" s="4">
        <v>83003</v>
      </c>
      <c r="AA64" s="4">
        <v>83103</v>
      </c>
      <c r="AB64" s="44" t="s">
        <v>372</v>
      </c>
      <c r="AC64" s="44">
        <v>100000</v>
      </c>
      <c r="AD64" s="44">
        <v>100000</v>
      </c>
      <c r="AE64" s="44" t="s">
        <v>493</v>
      </c>
      <c r="AF64" s="44">
        <v>100000</v>
      </c>
      <c r="AG64" s="44">
        <v>0</v>
      </c>
      <c r="AI64" s="15" t="s">
        <v>521</v>
      </c>
      <c r="AJ64" s="15" t="s">
        <v>521</v>
      </c>
      <c r="AK64" s="15">
        <v>1</v>
      </c>
      <c r="AL64" s="15" t="s">
        <v>66</v>
      </c>
      <c r="AM64" s="40" t="s">
        <v>350</v>
      </c>
      <c r="AN64" s="15" t="s">
        <v>99</v>
      </c>
      <c r="AO64" s="15" t="s">
        <v>522</v>
      </c>
      <c r="AP64" s="15" t="s">
        <v>69</v>
      </c>
      <c r="AQ64" s="15" t="s">
        <v>70</v>
      </c>
      <c r="AR64" s="15" t="s">
        <v>71</v>
      </c>
      <c r="AS64" s="15" t="s">
        <v>66</v>
      </c>
      <c r="AT64" s="40" t="s">
        <v>350</v>
      </c>
      <c r="AU64" s="11" t="s">
        <v>68</v>
      </c>
      <c r="AV64" s="11" t="s">
        <v>68</v>
      </c>
      <c r="AW64" s="13">
        <v>101102103104105</v>
      </c>
      <c r="AX64" s="4" t="s">
        <v>555</v>
      </c>
      <c r="AY64" s="4">
        <v>9</v>
      </c>
      <c r="AZ64" s="4">
        <v>8</v>
      </c>
      <c r="BA64" s="4">
        <v>11</v>
      </c>
      <c r="BB64" s="4" t="s">
        <v>220</v>
      </c>
      <c r="BC64" s="41" t="s">
        <v>323</v>
      </c>
      <c r="BD64" s="41" t="s">
        <v>325</v>
      </c>
      <c r="BE64" s="7" t="s">
        <v>369</v>
      </c>
      <c r="BF64" s="6" t="s">
        <v>501</v>
      </c>
      <c r="BG64" s="6">
        <v>200000</v>
      </c>
      <c r="BH64" s="73">
        <v>500</v>
      </c>
      <c r="BI64" s="6">
        <v>500</v>
      </c>
      <c r="BJ64" s="6">
        <v>5000</v>
      </c>
      <c r="BK64" s="6" t="s">
        <v>556</v>
      </c>
      <c r="BL64" s="7" t="s">
        <v>354</v>
      </c>
      <c r="BM64" s="7" t="s">
        <v>356</v>
      </c>
      <c r="BN64" s="3">
        <v>5000003</v>
      </c>
    </row>
    <row r="65" spans="1:66" x14ac:dyDescent="0.2">
      <c r="A65" s="48">
        <v>60</v>
      </c>
      <c r="B65" s="3" t="s">
        <v>123</v>
      </c>
      <c r="C65" s="48">
        <v>2</v>
      </c>
      <c r="D65" s="57">
        <v>2</v>
      </c>
      <c r="E65" s="48">
        <v>1</v>
      </c>
      <c r="F65" s="48">
        <v>5</v>
      </c>
      <c r="G65" s="48">
        <v>4</v>
      </c>
      <c r="H65" s="48">
        <v>1</v>
      </c>
      <c r="I65" s="44" t="s">
        <v>572</v>
      </c>
      <c r="J65" s="24" t="s">
        <v>438</v>
      </c>
      <c r="K65" s="24" t="s">
        <v>438</v>
      </c>
      <c r="L65" s="24" t="s">
        <v>97</v>
      </c>
      <c r="M65" s="24" t="s">
        <v>98</v>
      </c>
      <c r="N65" s="24">
        <v>80002</v>
      </c>
      <c r="O65" s="24">
        <v>83104</v>
      </c>
      <c r="P65" s="6" t="s">
        <v>434</v>
      </c>
      <c r="Q65" s="6">
        <v>5</v>
      </c>
      <c r="R65" s="6" t="s">
        <v>97</v>
      </c>
      <c r="S65" s="6" t="s">
        <v>98</v>
      </c>
      <c r="T65" s="6">
        <v>44</v>
      </c>
      <c r="U65" s="6">
        <v>82005</v>
      </c>
      <c r="V65" s="57">
        <v>80102</v>
      </c>
      <c r="W65" s="4" t="s">
        <v>438</v>
      </c>
      <c r="X65" s="4" t="s">
        <v>64</v>
      </c>
      <c r="Y65" s="4" t="s">
        <v>65</v>
      </c>
      <c r="Z65" s="4">
        <v>83004</v>
      </c>
      <c r="AA65" s="4">
        <v>83104</v>
      </c>
      <c r="AB65" s="44" t="s">
        <v>372</v>
      </c>
      <c r="AC65" s="44">
        <v>100000</v>
      </c>
      <c r="AD65" s="44">
        <v>100000</v>
      </c>
      <c r="AE65" s="44" t="s">
        <v>493</v>
      </c>
      <c r="AF65" s="44">
        <v>100000</v>
      </c>
      <c r="AG65" s="44">
        <v>0</v>
      </c>
      <c r="AI65" s="15" t="s">
        <v>521</v>
      </c>
      <c r="AJ65" s="15" t="s">
        <v>521</v>
      </c>
      <c r="AK65" s="15">
        <v>1</v>
      </c>
      <c r="AL65" s="15" t="s">
        <v>66</v>
      </c>
      <c r="AM65" s="40" t="s">
        <v>350</v>
      </c>
      <c r="AN65" s="15" t="s">
        <v>99</v>
      </c>
      <c r="AO65" s="15" t="s">
        <v>522</v>
      </c>
      <c r="AP65" s="15" t="s">
        <v>69</v>
      </c>
      <c r="AQ65" s="15" t="s">
        <v>70</v>
      </c>
      <c r="AR65" s="15" t="s">
        <v>71</v>
      </c>
      <c r="AS65" s="15" t="s">
        <v>66</v>
      </c>
      <c r="AT65" s="40" t="s">
        <v>350</v>
      </c>
      <c r="AU65" s="11" t="s">
        <v>68</v>
      </c>
      <c r="AV65" s="11" t="s">
        <v>68</v>
      </c>
      <c r="AW65" s="13">
        <v>101102103104105</v>
      </c>
      <c r="AX65" s="4" t="s">
        <v>555</v>
      </c>
      <c r="AY65" s="4">
        <v>9</v>
      </c>
      <c r="AZ65" s="4">
        <v>8</v>
      </c>
      <c r="BA65" s="4">
        <v>11</v>
      </c>
      <c r="BB65" s="4" t="s">
        <v>220</v>
      </c>
      <c r="BC65" s="41" t="s">
        <v>323</v>
      </c>
      <c r="BD65" s="41" t="s">
        <v>325</v>
      </c>
      <c r="BE65" s="7" t="s">
        <v>369</v>
      </c>
      <c r="BF65" s="6" t="s">
        <v>501</v>
      </c>
      <c r="BG65" s="6">
        <v>200000</v>
      </c>
      <c r="BH65" s="73">
        <v>500</v>
      </c>
      <c r="BI65" s="6">
        <v>500</v>
      </c>
      <c r="BJ65" s="6">
        <v>5000</v>
      </c>
      <c r="BK65" s="6" t="s">
        <v>556</v>
      </c>
      <c r="BL65" s="7" t="s">
        <v>354</v>
      </c>
      <c r="BM65" s="7" t="s">
        <v>356</v>
      </c>
      <c r="BN65" s="3">
        <v>5000001</v>
      </c>
    </row>
    <row r="66" spans="1:66" x14ac:dyDescent="0.2">
      <c r="A66" s="48">
        <v>61</v>
      </c>
      <c r="B66" s="3" t="s">
        <v>124</v>
      </c>
      <c r="C66" s="48">
        <v>2</v>
      </c>
      <c r="D66" s="57">
        <v>3</v>
      </c>
      <c r="E66" s="48">
        <v>1</v>
      </c>
      <c r="F66" s="48">
        <v>1</v>
      </c>
      <c r="G66" s="48">
        <v>1</v>
      </c>
      <c r="H66" s="48">
        <v>6</v>
      </c>
      <c r="I66" s="44" t="s">
        <v>564</v>
      </c>
      <c r="J66" s="24" t="s">
        <v>525</v>
      </c>
      <c r="K66" s="24" t="s">
        <v>525</v>
      </c>
      <c r="L66" s="24" t="s">
        <v>62</v>
      </c>
      <c r="M66" s="24" t="s">
        <v>63</v>
      </c>
      <c r="N66" s="24">
        <v>80002</v>
      </c>
      <c r="O66" s="24">
        <v>83101</v>
      </c>
      <c r="P66" s="6" t="s">
        <v>541</v>
      </c>
      <c r="Q66" s="6">
        <v>1</v>
      </c>
      <c r="R66" s="6" t="s">
        <v>62</v>
      </c>
      <c r="S66" s="6" t="s">
        <v>63</v>
      </c>
      <c r="T66" s="6">
        <v>40</v>
      </c>
      <c r="U66" s="6">
        <v>82001</v>
      </c>
      <c r="V66" s="57">
        <v>80103</v>
      </c>
      <c r="W66" s="4" t="s">
        <v>525</v>
      </c>
      <c r="X66" s="4" t="s">
        <v>64</v>
      </c>
      <c r="Y66" s="4" t="s">
        <v>65</v>
      </c>
      <c r="Z66" s="4">
        <v>83001</v>
      </c>
      <c r="AA66" s="4">
        <v>83101</v>
      </c>
      <c r="AB66" s="44" t="s">
        <v>594</v>
      </c>
      <c r="AC66" s="44">
        <v>20</v>
      </c>
      <c r="AD66" s="44">
        <v>20</v>
      </c>
      <c r="AE66" s="44" t="s">
        <v>598</v>
      </c>
      <c r="AF66" s="44">
        <v>0</v>
      </c>
      <c r="AG66" s="44">
        <v>20</v>
      </c>
      <c r="AI66" s="15" t="s">
        <v>595</v>
      </c>
      <c r="AJ66" s="15" t="s">
        <v>595</v>
      </c>
      <c r="AK66" s="15">
        <v>1</v>
      </c>
      <c r="AL66" s="15" t="s">
        <v>66</v>
      </c>
      <c r="AM66" s="40" t="s">
        <v>350</v>
      </c>
      <c r="AN66" s="15" t="s">
        <v>103</v>
      </c>
      <c r="AO66" s="15" t="s">
        <v>596</v>
      </c>
      <c r="AP66" s="15" t="s">
        <v>69</v>
      </c>
      <c r="AQ66" s="15" t="s">
        <v>70</v>
      </c>
      <c r="AR66" s="15" t="s">
        <v>71</v>
      </c>
      <c r="AS66" s="15" t="s">
        <v>66</v>
      </c>
      <c r="AT66" s="40" t="s">
        <v>350</v>
      </c>
      <c r="AU66" s="11" t="s">
        <v>68</v>
      </c>
      <c r="AV66" s="11" t="s">
        <v>68</v>
      </c>
      <c r="AW66" s="13">
        <v>101102103104105</v>
      </c>
      <c r="AX66" s="4" t="s">
        <v>555</v>
      </c>
      <c r="AY66" s="4">
        <v>1</v>
      </c>
      <c r="AZ66" s="4">
        <v>8</v>
      </c>
      <c r="BA66" s="4">
        <v>3</v>
      </c>
      <c r="BB66" s="4" t="s">
        <v>220</v>
      </c>
      <c r="BC66" s="41" t="s">
        <v>323</v>
      </c>
      <c r="BD66" s="41" t="s">
        <v>325</v>
      </c>
      <c r="BE66" s="7" t="s">
        <v>369</v>
      </c>
      <c r="BF66" s="6" t="s">
        <v>501</v>
      </c>
      <c r="BG66" s="6">
        <v>20</v>
      </c>
      <c r="BH66" s="73">
        <v>500</v>
      </c>
      <c r="BI66" s="6">
        <v>500</v>
      </c>
      <c r="BJ66" s="6">
        <v>5000</v>
      </c>
      <c r="BK66" s="6" t="s">
        <v>556</v>
      </c>
      <c r="BL66" s="7" t="s">
        <v>354</v>
      </c>
      <c r="BM66" s="7" t="s">
        <v>356</v>
      </c>
      <c r="BN66" s="3">
        <v>5000001</v>
      </c>
    </row>
    <row r="67" spans="1:66" x14ac:dyDescent="0.2">
      <c r="A67" s="48">
        <v>62</v>
      </c>
      <c r="B67" s="3" t="s">
        <v>125</v>
      </c>
      <c r="C67" s="48">
        <v>2</v>
      </c>
      <c r="D67" s="57">
        <v>3</v>
      </c>
      <c r="E67" s="48">
        <v>1</v>
      </c>
      <c r="F67" s="48">
        <v>1</v>
      </c>
      <c r="G67" s="48">
        <v>2</v>
      </c>
      <c r="H67" s="48">
        <v>3</v>
      </c>
      <c r="I67" s="44" t="s">
        <v>566</v>
      </c>
      <c r="J67" s="24" t="s">
        <v>526</v>
      </c>
      <c r="K67" s="24" t="s">
        <v>526</v>
      </c>
      <c r="L67" s="24" t="s">
        <v>62</v>
      </c>
      <c r="M67" s="24" t="s">
        <v>63</v>
      </c>
      <c r="N67" s="24">
        <v>80002</v>
      </c>
      <c r="O67" s="24">
        <v>83102</v>
      </c>
      <c r="P67" s="6" t="s">
        <v>541</v>
      </c>
      <c r="Q67" s="6">
        <v>1</v>
      </c>
      <c r="R67" s="6" t="s">
        <v>62</v>
      </c>
      <c r="S67" s="6" t="s">
        <v>63</v>
      </c>
      <c r="T67" s="6">
        <v>40</v>
      </c>
      <c r="U67" s="6">
        <v>82001</v>
      </c>
      <c r="V67" s="57">
        <v>80103</v>
      </c>
      <c r="W67" s="4" t="s">
        <v>526</v>
      </c>
      <c r="X67" s="4" t="s">
        <v>64</v>
      </c>
      <c r="Y67" s="4" t="s">
        <v>65</v>
      </c>
      <c r="Z67" s="4">
        <v>83002</v>
      </c>
      <c r="AA67" s="4">
        <v>83102</v>
      </c>
      <c r="AB67" s="44" t="s">
        <v>594</v>
      </c>
      <c r="AC67" s="44">
        <v>20</v>
      </c>
      <c r="AD67" s="44">
        <v>20</v>
      </c>
      <c r="AE67" s="44" t="s">
        <v>598</v>
      </c>
      <c r="AF67" s="44">
        <v>0</v>
      </c>
      <c r="AG67" s="44">
        <v>20</v>
      </c>
      <c r="AI67" s="15" t="s">
        <v>595</v>
      </c>
      <c r="AJ67" s="15" t="s">
        <v>595</v>
      </c>
      <c r="AK67" s="15">
        <v>1</v>
      </c>
      <c r="AL67" s="15" t="s">
        <v>66</v>
      </c>
      <c r="AM67" s="40" t="s">
        <v>350</v>
      </c>
      <c r="AN67" s="15" t="s">
        <v>67</v>
      </c>
      <c r="AO67" s="15" t="s">
        <v>596</v>
      </c>
      <c r="AP67" s="15" t="s">
        <v>69</v>
      </c>
      <c r="AQ67" s="15" t="s">
        <v>70</v>
      </c>
      <c r="AR67" s="15" t="s">
        <v>71</v>
      </c>
      <c r="AS67" s="15" t="s">
        <v>66</v>
      </c>
      <c r="AT67" s="40" t="s">
        <v>350</v>
      </c>
      <c r="AU67" s="11" t="s">
        <v>68</v>
      </c>
      <c r="AV67" s="11" t="s">
        <v>68</v>
      </c>
      <c r="AW67" s="13">
        <v>101102103104105</v>
      </c>
      <c r="AX67" s="4" t="s">
        <v>555</v>
      </c>
      <c r="AY67" s="4">
        <v>1</v>
      </c>
      <c r="AZ67" s="4">
        <v>8</v>
      </c>
      <c r="BA67" s="4">
        <v>3</v>
      </c>
      <c r="BB67" s="4" t="s">
        <v>220</v>
      </c>
      <c r="BC67" s="41" t="s">
        <v>323</v>
      </c>
      <c r="BD67" s="41" t="s">
        <v>325</v>
      </c>
      <c r="BE67" s="7" t="s">
        <v>369</v>
      </c>
      <c r="BF67" s="6" t="s">
        <v>501</v>
      </c>
      <c r="BG67" s="6">
        <v>20</v>
      </c>
      <c r="BH67" s="73">
        <v>500</v>
      </c>
      <c r="BI67" s="6">
        <v>500</v>
      </c>
      <c r="BJ67" s="6">
        <v>5000</v>
      </c>
      <c r="BK67" s="6" t="s">
        <v>556</v>
      </c>
      <c r="BL67" s="7" t="s">
        <v>354</v>
      </c>
      <c r="BM67" s="7" t="s">
        <v>356</v>
      </c>
      <c r="BN67" s="3">
        <v>5000002</v>
      </c>
    </row>
    <row r="68" spans="1:66" x14ac:dyDescent="0.2">
      <c r="A68" s="48">
        <v>63</v>
      </c>
      <c r="B68" s="3" t="s">
        <v>126</v>
      </c>
      <c r="C68" s="48">
        <v>2</v>
      </c>
      <c r="D68" s="57">
        <v>3</v>
      </c>
      <c r="E68" s="48">
        <v>1</v>
      </c>
      <c r="F68" s="48">
        <v>1</v>
      </c>
      <c r="G68" s="48">
        <v>3</v>
      </c>
      <c r="H68" s="48">
        <v>2</v>
      </c>
      <c r="I68" s="44" t="s">
        <v>568</v>
      </c>
      <c r="J68" s="24" t="s">
        <v>527</v>
      </c>
      <c r="K68" s="24" t="s">
        <v>527</v>
      </c>
      <c r="L68" s="24" t="s">
        <v>62</v>
      </c>
      <c r="M68" s="24" t="s">
        <v>63</v>
      </c>
      <c r="N68" s="24">
        <v>80002</v>
      </c>
      <c r="O68" s="24">
        <v>83103</v>
      </c>
      <c r="P68" s="6" t="s">
        <v>541</v>
      </c>
      <c r="Q68" s="6">
        <v>1</v>
      </c>
      <c r="R68" s="6" t="s">
        <v>62</v>
      </c>
      <c r="S68" s="6" t="s">
        <v>63</v>
      </c>
      <c r="T68" s="6">
        <v>40</v>
      </c>
      <c r="U68" s="6">
        <v>82001</v>
      </c>
      <c r="V68" s="57">
        <v>80103</v>
      </c>
      <c r="W68" s="4" t="s">
        <v>527</v>
      </c>
      <c r="X68" s="4" t="s">
        <v>64</v>
      </c>
      <c r="Y68" s="4" t="s">
        <v>65</v>
      </c>
      <c r="Z68" s="4">
        <v>83003</v>
      </c>
      <c r="AA68" s="4">
        <v>83103</v>
      </c>
      <c r="AB68" s="44" t="s">
        <v>594</v>
      </c>
      <c r="AC68" s="44">
        <v>20</v>
      </c>
      <c r="AD68" s="44">
        <v>20</v>
      </c>
      <c r="AE68" s="44" t="s">
        <v>598</v>
      </c>
      <c r="AF68" s="44">
        <v>0</v>
      </c>
      <c r="AG68" s="44">
        <v>20</v>
      </c>
      <c r="AI68" s="15" t="s">
        <v>595</v>
      </c>
      <c r="AJ68" s="15" t="s">
        <v>595</v>
      </c>
      <c r="AK68" s="15">
        <v>1</v>
      </c>
      <c r="AL68" s="15" t="s">
        <v>66</v>
      </c>
      <c r="AM68" s="40" t="s">
        <v>350</v>
      </c>
      <c r="AN68" s="15" t="s">
        <v>67</v>
      </c>
      <c r="AO68" s="15" t="s">
        <v>596</v>
      </c>
      <c r="AP68" s="15" t="s">
        <v>69</v>
      </c>
      <c r="AQ68" s="15" t="s">
        <v>70</v>
      </c>
      <c r="AR68" s="15" t="s">
        <v>71</v>
      </c>
      <c r="AS68" s="15" t="s">
        <v>66</v>
      </c>
      <c r="AT68" s="40" t="s">
        <v>350</v>
      </c>
      <c r="AU68" s="11" t="s">
        <v>68</v>
      </c>
      <c r="AV68" s="11" t="s">
        <v>68</v>
      </c>
      <c r="AW68" s="13">
        <v>101102103104105</v>
      </c>
      <c r="AX68" s="4" t="s">
        <v>555</v>
      </c>
      <c r="AY68" s="4">
        <v>1</v>
      </c>
      <c r="AZ68" s="4">
        <v>8</v>
      </c>
      <c r="BA68" s="4">
        <v>3</v>
      </c>
      <c r="BB68" s="4" t="s">
        <v>220</v>
      </c>
      <c r="BC68" s="41" t="s">
        <v>323</v>
      </c>
      <c r="BD68" s="41" t="s">
        <v>325</v>
      </c>
      <c r="BE68" s="7" t="s">
        <v>369</v>
      </c>
      <c r="BF68" s="6" t="s">
        <v>501</v>
      </c>
      <c r="BG68" s="6">
        <v>20</v>
      </c>
      <c r="BH68" s="73">
        <v>500</v>
      </c>
      <c r="BI68" s="6">
        <v>500</v>
      </c>
      <c r="BJ68" s="6">
        <v>5000</v>
      </c>
      <c r="BK68" s="6" t="s">
        <v>556</v>
      </c>
      <c r="BL68" s="7" t="s">
        <v>354</v>
      </c>
      <c r="BM68" s="7" t="s">
        <v>356</v>
      </c>
      <c r="BN68" s="3">
        <v>5000003</v>
      </c>
    </row>
    <row r="69" spans="1:66" x14ac:dyDescent="0.2">
      <c r="A69" s="48">
        <v>64</v>
      </c>
      <c r="B69" s="3" t="s">
        <v>127</v>
      </c>
      <c r="C69" s="48">
        <v>2</v>
      </c>
      <c r="D69" s="57">
        <v>3</v>
      </c>
      <c r="E69" s="48">
        <v>1</v>
      </c>
      <c r="F69" s="48">
        <v>1</v>
      </c>
      <c r="G69" s="48">
        <v>4</v>
      </c>
      <c r="H69" s="48">
        <v>1</v>
      </c>
      <c r="I69" s="44" t="s">
        <v>570</v>
      </c>
      <c r="J69" s="24" t="s">
        <v>528</v>
      </c>
      <c r="K69" s="24" t="s">
        <v>528</v>
      </c>
      <c r="L69" s="24" t="s">
        <v>62</v>
      </c>
      <c r="M69" s="24" t="s">
        <v>63</v>
      </c>
      <c r="N69" s="24">
        <v>80002</v>
      </c>
      <c r="O69" s="24">
        <v>83104</v>
      </c>
      <c r="P69" s="6" t="s">
        <v>541</v>
      </c>
      <c r="Q69" s="6">
        <v>1</v>
      </c>
      <c r="R69" s="6" t="s">
        <v>62</v>
      </c>
      <c r="S69" s="6" t="s">
        <v>63</v>
      </c>
      <c r="T69" s="6">
        <v>40</v>
      </c>
      <c r="U69" s="6">
        <v>82001</v>
      </c>
      <c r="V69" s="57">
        <v>80103</v>
      </c>
      <c r="W69" s="4" t="s">
        <v>528</v>
      </c>
      <c r="X69" s="4" t="s">
        <v>64</v>
      </c>
      <c r="Y69" s="4" t="s">
        <v>65</v>
      </c>
      <c r="Z69" s="4">
        <v>83004</v>
      </c>
      <c r="AA69" s="4">
        <v>83104</v>
      </c>
      <c r="AB69" s="44" t="s">
        <v>594</v>
      </c>
      <c r="AC69" s="44">
        <v>20</v>
      </c>
      <c r="AD69" s="44">
        <v>20</v>
      </c>
      <c r="AE69" s="44" t="s">
        <v>598</v>
      </c>
      <c r="AF69" s="44">
        <v>0</v>
      </c>
      <c r="AG69" s="44">
        <v>20</v>
      </c>
      <c r="AI69" s="15" t="s">
        <v>595</v>
      </c>
      <c r="AJ69" s="15" t="s">
        <v>595</v>
      </c>
      <c r="AK69" s="15">
        <v>1</v>
      </c>
      <c r="AL69" s="15" t="s">
        <v>66</v>
      </c>
      <c r="AM69" s="40" t="s">
        <v>350</v>
      </c>
      <c r="AN69" s="15" t="s">
        <v>67</v>
      </c>
      <c r="AO69" s="15" t="s">
        <v>596</v>
      </c>
      <c r="AP69" s="15" t="s">
        <v>69</v>
      </c>
      <c r="AQ69" s="15" t="s">
        <v>70</v>
      </c>
      <c r="AR69" s="15" t="s">
        <v>71</v>
      </c>
      <c r="AS69" s="15" t="s">
        <v>66</v>
      </c>
      <c r="AT69" s="40" t="s">
        <v>350</v>
      </c>
      <c r="AU69" s="11" t="s">
        <v>68</v>
      </c>
      <c r="AV69" s="11" t="s">
        <v>68</v>
      </c>
      <c r="AW69" s="13">
        <v>101102103104105</v>
      </c>
      <c r="AX69" s="4" t="s">
        <v>555</v>
      </c>
      <c r="AY69" s="4">
        <v>1</v>
      </c>
      <c r="AZ69" s="4">
        <v>8</v>
      </c>
      <c r="BA69" s="4">
        <v>3</v>
      </c>
      <c r="BB69" s="4" t="s">
        <v>220</v>
      </c>
      <c r="BC69" s="41" t="s">
        <v>323</v>
      </c>
      <c r="BD69" s="41" t="s">
        <v>325</v>
      </c>
      <c r="BE69" s="7" t="s">
        <v>369</v>
      </c>
      <c r="BF69" s="6" t="s">
        <v>501</v>
      </c>
      <c r="BG69" s="6">
        <v>20</v>
      </c>
      <c r="BH69" s="73">
        <v>500</v>
      </c>
      <c r="BI69" s="6">
        <v>500</v>
      </c>
      <c r="BJ69" s="6">
        <v>5000</v>
      </c>
      <c r="BK69" s="6" t="s">
        <v>556</v>
      </c>
      <c r="BL69" s="7" t="s">
        <v>354</v>
      </c>
      <c r="BM69" s="7" t="s">
        <v>356</v>
      </c>
      <c r="BN69" s="3">
        <v>5000001</v>
      </c>
    </row>
    <row r="70" spans="1:66" x14ac:dyDescent="0.2">
      <c r="A70" s="48">
        <v>65</v>
      </c>
      <c r="B70" s="3" t="s">
        <v>128</v>
      </c>
      <c r="C70" s="48">
        <v>2</v>
      </c>
      <c r="D70" s="57">
        <v>3</v>
      </c>
      <c r="E70" s="48">
        <v>1</v>
      </c>
      <c r="F70" s="48">
        <v>2</v>
      </c>
      <c r="G70" s="48">
        <v>1</v>
      </c>
      <c r="H70" s="48">
        <v>6</v>
      </c>
      <c r="I70" s="44" t="s">
        <v>572</v>
      </c>
      <c r="J70" s="24" t="s">
        <v>435</v>
      </c>
      <c r="K70" s="24" t="s">
        <v>435</v>
      </c>
      <c r="L70" s="24" t="s">
        <v>76</v>
      </c>
      <c r="M70" s="24" t="s">
        <v>77</v>
      </c>
      <c r="N70" s="24">
        <v>80002</v>
      </c>
      <c r="O70" s="24">
        <v>83101</v>
      </c>
      <c r="P70" s="6" t="s">
        <v>542</v>
      </c>
      <c r="Q70" s="6">
        <v>2</v>
      </c>
      <c r="R70" s="6" t="s">
        <v>76</v>
      </c>
      <c r="S70" s="6" t="s">
        <v>77</v>
      </c>
      <c r="T70" s="6">
        <v>41</v>
      </c>
      <c r="U70" s="6">
        <v>82002</v>
      </c>
      <c r="V70" s="57">
        <v>80103</v>
      </c>
      <c r="W70" s="4" t="s">
        <v>435</v>
      </c>
      <c r="X70" s="4" t="s">
        <v>64</v>
      </c>
      <c r="Y70" s="4" t="s">
        <v>65</v>
      </c>
      <c r="Z70" s="4">
        <v>83001</v>
      </c>
      <c r="AA70" s="4">
        <v>83101</v>
      </c>
      <c r="AB70" s="44" t="s">
        <v>368</v>
      </c>
      <c r="AC70" s="44">
        <v>100</v>
      </c>
      <c r="AD70" s="44">
        <v>100</v>
      </c>
      <c r="AE70" s="44" t="s">
        <v>494</v>
      </c>
      <c r="AF70" s="44">
        <v>0</v>
      </c>
      <c r="AG70" s="44">
        <v>100</v>
      </c>
      <c r="AI70" s="15" t="s">
        <v>515</v>
      </c>
      <c r="AJ70" s="15" t="s">
        <v>515</v>
      </c>
      <c r="AK70" s="15">
        <v>1</v>
      </c>
      <c r="AL70" s="15" t="s">
        <v>66</v>
      </c>
      <c r="AM70" s="40" t="s">
        <v>350</v>
      </c>
      <c r="AN70" s="15" t="s">
        <v>78</v>
      </c>
      <c r="AO70" s="15" t="s">
        <v>516</v>
      </c>
      <c r="AP70" s="15" t="s">
        <v>69</v>
      </c>
      <c r="AQ70" s="15" t="s">
        <v>70</v>
      </c>
      <c r="AR70" s="15" t="s">
        <v>71</v>
      </c>
      <c r="AS70" s="15" t="s">
        <v>66</v>
      </c>
      <c r="AT70" s="40" t="s">
        <v>350</v>
      </c>
      <c r="AU70" s="11" t="s">
        <v>68</v>
      </c>
      <c r="AV70" s="11" t="s">
        <v>68</v>
      </c>
      <c r="AW70" s="13">
        <v>101102103104105</v>
      </c>
      <c r="AX70" s="4" t="s">
        <v>555</v>
      </c>
      <c r="AY70" s="4">
        <v>3</v>
      </c>
      <c r="AZ70" s="4">
        <v>8</v>
      </c>
      <c r="BA70" s="4">
        <v>5</v>
      </c>
      <c r="BB70" s="4" t="s">
        <v>220</v>
      </c>
      <c r="BC70" s="41" t="s">
        <v>323</v>
      </c>
      <c r="BD70" s="41" t="s">
        <v>325</v>
      </c>
      <c r="BE70" s="7" t="s">
        <v>369</v>
      </c>
      <c r="BF70" s="6" t="s">
        <v>501</v>
      </c>
      <c r="BG70" s="6">
        <v>200</v>
      </c>
      <c r="BH70" s="73">
        <v>500</v>
      </c>
      <c r="BI70" s="6">
        <v>500</v>
      </c>
      <c r="BJ70" s="6">
        <v>5000</v>
      </c>
      <c r="BK70" s="6" t="s">
        <v>556</v>
      </c>
      <c r="BL70" s="7" t="s">
        <v>354</v>
      </c>
      <c r="BM70" s="7" t="s">
        <v>356</v>
      </c>
      <c r="BN70" s="3">
        <v>5000001</v>
      </c>
    </row>
    <row r="71" spans="1:66" x14ac:dyDescent="0.2">
      <c r="A71" s="48">
        <v>66</v>
      </c>
      <c r="B71" s="3" t="s">
        <v>129</v>
      </c>
      <c r="C71" s="48">
        <v>2</v>
      </c>
      <c r="D71" s="57">
        <v>3</v>
      </c>
      <c r="E71" s="48">
        <v>1</v>
      </c>
      <c r="F71" s="48">
        <v>2</v>
      </c>
      <c r="G71" s="48">
        <v>2</v>
      </c>
      <c r="H71" s="48">
        <v>3</v>
      </c>
      <c r="I71" s="44" t="s">
        <v>564</v>
      </c>
      <c r="J71" s="24" t="s">
        <v>529</v>
      </c>
      <c r="K71" s="24" t="s">
        <v>529</v>
      </c>
      <c r="L71" s="24" t="s">
        <v>76</v>
      </c>
      <c r="M71" s="24" t="s">
        <v>77</v>
      </c>
      <c r="N71" s="24">
        <v>80002</v>
      </c>
      <c r="O71" s="24">
        <v>83102</v>
      </c>
      <c r="P71" s="6" t="s">
        <v>542</v>
      </c>
      <c r="Q71" s="6">
        <v>2</v>
      </c>
      <c r="R71" s="6" t="s">
        <v>76</v>
      </c>
      <c r="S71" s="6" t="s">
        <v>77</v>
      </c>
      <c r="T71" s="6">
        <v>41</v>
      </c>
      <c r="U71" s="6">
        <v>82002</v>
      </c>
      <c r="V71" s="57">
        <v>80103</v>
      </c>
      <c r="W71" s="4" t="s">
        <v>529</v>
      </c>
      <c r="X71" s="4" t="s">
        <v>64</v>
      </c>
      <c r="Y71" s="4" t="s">
        <v>65</v>
      </c>
      <c r="Z71" s="4">
        <v>83002</v>
      </c>
      <c r="AA71" s="4">
        <v>83102</v>
      </c>
      <c r="AB71" s="44" t="s">
        <v>368</v>
      </c>
      <c r="AC71" s="44">
        <v>100</v>
      </c>
      <c r="AD71" s="44">
        <v>100</v>
      </c>
      <c r="AE71" s="44" t="s">
        <v>494</v>
      </c>
      <c r="AF71" s="44">
        <v>0</v>
      </c>
      <c r="AG71" s="44">
        <v>100</v>
      </c>
      <c r="AI71" s="15" t="s">
        <v>515</v>
      </c>
      <c r="AJ71" s="15" t="s">
        <v>515</v>
      </c>
      <c r="AK71" s="15">
        <v>1</v>
      </c>
      <c r="AL71" s="15" t="s">
        <v>66</v>
      </c>
      <c r="AM71" s="40" t="s">
        <v>350</v>
      </c>
      <c r="AN71" s="15" t="s">
        <v>78</v>
      </c>
      <c r="AO71" s="15" t="s">
        <v>516</v>
      </c>
      <c r="AP71" s="15" t="s">
        <v>69</v>
      </c>
      <c r="AQ71" s="15" t="s">
        <v>70</v>
      </c>
      <c r="AR71" s="15" t="s">
        <v>71</v>
      </c>
      <c r="AS71" s="15" t="s">
        <v>66</v>
      </c>
      <c r="AT71" s="40" t="s">
        <v>350</v>
      </c>
      <c r="AU71" s="11" t="s">
        <v>68</v>
      </c>
      <c r="AV71" s="11" t="s">
        <v>68</v>
      </c>
      <c r="AW71" s="13">
        <v>101102103104105</v>
      </c>
      <c r="AX71" s="4" t="s">
        <v>555</v>
      </c>
      <c r="AY71" s="4">
        <v>3</v>
      </c>
      <c r="AZ71" s="4">
        <v>8</v>
      </c>
      <c r="BA71" s="4">
        <v>5</v>
      </c>
      <c r="BB71" s="4" t="s">
        <v>220</v>
      </c>
      <c r="BC71" s="41" t="s">
        <v>323</v>
      </c>
      <c r="BD71" s="41" t="s">
        <v>325</v>
      </c>
      <c r="BE71" s="7" t="s">
        <v>369</v>
      </c>
      <c r="BF71" s="6" t="s">
        <v>501</v>
      </c>
      <c r="BG71" s="6">
        <v>200</v>
      </c>
      <c r="BH71" s="73">
        <v>500</v>
      </c>
      <c r="BI71" s="6">
        <v>500</v>
      </c>
      <c r="BJ71" s="6">
        <v>5000</v>
      </c>
      <c r="BK71" s="6" t="s">
        <v>556</v>
      </c>
      <c r="BL71" s="7" t="s">
        <v>354</v>
      </c>
      <c r="BM71" s="7" t="s">
        <v>356</v>
      </c>
      <c r="BN71" s="3">
        <v>5000002</v>
      </c>
    </row>
    <row r="72" spans="1:66" x14ac:dyDescent="0.2">
      <c r="A72" s="48">
        <v>67</v>
      </c>
      <c r="B72" s="3" t="s">
        <v>130</v>
      </c>
      <c r="C72" s="48">
        <v>2</v>
      </c>
      <c r="D72" s="57">
        <v>3</v>
      </c>
      <c r="E72" s="48">
        <v>1</v>
      </c>
      <c r="F72" s="48">
        <v>2</v>
      </c>
      <c r="G72" s="48">
        <v>3</v>
      </c>
      <c r="H72" s="48">
        <v>2</v>
      </c>
      <c r="I72" s="44" t="s">
        <v>566</v>
      </c>
      <c r="J72" s="24" t="s">
        <v>530</v>
      </c>
      <c r="K72" s="24" t="s">
        <v>530</v>
      </c>
      <c r="L72" s="24" t="s">
        <v>76</v>
      </c>
      <c r="M72" s="24" t="s">
        <v>77</v>
      </c>
      <c r="N72" s="24">
        <v>80002</v>
      </c>
      <c r="O72" s="24">
        <v>83103</v>
      </c>
      <c r="P72" s="6" t="s">
        <v>542</v>
      </c>
      <c r="Q72" s="6">
        <v>2</v>
      </c>
      <c r="R72" s="6" t="s">
        <v>76</v>
      </c>
      <c r="S72" s="6" t="s">
        <v>77</v>
      </c>
      <c r="T72" s="6">
        <v>41</v>
      </c>
      <c r="U72" s="6">
        <v>82002</v>
      </c>
      <c r="V72" s="57">
        <v>80103</v>
      </c>
      <c r="W72" s="4" t="s">
        <v>530</v>
      </c>
      <c r="X72" s="4" t="s">
        <v>64</v>
      </c>
      <c r="Y72" s="4" t="s">
        <v>65</v>
      </c>
      <c r="Z72" s="4">
        <v>83003</v>
      </c>
      <c r="AA72" s="4">
        <v>83103</v>
      </c>
      <c r="AB72" s="44" t="s">
        <v>368</v>
      </c>
      <c r="AC72" s="44">
        <v>100</v>
      </c>
      <c r="AD72" s="44">
        <v>100</v>
      </c>
      <c r="AE72" s="44" t="s">
        <v>494</v>
      </c>
      <c r="AF72" s="44">
        <v>0</v>
      </c>
      <c r="AG72" s="44">
        <v>100</v>
      </c>
      <c r="AI72" s="15" t="s">
        <v>515</v>
      </c>
      <c r="AJ72" s="15" t="s">
        <v>515</v>
      </c>
      <c r="AK72" s="15">
        <v>1</v>
      </c>
      <c r="AL72" s="15" t="s">
        <v>66</v>
      </c>
      <c r="AM72" s="40" t="s">
        <v>350</v>
      </c>
      <c r="AN72" s="15" t="s">
        <v>78</v>
      </c>
      <c r="AO72" s="15" t="s">
        <v>516</v>
      </c>
      <c r="AP72" s="15" t="s">
        <v>69</v>
      </c>
      <c r="AQ72" s="15" t="s">
        <v>70</v>
      </c>
      <c r="AR72" s="15" t="s">
        <v>71</v>
      </c>
      <c r="AS72" s="15" t="s">
        <v>66</v>
      </c>
      <c r="AT72" s="40" t="s">
        <v>350</v>
      </c>
      <c r="AU72" s="11" t="s">
        <v>68</v>
      </c>
      <c r="AV72" s="11" t="s">
        <v>68</v>
      </c>
      <c r="AW72" s="13">
        <v>101102103104105</v>
      </c>
      <c r="AX72" s="4" t="s">
        <v>555</v>
      </c>
      <c r="AY72" s="4">
        <v>3</v>
      </c>
      <c r="AZ72" s="4">
        <v>8</v>
      </c>
      <c r="BA72" s="4">
        <v>5</v>
      </c>
      <c r="BB72" s="4" t="s">
        <v>220</v>
      </c>
      <c r="BC72" s="41" t="s">
        <v>323</v>
      </c>
      <c r="BD72" s="41" t="s">
        <v>325</v>
      </c>
      <c r="BE72" s="7" t="s">
        <v>369</v>
      </c>
      <c r="BF72" s="6" t="s">
        <v>501</v>
      </c>
      <c r="BG72" s="6">
        <v>200</v>
      </c>
      <c r="BH72" s="73">
        <v>500</v>
      </c>
      <c r="BI72" s="6">
        <v>500</v>
      </c>
      <c r="BJ72" s="6">
        <v>5000</v>
      </c>
      <c r="BK72" s="6" t="s">
        <v>556</v>
      </c>
      <c r="BL72" s="7" t="s">
        <v>354</v>
      </c>
      <c r="BM72" s="7" t="s">
        <v>356</v>
      </c>
      <c r="BN72" s="3">
        <v>5000003</v>
      </c>
    </row>
    <row r="73" spans="1:66" x14ac:dyDescent="0.2">
      <c r="A73" s="48">
        <v>68</v>
      </c>
      <c r="B73" s="3" t="s">
        <v>131</v>
      </c>
      <c r="C73" s="48">
        <v>2</v>
      </c>
      <c r="D73" s="57">
        <v>3</v>
      </c>
      <c r="E73" s="48">
        <v>1</v>
      </c>
      <c r="F73" s="48">
        <v>2</v>
      </c>
      <c r="G73" s="48">
        <v>4</v>
      </c>
      <c r="H73" s="48">
        <v>1</v>
      </c>
      <c r="I73" s="44" t="s">
        <v>568</v>
      </c>
      <c r="J73" s="24" t="s">
        <v>531</v>
      </c>
      <c r="K73" s="24" t="s">
        <v>531</v>
      </c>
      <c r="L73" s="24" t="s">
        <v>76</v>
      </c>
      <c r="M73" s="24" t="s">
        <v>77</v>
      </c>
      <c r="N73" s="24">
        <v>80002</v>
      </c>
      <c r="O73" s="24">
        <v>83104</v>
      </c>
      <c r="P73" s="6" t="s">
        <v>542</v>
      </c>
      <c r="Q73" s="6">
        <v>2</v>
      </c>
      <c r="R73" s="6" t="s">
        <v>76</v>
      </c>
      <c r="S73" s="6" t="s">
        <v>77</v>
      </c>
      <c r="T73" s="6">
        <v>41</v>
      </c>
      <c r="U73" s="6">
        <v>82002</v>
      </c>
      <c r="V73" s="57">
        <v>80103</v>
      </c>
      <c r="W73" s="4" t="s">
        <v>531</v>
      </c>
      <c r="X73" s="4" t="s">
        <v>64</v>
      </c>
      <c r="Y73" s="4" t="s">
        <v>65</v>
      </c>
      <c r="Z73" s="4">
        <v>83004</v>
      </c>
      <c r="AA73" s="4">
        <v>83104</v>
      </c>
      <c r="AB73" s="44" t="s">
        <v>368</v>
      </c>
      <c r="AC73" s="44">
        <v>100</v>
      </c>
      <c r="AD73" s="44">
        <v>100</v>
      </c>
      <c r="AE73" s="44" t="s">
        <v>494</v>
      </c>
      <c r="AF73" s="44">
        <v>0</v>
      </c>
      <c r="AG73" s="44">
        <v>100</v>
      </c>
      <c r="AI73" s="15" t="s">
        <v>515</v>
      </c>
      <c r="AJ73" s="15" t="s">
        <v>515</v>
      </c>
      <c r="AK73" s="15">
        <v>1</v>
      </c>
      <c r="AL73" s="15" t="s">
        <v>66</v>
      </c>
      <c r="AM73" s="40" t="s">
        <v>350</v>
      </c>
      <c r="AN73" s="15" t="s">
        <v>78</v>
      </c>
      <c r="AO73" s="15" t="s">
        <v>516</v>
      </c>
      <c r="AP73" s="15" t="s">
        <v>69</v>
      </c>
      <c r="AQ73" s="15" t="s">
        <v>70</v>
      </c>
      <c r="AR73" s="15" t="s">
        <v>71</v>
      </c>
      <c r="AS73" s="15" t="s">
        <v>66</v>
      </c>
      <c r="AT73" s="40" t="s">
        <v>350</v>
      </c>
      <c r="AU73" s="11" t="s">
        <v>68</v>
      </c>
      <c r="AV73" s="11" t="s">
        <v>68</v>
      </c>
      <c r="AW73" s="13">
        <v>101102103104105</v>
      </c>
      <c r="AX73" s="4" t="s">
        <v>555</v>
      </c>
      <c r="AY73" s="4">
        <v>3</v>
      </c>
      <c r="AZ73" s="4">
        <v>8</v>
      </c>
      <c r="BA73" s="4">
        <v>5</v>
      </c>
      <c r="BB73" s="4" t="s">
        <v>220</v>
      </c>
      <c r="BC73" s="41" t="s">
        <v>323</v>
      </c>
      <c r="BD73" s="41" t="s">
        <v>325</v>
      </c>
      <c r="BE73" s="7" t="s">
        <v>369</v>
      </c>
      <c r="BF73" s="6" t="s">
        <v>501</v>
      </c>
      <c r="BG73" s="6">
        <v>200</v>
      </c>
      <c r="BH73" s="73">
        <v>500</v>
      </c>
      <c r="BI73" s="6">
        <v>500</v>
      </c>
      <c r="BJ73" s="6">
        <v>5000</v>
      </c>
      <c r="BK73" s="6" t="s">
        <v>556</v>
      </c>
      <c r="BL73" s="7" t="s">
        <v>354</v>
      </c>
      <c r="BM73" s="7" t="s">
        <v>356</v>
      </c>
      <c r="BN73" s="3">
        <v>5000001</v>
      </c>
    </row>
    <row r="74" spans="1:66" x14ac:dyDescent="0.2">
      <c r="A74" s="48">
        <v>69</v>
      </c>
      <c r="B74" s="3" t="s">
        <v>132</v>
      </c>
      <c r="C74" s="48">
        <v>2</v>
      </c>
      <c r="D74" s="57">
        <v>3</v>
      </c>
      <c r="E74" s="48">
        <v>1</v>
      </c>
      <c r="F74" s="48">
        <v>3</v>
      </c>
      <c r="G74" s="48">
        <v>1</v>
      </c>
      <c r="H74" s="48">
        <v>6</v>
      </c>
      <c r="I74" s="44" t="s">
        <v>570</v>
      </c>
      <c r="J74" s="24" t="s">
        <v>532</v>
      </c>
      <c r="K74" s="24" t="s">
        <v>532</v>
      </c>
      <c r="L74" s="24" t="s">
        <v>83</v>
      </c>
      <c r="M74" s="24" t="s">
        <v>84</v>
      </c>
      <c r="N74" s="24">
        <v>80002</v>
      </c>
      <c r="O74" s="24">
        <v>83101</v>
      </c>
      <c r="P74" s="6" t="s">
        <v>543</v>
      </c>
      <c r="Q74" s="6">
        <v>3</v>
      </c>
      <c r="R74" s="6" t="s">
        <v>83</v>
      </c>
      <c r="S74" s="6" t="s">
        <v>84</v>
      </c>
      <c r="T74" s="6">
        <v>42</v>
      </c>
      <c r="U74" s="6">
        <v>82003</v>
      </c>
      <c r="V74" s="57">
        <v>80103</v>
      </c>
      <c r="W74" s="4" t="s">
        <v>532</v>
      </c>
      <c r="X74" s="4" t="s">
        <v>64</v>
      </c>
      <c r="Y74" s="4" t="s">
        <v>65</v>
      </c>
      <c r="Z74" s="4">
        <v>83001</v>
      </c>
      <c r="AA74" s="4">
        <v>83101</v>
      </c>
      <c r="AB74" s="44" t="s">
        <v>370</v>
      </c>
      <c r="AC74" s="44">
        <v>1000</v>
      </c>
      <c r="AD74" s="44">
        <v>1000</v>
      </c>
      <c r="AE74" s="44" t="s">
        <v>495</v>
      </c>
      <c r="AF74" s="44">
        <v>0</v>
      </c>
      <c r="AG74" s="44">
        <v>1000</v>
      </c>
      <c r="AI74" s="15" t="s">
        <v>517</v>
      </c>
      <c r="AJ74" s="15" t="s">
        <v>517</v>
      </c>
      <c r="AK74" s="15">
        <v>1</v>
      </c>
      <c r="AL74" s="15" t="s">
        <v>66</v>
      </c>
      <c r="AM74" s="40" t="s">
        <v>350</v>
      </c>
      <c r="AN74" s="15" t="s">
        <v>85</v>
      </c>
      <c r="AO74" s="15" t="s">
        <v>518</v>
      </c>
      <c r="AP74" s="15" t="s">
        <v>69</v>
      </c>
      <c r="AQ74" s="15" t="s">
        <v>70</v>
      </c>
      <c r="AR74" s="15" t="s">
        <v>71</v>
      </c>
      <c r="AS74" s="15" t="s">
        <v>66</v>
      </c>
      <c r="AT74" s="40" t="s">
        <v>350</v>
      </c>
      <c r="AU74" s="11" t="s">
        <v>68</v>
      </c>
      <c r="AV74" s="11" t="s">
        <v>68</v>
      </c>
      <c r="AW74" s="13">
        <v>101102103104105</v>
      </c>
      <c r="AX74" s="4" t="s">
        <v>555</v>
      </c>
      <c r="AY74" s="4">
        <v>5</v>
      </c>
      <c r="AZ74" s="4">
        <v>8</v>
      </c>
      <c r="BA74" s="4">
        <v>7</v>
      </c>
      <c r="BB74" s="4" t="s">
        <v>220</v>
      </c>
      <c r="BC74" s="41" t="s">
        <v>323</v>
      </c>
      <c r="BD74" s="41" t="s">
        <v>325</v>
      </c>
      <c r="BE74" s="7" t="s">
        <v>369</v>
      </c>
      <c r="BF74" s="6" t="s">
        <v>501</v>
      </c>
      <c r="BG74" s="6">
        <v>2000</v>
      </c>
      <c r="BH74" s="73">
        <v>500</v>
      </c>
      <c r="BI74" s="6">
        <v>500</v>
      </c>
      <c r="BJ74" s="6">
        <v>5000</v>
      </c>
      <c r="BK74" s="6" t="s">
        <v>556</v>
      </c>
      <c r="BL74" s="7" t="s">
        <v>354</v>
      </c>
      <c r="BM74" s="7" t="s">
        <v>356</v>
      </c>
      <c r="BN74" s="3">
        <v>5000001</v>
      </c>
    </row>
    <row r="75" spans="1:66" x14ac:dyDescent="0.2">
      <c r="A75" s="48">
        <v>70</v>
      </c>
      <c r="B75" s="3" t="s">
        <v>133</v>
      </c>
      <c r="C75" s="48">
        <v>2</v>
      </c>
      <c r="D75" s="57">
        <v>3</v>
      </c>
      <c r="E75" s="48">
        <v>1</v>
      </c>
      <c r="F75" s="48">
        <v>3</v>
      </c>
      <c r="G75" s="48">
        <v>2</v>
      </c>
      <c r="H75" s="48">
        <v>3</v>
      </c>
      <c r="I75" s="44" t="s">
        <v>572</v>
      </c>
      <c r="J75" s="24" t="s">
        <v>436</v>
      </c>
      <c r="K75" s="24" t="s">
        <v>436</v>
      </c>
      <c r="L75" s="24" t="s">
        <v>83</v>
      </c>
      <c r="M75" s="24" t="s">
        <v>84</v>
      </c>
      <c r="N75" s="24">
        <v>80002</v>
      </c>
      <c r="O75" s="24">
        <v>83102</v>
      </c>
      <c r="P75" s="6" t="s">
        <v>543</v>
      </c>
      <c r="Q75" s="6">
        <v>3</v>
      </c>
      <c r="R75" s="6" t="s">
        <v>83</v>
      </c>
      <c r="S75" s="6" t="s">
        <v>84</v>
      </c>
      <c r="T75" s="6">
        <v>42</v>
      </c>
      <c r="U75" s="6">
        <v>82003</v>
      </c>
      <c r="V75" s="57">
        <v>80103</v>
      </c>
      <c r="W75" s="4" t="s">
        <v>436</v>
      </c>
      <c r="X75" s="4" t="s">
        <v>64</v>
      </c>
      <c r="Y75" s="4" t="s">
        <v>65</v>
      </c>
      <c r="Z75" s="4">
        <v>83002</v>
      </c>
      <c r="AA75" s="4">
        <v>83102</v>
      </c>
      <c r="AB75" s="44" t="s">
        <v>370</v>
      </c>
      <c r="AC75" s="44">
        <v>1000</v>
      </c>
      <c r="AD75" s="44">
        <v>1000</v>
      </c>
      <c r="AE75" s="44" t="s">
        <v>495</v>
      </c>
      <c r="AF75" s="44">
        <v>0</v>
      </c>
      <c r="AG75" s="44">
        <v>1000</v>
      </c>
      <c r="AI75" s="15" t="s">
        <v>517</v>
      </c>
      <c r="AJ75" s="15" t="s">
        <v>517</v>
      </c>
      <c r="AK75" s="15">
        <v>1</v>
      </c>
      <c r="AL75" s="15" t="s">
        <v>66</v>
      </c>
      <c r="AM75" s="40" t="s">
        <v>350</v>
      </c>
      <c r="AN75" s="15" t="s">
        <v>85</v>
      </c>
      <c r="AO75" s="15" t="s">
        <v>518</v>
      </c>
      <c r="AP75" s="15" t="s">
        <v>69</v>
      </c>
      <c r="AQ75" s="15" t="s">
        <v>70</v>
      </c>
      <c r="AR75" s="15" t="s">
        <v>71</v>
      </c>
      <c r="AS75" s="15" t="s">
        <v>66</v>
      </c>
      <c r="AT75" s="40" t="s">
        <v>350</v>
      </c>
      <c r="AU75" s="11" t="s">
        <v>68</v>
      </c>
      <c r="AV75" s="11" t="s">
        <v>68</v>
      </c>
      <c r="AW75" s="13">
        <v>101102103104105</v>
      </c>
      <c r="AX75" s="4" t="s">
        <v>555</v>
      </c>
      <c r="AY75" s="4">
        <v>5</v>
      </c>
      <c r="AZ75" s="4">
        <v>8</v>
      </c>
      <c r="BA75" s="4">
        <v>7</v>
      </c>
      <c r="BB75" s="4" t="s">
        <v>220</v>
      </c>
      <c r="BC75" s="41" t="s">
        <v>323</v>
      </c>
      <c r="BD75" s="41" t="s">
        <v>325</v>
      </c>
      <c r="BE75" s="7" t="s">
        <v>369</v>
      </c>
      <c r="BF75" s="6" t="s">
        <v>501</v>
      </c>
      <c r="BG75" s="6">
        <v>2000</v>
      </c>
      <c r="BH75" s="73">
        <v>500</v>
      </c>
      <c r="BI75" s="6">
        <v>500</v>
      </c>
      <c r="BJ75" s="6">
        <v>5000</v>
      </c>
      <c r="BK75" s="6" t="s">
        <v>556</v>
      </c>
      <c r="BL75" s="7" t="s">
        <v>354</v>
      </c>
      <c r="BM75" s="7" t="s">
        <v>356</v>
      </c>
      <c r="BN75" s="3">
        <v>5000002</v>
      </c>
    </row>
    <row r="76" spans="1:66" x14ac:dyDescent="0.2">
      <c r="A76" s="48">
        <v>71</v>
      </c>
      <c r="B76" s="3" t="s">
        <v>134</v>
      </c>
      <c r="C76" s="48">
        <v>2</v>
      </c>
      <c r="D76" s="57">
        <v>3</v>
      </c>
      <c r="E76" s="48">
        <v>1</v>
      </c>
      <c r="F76" s="48">
        <v>3</v>
      </c>
      <c r="G76" s="48">
        <v>3</v>
      </c>
      <c r="H76" s="48">
        <v>2</v>
      </c>
      <c r="I76" s="44" t="s">
        <v>564</v>
      </c>
      <c r="J76" s="24" t="s">
        <v>533</v>
      </c>
      <c r="K76" s="24" t="s">
        <v>533</v>
      </c>
      <c r="L76" s="24" t="s">
        <v>83</v>
      </c>
      <c r="M76" s="24" t="s">
        <v>84</v>
      </c>
      <c r="N76" s="24">
        <v>80002</v>
      </c>
      <c r="O76" s="24">
        <v>83103</v>
      </c>
      <c r="P76" s="6" t="s">
        <v>543</v>
      </c>
      <c r="Q76" s="6">
        <v>3</v>
      </c>
      <c r="R76" s="6" t="s">
        <v>83</v>
      </c>
      <c r="S76" s="6" t="s">
        <v>84</v>
      </c>
      <c r="T76" s="6">
        <v>42</v>
      </c>
      <c r="U76" s="6">
        <v>82003</v>
      </c>
      <c r="V76" s="57">
        <v>80103</v>
      </c>
      <c r="W76" s="4" t="s">
        <v>533</v>
      </c>
      <c r="X76" s="4" t="s">
        <v>64</v>
      </c>
      <c r="Y76" s="4" t="s">
        <v>65</v>
      </c>
      <c r="Z76" s="4">
        <v>83003</v>
      </c>
      <c r="AA76" s="4">
        <v>83103</v>
      </c>
      <c r="AB76" s="44" t="s">
        <v>370</v>
      </c>
      <c r="AC76" s="44">
        <v>1000</v>
      </c>
      <c r="AD76" s="44">
        <v>1000</v>
      </c>
      <c r="AE76" s="44" t="s">
        <v>495</v>
      </c>
      <c r="AF76" s="44">
        <v>0</v>
      </c>
      <c r="AG76" s="44">
        <v>1000</v>
      </c>
      <c r="AI76" s="15" t="s">
        <v>517</v>
      </c>
      <c r="AJ76" s="15" t="s">
        <v>517</v>
      </c>
      <c r="AK76" s="15">
        <v>1</v>
      </c>
      <c r="AL76" s="15" t="s">
        <v>66</v>
      </c>
      <c r="AM76" s="40" t="s">
        <v>350</v>
      </c>
      <c r="AN76" s="15" t="s">
        <v>85</v>
      </c>
      <c r="AO76" s="15" t="s">
        <v>518</v>
      </c>
      <c r="AP76" s="15" t="s">
        <v>69</v>
      </c>
      <c r="AQ76" s="15" t="s">
        <v>70</v>
      </c>
      <c r="AR76" s="15" t="s">
        <v>71</v>
      </c>
      <c r="AS76" s="15" t="s">
        <v>66</v>
      </c>
      <c r="AT76" s="40" t="s">
        <v>350</v>
      </c>
      <c r="AU76" s="11" t="s">
        <v>68</v>
      </c>
      <c r="AV76" s="11" t="s">
        <v>68</v>
      </c>
      <c r="AW76" s="13">
        <v>101102103104105</v>
      </c>
      <c r="AX76" s="4" t="s">
        <v>555</v>
      </c>
      <c r="AY76" s="4">
        <v>5</v>
      </c>
      <c r="AZ76" s="4">
        <v>8</v>
      </c>
      <c r="BA76" s="4">
        <v>7</v>
      </c>
      <c r="BB76" s="4" t="s">
        <v>220</v>
      </c>
      <c r="BC76" s="41" t="s">
        <v>323</v>
      </c>
      <c r="BD76" s="41" t="s">
        <v>325</v>
      </c>
      <c r="BE76" s="7" t="s">
        <v>369</v>
      </c>
      <c r="BF76" s="6" t="s">
        <v>501</v>
      </c>
      <c r="BG76" s="6">
        <v>2000</v>
      </c>
      <c r="BH76" s="73">
        <v>500</v>
      </c>
      <c r="BI76" s="6">
        <v>500</v>
      </c>
      <c r="BJ76" s="6">
        <v>5000</v>
      </c>
      <c r="BK76" s="6" t="s">
        <v>556</v>
      </c>
      <c r="BL76" s="7" t="s">
        <v>354</v>
      </c>
      <c r="BM76" s="7" t="s">
        <v>356</v>
      </c>
      <c r="BN76" s="3">
        <v>5000003</v>
      </c>
    </row>
    <row r="77" spans="1:66" x14ac:dyDescent="0.2">
      <c r="A77" s="48">
        <v>72</v>
      </c>
      <c r="B77" s="3" t="s">
        <v>135</v>
      </c>
      <c r="C77" s="48">
        <v>2</v>
      </c>
      <c r="D77" s="57">
        <v>3</v>
      </c>
      <c r="E77" s="48">
        <v>1</v>
      </c>
      <c r="F77" s="48">
        <v>3</v>
      </c>
      <c r="G77" s="48">
        <v>4</v>
      </c>
      <c r="H77" s="48">
        <v>1</v>
      </c>
      <c r="I77" s="44" t="s">
        <v>566</v>
      </c>
      <c r="J77" s="24" t="s">
        <v>534</v>
      </c>
      <c r="K77" s="24" t="s">
        <v>534</v>
      </c>
      <c r="L77" s="24" t="s">
        <v>83</v>
      </c>
      <c r="M77" s="24" t="s">
        <v>84</v>
      </c>
      <c r="N77" s="24">
        <v>80002</v>
      </c>
      <c r="O77" s="24">
        <v>83104</v>
      </c>
      <c r="P77" s="6" t="s">
        <v>543</v>
      </c>
      <c r="Q77" s="6">
        <v>3</v>
      </c>
      <c r="R77" s="6" t="s">
        <v>83</v>
      </c>
      <c r="S77" s="6" t="s">
        <v>84</v>
      </c>
      <c r="T77" s="6">
        <v>42</v>
      </c>
      <c r="U77" s="6">
        <v>82003</v>
      </c>
      <c r="V77" s="57">
        <v>80103</v>
      </c>
      <c r="W77" s="4" t="s">
        <v>534</v>
      </c>
      <c r="X77" s="4" t="s">
        <v>64</v>
      </c>
      <c r="Y77" s="4" t="s">
        <v>65</v>
      </c>
      <c r="Z77" s="4">
        <v>83004</v>
      </c>
      <c r="AA77" s="4">
        <v>83104</v>
      </c>
      <c r="AB77" s="44" t="s">
        <v>370</v>
      </c>
      <c r="AC77" s="44">
        <v>1000</v>
      </c>
      <c r="AD77" s="44">
        <v>1000</v>
      </c>
      <c r="AE77" s="44" t="s">
        <v>495</v>
      </c>
      <c r="AF77" s="44">
        <v>0</v>
      </c>
      <c r="AG77" s="44">
        <v>1000</v>
      </c>
      <c r="AI77" s="15" t="s">
        <v>517</v>
      </c>
      <c r="AJ77" s="15" t="s">
        <v>517</v>
      </c>
      <c r="AK77" s="15">
        <v>1</v>
      </c>
      <c r="AL77" s="15" t="s">
        <v>66</v>
      </c>
      <c r="AM77" s="40" t="s">
        <v>350</v>
      </c>
      <c r="AN77" s="15" t="s">
        <v>85</v>
      </c>
      <c r="AO77" s="15" t="s">
        <v>518</v>
      </c>
      <c r="AP77" s="15" t="s">
        <v>69</v>
      </c>
      <c r="AQ77" s="15" t="s">
        <v>70</v>
      </c>
      <c r="AR77" s="15" t="s">
        <v>71</v>
      </c>
      <c r="AS77" s="15" t="s">
        <v>66</v>
      </c>
      <c r="AT77" s="40" t="s">
        <v>350</v>
      </c>
      <c r="AU77" s="11" t="s">
        <v>68</v>
      </c>
      <c r="AV77" s="11" t="s">
        <v>68</v>
      </c>
      <c r="AW77" s="13">
        <v>101102103104105</v>
      </c>
      <c r="AX77" s="4" t="s">
        <v>555</v>
      </c>
      <c r="AY77" s="4">
        <v>5</v>
      </c>
      <c r="AZ77" s="4">
        <v>8</v>
      </c>
      <c r="BA77" s="4">
        <v>7</v>
      </c>
      <c r="BB77" s="4" t="s">
        <v>220</v>
      </c>
      <c r="BC77" s="41" t="s">
        <v>323</v>
      </c>
      <c r="BD77" s="41" t="s">
        <v>325</v>
      </c>
      <c r="BE77" s="7" t="s">
        <v>369</v>
      </c>
      <c r="BF77" s="6" t="s">
        <v>501</v>
      </c>
      <c r="BG77" s="6">
        <v>2000</v>
      </c>
      <c r="BH77" s="73">
        <v>500</v>
      </c>
      <c r="BI77" s="6">
        <v>500</v>
      </c>
      <c r="BJ77" s="6">
        <v>5000</v>
      </c>
      <c r="BK77" s="6" t="s">
        <v>556</v>
      </c>
      <c r="BL77" s="7" t="s">
        <v>354</v>
      </c>
      <c r="BM77" s="7" t="s">
        <v>356</v>
      </c>
      <c r="BN77" s="3">
        <v>5000001</v>
      </c>
    </row>
    <row r="78" spans="1:66" x14ac:dyDescent="0.2">
      <c r="A78" s="48">
        <v>73</v>
      </c>
      <c r="B78" s="3" t="s">
        <v>136</v>
      </c>
      <c r="C78" s="48">
        <v>2</v>
      </c>
      <c r="D78" s="57">
        <v>3</v>
      </c>
      <c r="E78" s="48">
        <v>1</v>
      </c>
      <c r="F78" s="48">
        <v>4</v>
      </c>
      <c r="G78" s="48">
        <v>1</v>
      </c>
      <c r="H78" s="48">
        <v>6</v>
      </c>
      <c r="I78" s="44" t="s">
        <v>568</v>
      </c>
      <c r="J78" s="24" t="s">
        <v>535</v>
      </c>
      <c r="K78" s="24" t="s">
        <v>535</v>
      </c>
      <c r="L78" s="24" t="s">
        <v>90</v>
      </c>
      <c r="M78" s="24" t="s">
        <v>91</v>
      </c>
      <c r="N78" s="24">
        <v>80002</v>
      </c>
      <c r="O78" s="24">
        <v>83101</v>
      </c>
      <c r="P78" s="6" t="s">
        <v>544</v>
      </c>
      <c r="Q78" s="6">
        <v>4</v>
      </c>
      <c r="R78" s="6" t="s">
        <v>90</v>
      </c>
      <c r="S78" s="6" t="s">
        <v>91</v>
      </c>
      <c r="T78" s="6">
        <v>43</v>
      </c>
      <c r="U78" s="6">
        <v>82004</v>
      </c>
      <c r="V78" s="57">
        <v>80103</v>
      </c>
      <c r="W78" s="4" t="s">
        <v>535</v>
      </c>
      <c r="X78" s="4" t="s">
        <v>64</v>
      </c>
      <c r="Y78" s="4" t="s">
        <v>65</v>
      </c>
      <c r="Z78" s="4">
        <v>83001</v>
      </c>
      <c r="AA78" s="4">
        <v>83101</v>
      </c>
      <c r="AB78" s="44" t="s">
        <v>371</v>
      </c>
      <c r="AC78" s="44">
        <v>10000</v>
      </c>
      <c r="AD78" s="44">
        <v>10000</v>
      </c>
      <c r="AE78" s="44" t="s">
        <v>496</v>
      </c>
      <c r="AF78" s="44">
        <v>0</v>
      </c>
      <c r="AG78" s="44">
        <v>10000</v>
      </c>
      <c r="AI78" s="15" t="s">
        <v>519</v>
      </c>
      <c r="AJ78" s="15" t="s">
        <v>519</v>
      </c>
      <c r="AK78" s="15">
        <v>1</v>
      </c>
      <c r="AL78" s="15" t="s">
        <v>66</v>
      </c>
      <c r="AM78" s="40" t="s">
        <v>350</v>
      </c>
      <c r="AN78" s="15" t="s">
        <v>92</v>
      </c>
      <c r="AO78" s="15" t="s">
        <v>520</v>
      </c>
      <c r="AP78" s="15" t="s">
        <v>69</v>
      </c>
      <c r="AQ78" s="15" t="s">
        <v>70</v>
      </c>
      <c r="AR78" s="15" t="s">
        <v>71</v>
      </c>
      <c r="AS78" s="15" t="s">
        <v>66</v>
      </c>
      <c r="AT78" s="40" t="s">
        <v>350</v>
      </c>
      <c r="AU78" s="11" t="s">
        <v>68</v>
      </c>
      <c r="AV78" s="11" t="s">
        <v>68</v>
      </c>
      <c r="AW78" s="13">
        <v>101102103104105</v>
      </c>
      <c r="AX78" s="4" t="s">
        <v>555</v>
      </c>
      <c r="AY78" s="4">
        <v>7</v>
      </c>
      <c r="AZ78" s="4">
        <v>8</v>
      </c>
      <c r="BA78" s="4">
        <v>9</v>
      </c>
      <c r="BB78" s="4" t="s">
        <v>220</v>
      </c>
      <c r="BC78" s="41" t="s">
        <v>323</v>
      </c>
      <c r="BD78" s="41" t="s">
        <v>325</v>
      </c>
      <c r="BE78" s="7" t="s">
        <v>369</v>
      </c>
      <c r="BF78" s="6" t="s">
        <v>501</v>
      </c>
      <c r="BG78" s="6">
        <v>20000</v>
      </c>
      <c r="BH78" s="73">
        <v>500</v>
      </c>
      <c r="BI78" s="6">
        <v>500</v>
      </c>
      <c r="BJ78" s="6">
        <v>5000</v>
      </c>
      <c r="BK78" s="6" t="s">
        <v>556</v>
      </c>
      <c r="BL78" s="7" t="s">
        <v>354</v>
      </c>
      <c r="BM78" s="7" t="s">
        <v>356</v>
      </c>
      <c r="BN78" s="3">
        <v>5000001</v>
      </c>
    </row>
    <row r="79" spans="1:66" x14ac:dyDescent="0.2">
      <c r="A79" s="48">
        <v>74</v>
      </c>
      <c r="B79" s="3" t="s">
        <v>137</v>
      </c>
      <c r="C79" s="48">
        <v>2</v>
      </c>
      <c r="D79" s="57">
        <v>3</v>
      </c>
      <c r="E79" s="48">
        <v>1</v>
      </c>
      <c r="F79" s="48">
        <v>4</v>
      </c>
      <c r="G79" s="48">
        <v>2</v>
      </c>
      <c r="H79" s="48">
        <v>3</v>
      </c>
      <c r="I79" s="44" t="s">
        <v>570</v>
      </c>
      <c r="J79" s="24" t="s">
        <v>536</v>
      </c>
      <c r="K79" s="24" t="s">
        <v>536</v>
      </c>
      <c r="L79" s="24" t="s">
        <v>90</v>
      </c>
      <c r="M79" s="24" t="s">
        <v>91</v>
      </c>
      <c r="N79" s="24">
        <v>80002</v>
      </c>
      <c r="O79" s="24">
        <v>83102</v>
      </c>
      <c r="P79" s="6" t="s">
        <v>544</v>
      </c>
      <c r="Q79" s="6">
        <v>4</v>
      </c>
      <c r="R79" s="6" t="s">
        <v>90</v>
      </c>
      <c r="S79" s="6" t="s">
        <v>91</v>
      </c>
      <c r="T79" s="6">
        <v>43</v>
      </c>
      <c r="U79" s="6">
        <v>82004</v>
      </c>
      <c r="V79" s="57">
        <v>80103</v>
      </c>
      <c r="W79" s="4" t="s">
        <v>536</v>
      </c>
      <c r="X79" s="4" t="s">
        <v>64</v>
      </c>
      <c r="Y79" s="4" t="s">
        <v>65</v>
      </c>
      <c r="Z79" s="4">
        <v>83002</v>
      </c>
      <c r="AA79" s="4">
        <v>83102</v>
      </c>
      <c r="AB79" s="44" t="s">
        <v>371</v>
      </c>
      <c r="AC79" s="44">
        <v>10000</v>
      </c>
      <c r="AD79" s="44">
        <v>10000</v>
      </c>
      <c r="AE79" s="44" t="s">
        <v>496</v>
      </c>
      <c r="AF79" s="44">
        <v>0</v>
      </c>
      <c r="AG79" s="44">
        <v>10000</v>
      </c>
      <c r="AI79" s="15" t="s">
        <v>519</v>
      </c>
      <c r="AJ79" s="15" t="s">
        <v>519</v>
      </c>
      <c r="AK79" s="15">
        <v>1</v>
      </c>
      <c r="AL79" s="15" t="s">
        <v>66</v>
      </c>
      <c r="AM79" s="40" t="s">
        <v>350</v>
      </c>
      <c r="AN79" s="15" t="s">
        <v>92</v>
      </c>
      <c r="AO79" s="15" t="s">
        <v>520</v>
      </c>
      <c r="AP79" s="15" t="s">
        <v>69</v>
      </c>
      <c r="AQ79" s="15" t="s">
        <v>70</v>
      </c>
      <c r="AR79" s="15" t="s">
        <v>71</v>
      </c>
      <c r="AS79" s="15" t="s">
        <v>66</v>
      </c>
      <c r="AT79" s="40" t="s">
        <v>350</v>
      </c>
      <c r="AU79" s="11" t="s">
        <v>68</v>
      </c>
      <c r="AV79" s="11" t="s">
        <v>68</v>
      </c>
      <c r="AW79" s="13">
        <v>101102103104105</v>
      </c>
      <c r="AX79" s="4" t="s">
        <v>555</v>
      </c>
      <c r="AY79" s="4">
        <v>7</v>
      </c>
      <c r="AZ79" s="4">
        <v>8</v>
      </c>
      <c r="BA79" s="4">
        <v>9</v>
      </c>
      <c r="BB79" s="4" t="s">
        <v>220</v>
      </c>
      <c r="BC79" s="41" t="s">
        <v>323</v>
      </c>
      <c r="BD79" s="41" t="s">
        <v>325</v>
      </c>
      <c r="BE79" s="7" t="s">
        <v>369</v>
      </c>
      <c r="BF79" s="6" t="s">
        <v>501</v>
      </c>
      <c r="BG79" s="6">
        <v>20000</v>
      </c>
      <c r="BH79" s="73">
        <v>500</v>
      </c>
      <c r="BI79" s="6">
        <v>500</v>
      </c>
      <c r="BJ79" s="6">
        <v>5000</v>
      </c>
      <c r="BK79" s="6" t="s">
        <v>556</v>
      </c>
      <c r="BL79" s="7" t="s">
        <v>354</v>
      </c>
      <c r="BM79" s="7" t="s">
        <v>356</v>
      </c>
      <c r="BN79" s="3">
        <v>5000002</v>
      </c>
    </row>
    <row r="80" spans="1:66" x14ac:dyDescent="0.2">
      <c r="A80" s="48">
        <v>75</v>
      </c>
      <c r="B80" s="3" t="s">
        <v>138</v>
      </c>
      <c r="C80" s="48">
        <v>2</v>
      </c>
      <c r="D80" s="57">
        <v>3</v>
      </c>
      <c r="E80" s="48">
        <v>1</v>
      </c>
      <c r="F80" s="48">
        <v>4</v>
      </c>
      <c r="G80" s="48">
        <v>3</v>
      </c>
      <c r="H80" s="48">
        <v>2</v>
      </c>
      <c r="I80" s="44" t="s">
        <v>572</v>
      </c>
      <c r="J80" s="24" t="s">
        <v>437</v>
      </c>
      <c r="K80" s="24" t="s">
        <v>437</v>
      </c>
      <c r="L80" s="24" t="s">
        <v>90</v>
      </c>
      <c r="M80" s="24" t="s">
        <v>91</v>
      </c>
      <c r="N80" s="24">
        <v>80002</v>
      </c>
      <c r="O80" s="24">
        <v>83103</v>
      </c>
      <c r="P80" s="6" t="s">
        <v>544</v>
      </c>
      <c r="Q80" s="6">
        <v>4</v>
      </c>
      <c r="R80" s="6" t="s">
        <v>90</v>
      </c>
      <c r="S80" s="6" t="s">
        <v>91</v>
      </c>
      <c r="T80" s="6">
        <v>43</v>
      </c>
      <c r="U80" s="6">
        <v>82004</v>
      </c>
      <c r="V80" s="57">
        <v>80103</v>
      </c>
      <c r="W80" s="4" t="s">
        <v>437</v>
      </c>
      <c r="X80" s="4" t="s">
        <v>64</v>
      </c>
      <c r="Y80" s="4" t="s">
        <v>65</v>
      </c>
      <c r="Z80" s="4">
        <v>83003</v>
      </c>
      <c r="AA80" s="4">
        <v>83103</v>
      </c>
      <c r="AB80" s="44" t="s">
        <v>371</v>
      </c>
      <c r="AC80" s="44">
        <v>10000</v>
      </c>
      <c r="AD80" s="44">
        <v>10000</v>
      </c>
      <c r="AE80" s="44" t="s">
        <v>496</v>
      </c>
      <c r="AF80" s="44">
        <v>0</v>
      </c>
      <c r="AG80" s="44">
        <v>10000</v>
      </c>
      <c r="AI80" s="15" t="s">
        <v>519</v>
      </c>
      <c r="AJ80" s="15" t="s">
        <v>519</v>
      </c>
      <c r="AK80" s="15">
        <v>1</v>
      </c>
      <c r="AL80" s="15" t="s">
        <v>66</v>
      </c>
      <c r="AM80" s="40" t="s">
        <v>350</v>
      </c>
      <c r="AN80" s="15" t="s">
        <v>92</v>
      </c>
      <c r="AO80" s="15" t="s">
        <v>520</v>
      </c>
      <c r="AP80" s="15" t="s">
        <v>69</v>
      </c>
      <c r="AQ80" s="15" t="s">
        <v>70</v>
      </c>
      <c r="AR80" s="15" t="s">
        <v>71</v>
      </c>
      <c r="AS80" s="15" t="s">
        <v>66</v>
      </c>
      <c r="AT80" s="40" t="s">
        <v>350</v>
      </c>
      <c r="AU80" s="11" t="s">
        <v>68</v>
      </c>
      <c r="AV80" s="11" t="s">
        <v>68</v>
      </c>
      <c r="AW80" s="13">
        <v>101102103104105</v>
      </c>
      <c r="AX80" s="4" t="s">
        <v>555</v>
      </c>
      <c r="AY80" s="4">
        <v>7</v>
      </c>
      <c r="AZ80" s="4">
        <v>8</v>
      </c>
      <c r="BA80" s="4">
        <v>9</v>
      </c>
      <c r="BB80" s="4" t="s">
        <v>220</v>
      </c>
      <c r="BC80" s="41" t="s">
        <v>323</v>
      </c>
      <c r="BD80" s="41" t="s">
        <v>325</v>
      </c>
      <c r="BE80" s="7" t="s">
        <v>369</v>
      </c>
      <c r="BF80" s="6" t="s">
        <v>501</v>
      </c>
      <c r="BG80" s="6">
        <v>20000</v>
      </c>
      <c r="BH80" s="73">
        <v>500</v>
      </c>
      <c r="BI80" s="6">
        <v>500</v>
      </c>
      <c r="BJ80" s="6">
        <v>5000</v>
      </c>
      <c r="BK80" s="6" t="s">
        <v>556</v>
      </c>
      <c r="BL80" s="7" t="s">
        <v>354</v>
      </c>
      <c r="BM80" s="7" t="s">
        <v>356</v>
      </c>
      <c r="BN80" s="3">
        <v>5000003</v>
      </c>
    </row>
    <row r="81" spans="1:66" x14ac:dyDescent="0.2">
      <c r="A81" s="48">
        <v>76</v>
      </c>
      <c r="B81" s="3" t="s">
        <v>139</v>
      </c>
      <c r="C81" s="48">
        <v>2</v>
      </c>
      <c r="D81" s="57">
        <v>3</v>
      </c>
      <c r="E81" s="48">
        <v>1</v>
      </c>
      <c r="F81" s="48">
        <v>4</v>
      </c>
      <c r="G81" s="48">
        <v>4</v>
      </c>
      <c r="H81" s="48">
        <v>1</v>
      </c>
      <c r="I81" s="44" t="s">
        <v>564</v>
      </c>
      <c r="J81" s="24" t="s">
        <v>537</v>
      </c>
      <c r="K81" s="24" t="s">
        <v>537</v>
      </c>
      <c r="L81" s="24" t="s">
        <v>90</v>
      </c>
      <c r="M81" s="24" t="s">
        <v>91</v>
      </c>
      <c r="N81" s="24">
        <v>80002</v>
      </c>
      <c r="O81" s="24">
        <v>83104</v>
      </c>
      <c r="P81" s="6" t="s">
        <v>544</v>
      </c>
      <c r="Q81" s="6">
        <v>4</v>
      </c>
      <c r="R81" s="6" t="s">
        <v>90</v>
      </c>
      <c r="S81" s="6" t="s">
        <v>91</v>
      </c>
      <c r="T81" s="6">
        <v>43</v>
      </c>
      <c r="U81" s="6">
        <v>82004</v>
      </c>
      <c r="V81" s="57">
        <v>80103</v>
      </c>
      <c r="W81" s="4" t="s">
        <v>537</v>
      </c>
      <c r="X81" s="4" t="s">
        <v>64</v>
      </c>
      <c r="Y81" s="4" t="s">
        <v>65</v>
      </c>
      <c r="Z81" s="4">
        <v>83004</v>
      </c>
      <c r="AA81" s="4">
        <v>83104</v>
      </c>
      <c r="AB81" s="44" t="s">
        <v>371</v>
      </c>
      <c r="AC81" s="44">
        <v>10000</v>
      </c>
      <c r="AD81" s="44">
        <v>10000</v>
      </c>
      <c r="AE81" s="44" t="s">
        <v>496</v>
      </c>
      <c r="AF81" s="44">
        <v>0</v>
      </c>
      <c r="AG81" s="44">
        <v>10000</v>
      </c>
      <c r="AI81" s="15" t="s">
        <v>519</v>
      </c>
      <c r="AJ81" s="15" t="s">
        <v>519</v>
      </c>
      <c r="AK81" s="15">
        <v>1</v>
      </c>
      <c r="AL81" s="15" t="s">
        <v>66</v>
      </c>
      <c r="AM81" s="40" t="s">
        <v>350</v>
      </c>
      <c r="AN81" s="15" t="s">
        <v>92</v>
      </c>
      <c r="AO81" s="15" t="s">
        <v>520</v>
      </c>
      <c r="AP81" s="15" t="s">
        <v>69</v>
      </c>
      <c r="AQ81" s="15" t="s">
        <v>70</v>
      </c>
      <c r="AR81" s="15" t="s">
        <v>71</v>
      </c>
      <c r="AS81" s="15" t="s">
        <v>66</v>
      </c>
      <c r="AT81" s="40" t="s">
        <v>350</v>
      </c>
      <c r="AU81" s="11" t="s">
        <v>68</v>
      </c>
      <c r="AV81" s="11" t="s">
        <v>68</v>
      </c>
      <c r="AW81" s="13">
        <v>101102103104105</v>
      </c>
      <c r="AX81" s="4" t="s">
        <v>555</v>
      </c>
      <c r="AY81" s="4">
        <v>7</v>
      </c>
      <c r="AZ81" s="4">
        <v>8</v>
      </c>
      <c r="BA81" s="4">
        <v>9</v>
      </c>
      <c r="BB81" s="4" t="s">
        <v>220</v>
      </c>
      <c r="BC81" s="41" t="s">
        <v>323</v>
      </c>
      <c r="BD81" s="41" t="s">
        <v>325</v>
      </c>
      <c r="BE81" s="7" t="s">
        <v>369</v>
      </c>
      <c r="BF81" s="6" t="s">
        <v>501</v>
      </c>
      <c r="BG81" s="6">
        <v>20000</v>
      </c>
      <c r="BH81" s="73">
        <v>500</v>
      </c>
      <c r="BI81" s="6">
        <v>500</v>
      </c>
      <c r="BJ81" s="6">
        <v>5000</v>
      </c>
      <c r="BK81" s="6" t="s">
        <v>556</v>
      </c>
      <c r="BL81" s="7" t="s">
        <v>354</v>
      </c>
      <c r="BM81" s="7" t="s">
        <v>356</v>
      </c>
      <c r="BN81" s="3">
        <v>5000001</v>
      </c>
    </row>
    <row r="82" spans="1:66" x14ac:dyDescent="0.2">
      <c r="A82" s="48">
        <v>77</v>
      </c>
      <c r="B82" s="3" t="s">
        <v>140</v>
      </c>
      <c r="C82" s="48">
        <v>2</v>
      </c>
      <c r="D82" s="57">
        <v>3</v>
      </c>
      <c r="E82" s="48">
        <v>1</v>
      </c>
      <c r="F82" s="48">
        <v>5</v>
      </c>
      <c r="G82" s="48">
        <v>1</v>
      </c>
      <c r="H82" s="48">
        <v>6</v>
      </c>
      <c r="I82" s="44" t="s">
        <v>566</v>
      </c>
      <c r="J82" s="24" t="s">
        <v>538</v>
      </c>
      <c r="K82" s="24" t="s">
        <v>538</v>
      </c>
      <c r="L82" s="24" t="s">
        <v>97</v>
      </c>
      <c r="M82" s="24" t="s">
        <v>98</v>
      </c>
      <c r="N82" s="24">
        <v>80002</v>
      </c>
      <c r="O82" s="24">
        <v>83101</v>
      </c>
      <c r="P82" s="6" t="s">
        <v>434</v>
      </c>
      <c r="Q82" s="6">
        <v>5</v>
      </c>
      <c r="R82" s="6" t="s">
        <v>97</v>
      </c>
      <c r="S82" s="6" t="s">
        <v>98</v>
      </c>
      <c r="T82" s="6">
        <v>44</v>
      </c>
      <c r="U82" s="6">
        <v>82005</v>
      </c>
      <c r="V82" s="57">
        <v>80103</v>
      </c>
      <c r="W82" s="4" t="s">
        <v>538</v>
      </c>
      <c r="X82" s="4" t="s">
        <v>64</v>
      </c>
      <c r="Y82" s="4" t="s">
        <v>65</v>
      </c>
      <c r="Z82" s="4">
        <v>83001</v>
      </c>
      <c r="AA82" s="4">
        <v>83101</v>
      </c>
      <c r="AB82" s="44" t="s">
        <v>372</v>
      </c>
      <c r="AC82" s="44">
        <v>100000</v>
      </c>
      <c r="AD82" s="44">
        <v>100000</v>
      </c>
      <c r="AE82" s="44" t="s">
        <v>497</v>
      </c>
      <c r="AF82" s="44">
        <v>0</v>
      </c>
      <c r="AG82" s="44">
        <v>100000</v>
      </c>
      <c r="AI82" s="15" t="s">
        <v>521</v>
      </c>
      <c r="AJ82" s="15" t="s">
        <v>521</v>
      </c>
      <c r="AK82" s="15">
        <v>1</v>
      </c>
      <c r="AL82" s="15" t="s">
        <v>66</v>
      </c>
      <c r="AM82" s="40" t="s">
        <v>350</v>
      </c>
      <c r="AN82" s="15" t="s">
        <v>99</v>
      </c>
      <c r="AO82" s="15" t="s">
        <v>522</v>
      </c>
      <c r="AP82" s="15" t="s">
        <v>69</v>
      </c>
      <c r="AQ82" s="15" t="s">
        <v>70</v>
      </c>
      <c r="AR82" s="15" t="s">
        <v>71</v>
      </c>
      <c r="AS82" s="15" t="s">
        <v>66</v>
      </c>
      <c r="AT82" s="40" t="s">
        <v>350</v>
      </c>
      <c r="AU82" s="11" t="s">
        <v>68</v>
      </c>
      <c r="AV82" s="11" t="s">
        <v>68</v>
      </c>
      <c r="AW82" s="13">
        <v>101102103104105</v>
      </c>
      <c r="AX82" s="4" t="s">
        <v>555</v>
      </c>
      <c r="AY82" s="4">
        <v>9</v>
      </c>
      <c r="AZ82" s="4">
        <v>8</v>
      </c>
      <c r="BA82" s="4">
        <v>11</v>
      </c>
      <c r="BB82" s="4" t="s">
        <v>220</v>
      </c>
      <c r="BC82" s="41" t="s">
        <v>323</v>
      </c>
      <c r="BD82" s="41" t="s">
        <v>325</v>
      </c>
      <c r="BE82" s="7" t="s">
        <v>369</v>
      </c>
      <c r="BF82" s="6" t="s">
        <v>501</v>
      </c>
      <c r="BG82" s="6">
        <v>200000</v>
      </c>
      <c r="BH82" s="73">
        <v>500</v>
      </c>
      <c r="BI82" s="6">
        <v>500</v>
      </c>
      <c r="BJ82" s="6">
        <v>5000</v>
      </c>
      <c r="BK82" s="6" t="s">
        <v>556</v>
      </c>
      <c r="BL82" s="7" t="s">
        <v>354</v>
      </c>
      <c r="BM82" s="7" t="s">
        <v>356</v>
      </c>
      <c r="BN82" s="3">
        <v>5000001</v>
      </c>
    </row>
    <row r="83" spans="1:66" x14ac:dyDescent="0.2">
      <c r="A83" s="48">
        <v>78</v>
      </c>
      <c r="B83" s="3" t="s">
        <v>141</v>
      </c>
      <c r="C83" s="48">
        <v>2</v>
      </c>
      <c r="D83" s="57">
        <v>3</v>
      </c>
      <c r="E83" s="48">
        <v>1</v>
      </c>
      <c r="F83" s="48">
        <v>5</v>
      </c>
      <c r="G83" s="48">
        <v>2</v>
      </c>
      <c r="H83" s="48">
        <v>3</v>
      </c>
      <c r="I83" s="44" t="s">
        <v>568</v>
      </c>
      <c r="J83" s="24" t="s">
        <v>539</v>
      </c>
      <c r="K83" s="24" t="s">
        <v>539</v>
      </c>
      <c r="L83" s="24" t="s">
        <v>97</v>
      </c>
      <c r="M83" s="24" t="s">
        <v>98</v>
      </c>
      <c r="N83" s="24">
        <v>80002</v>
      </c>
      <c r="O83" s="24">
        <v>83102</v>
      </c>
      <c r="P83" s="6" t="s">
        <v>434</v>
      </c>
      <c r="Q83" s="6">
        <v>5</v>
      </c>
      <c r="R83" s="6" t="s">
        <v>97</v>
      </c>
      <c r="S83" s="6" t="s">
        <v>98</v>
      </c>
      <c r="T83" s="6">
        <v>44</v>
      </c>
      <c r="U83" s="6">
        <v>82005</v>
      </c>
      <c r="V83" s="57">
        <v>80103</v>
      </c>
      <c r="W83" s="4" t="s">
        <v>539</v>
      </c>
      <c r="X83" s="4" t="s">
        <v>64</v>
      </c>
      <c r="Y83" s="4" t="s">
        <v>65</v>
      </c>
      <c r="Z83" s="4">
        <v>83002</v>
      </c>
      <c r="AA83" s="4">
        <v>83102</v>
      </c>
      <c r="AB83" s="44" t="s">
        <v>372</v>
      </c>
      <c r="AC83" s="44">
        <v>100000</v>
      </c>
      <c r="AD83" s="44">
        <v>100000</v>
      </c>
      <c r="AE83" s="44" t="s">
        <v>497</v>
      </c>
      <c r="AF83" s="44">
        <v>0</v>
      </c>
      <c r="AG83" s="44">
        <v>100000</v>
      </c>
      <c r="AI83" s="15" t="s">
        <v>521</v>
      </c>
      <c r="AJ83" s="15" t="s">
        <v>521</v>
      </c>
      <c r="AK83" s="15">
        <v>1</v>
      </c>
      <c r="AL83" s="15" t="s">
        <v>66</v>
      </c>
      <c r="AM83" s="40" t="s">
        <v>350</v>
      </c>
      <c r="AN83" s="15" t="s">
        <v>99</v>
      </c>
      <c r="AO83" s="15" t="s">
        <v>522</v>
      </c>
      <c r="AP83" s="15" t="s">
        <v>69</v>
      </c>
      <c r="AQ83" s="15" t="s">
        <v>70</v>
      </c>
      <c r="AR83" s="15" t="s">
        <v>71</v>
      </c>
      <c r="AS83" s="15" t="s">
        <v>66</v>
      </c>
      <c r="AT83" s="40" t="s">
        <v>350</v>
      </c>
      <c r="AU83" s="11" t="s">
        <v>68</v>
      </c>
      <c r="AV83" s="11" t="s">
        <v>68</v>
      </c>
      <c r="AW83" s="13">
        <v>101102103104105</v>
      </c>
      <c r="AX83" s="4" t="s">
        <v>555</v>
      </c>
      <c r="AY83" s="4">
        <v>9</v>
      </c>
      <c r="AZ83" s="4">
        <v>8</v>
      </c>
      <c r="BA83" s="4">
        <v>11</v>
      </c>
      <c r="BB83" s="4" t="s">
        <v>220</v>
      </c>
      <c r="BC83" s="41" t="s">
        <v>323</v>
      </c>
      <c r="BD83" s="41" t="s">
        <v>325</v>
      </c>
      <c r="BE83" s="7" t="s">
        <v>369</v>
      </c>
      <c r="BF83" s="6" t="s">
        <v>501</v>
      </c>
      <c r="BG83" s="6">
        <v>200000</v>
      </c>
      <c r="BH83" s="73">
        <v>500</v>
      </c>
      <c r="BI83" s="6">
        <v>500</v>
      </c>
      <c r="BJ83" s="6">
        <v>5000</v>
      </c>
      <c r="BK83" s="6" t="s">
        <v>556</v>
      </c>
      <c r="BL83" s="7" t="s">
        <v>354</v>
      </c>
      <c r="BM83" s="7" t="s">
        <v>356</v>
      </c>
      <c r="BN83" s="3">
        <v>5000002</v>
      </c>
    </row>
    <row r="84" spans="1:66" x14ac:dyDescent="0.2">
      <c r="A84" s="48">
        <v>79</v>
      </c>
      <c r="B84" s="3" t="s">
        <v>142</v>
      </c>
      <c r="C84" s="48">
        <v>2</v>
      </c>
      <c r="D84" s="57">
        <v>3</v>
      </c>
      <c r="E84" s="48">
        <v>1</v>
      </c>
      <c r="F84" s="48">
        <v>5</v>
      </c>
      <c r="G84" s="48">
        <v>3</v>
      </c>
      <c r="H84" s="48">
        <v>2</v>
      </c>
      <c r="I84" s="44" t="s">
        <v>570</v>
      </c>
      <c r="J84" s="24" t="s">
        <v>540</v>
      </c>
      <c r="K84" s="24" t="s">
        <v>540</v>
      </c>
      <c r="L84" s="24" t="s">
        <v>97</v>
      </c>
      <c r="M84" s="24" t="s">
        <v>98</v>
      </c>
      <c r="N84" s="24">
        <v>80002</v>
      </c>
      <c r="O84" s="24">
        <v>83103</v>
      </c>
      <c r="P84" s="6" t="s">
        <v>434</v>
      </c>
      <c r="Q84" s="6">
        <v>5</v>
      </c>
      <c r="R84" s="6" t="s">
        <v>97</v>
      </c>
      <c r="S84" s="6" t="s">
        <v>98</v>
      </c>
      <c r="T84" s="6">
        <v>44</v>
      </c>
      <c r="U84" s="6">
        <v>82005</v>
      </c>
      <c r="V84" s="57">
        <v>80103</v>
      </c>
      <c r="W84" s="4" t="s">
        <v>540</v>
      </c>
      <c r="X84" s="4" t="s">
        <v>64</v>
      </c>
      <c r="Y84" s="4" t="s">
        <v>65</v>
      </c>
      <c r="Z84" s="4">
        <v>83003</v>
      </c>
      <c r="AA84" s="4">
        <v>83103</v>
      </c>
      <c r="AB84" s="44" t="s">
        <v>372</v>
      </c>
      <c r="AC84" s="44">
        <v>100000</v>
      </c>
      <c r="AD84" s="44">
        <v>100000</v>
      </c>
      <c r="AE84" s="44" t="s">
        <v>497</v>
      </c>
      <c r="AF84" s="44">
        <v>0</v>
      </c>
      <c r="AG84" s="44">
        <v>100000</v>
      </c>
      <c r="AI84" s="15" t="s">
        <v>521</v>
      </c>
      <c r="AJ84" s="15" t="s">
        <v>521</v>
      </c>
      <c r="AK84" s="15">
        <v>1</v>
      </c>
      <c r="AL84" s="15" t="s">
        <v>66</v>
      </c>
      <c r="AM84" s="40" t="s">
        <v>350</v>
      </c>
      <c r="AN84" s="15" t="s">
        <v>99</v>
      </c>
      <c r="AO84" s="15" t="s">
        <v>522</v>
      </c>
      <c r="AP84" s="15" t="s">
        <v>69</v>
      </c>
      <c r="AQ84" s="15" t="s">
        <v>70</v>
      </c>
      <c r="AR84" s="15" t="s">
        <v>71</v>
      </c>
      <c r="AS84" s="15" t="s">
        <v>66</v>
      </c>
      <c r="AT84" s="40" t="s">
        <v>350</v>
      </c>
      <c r="AU84" s="11" t="s">
        <v>68</v>
      </c>
      <c r="AV84" s="11" t="s">
        <v>68</v>
      </c>
      <c r="AW84" s="13">
        <v>101102103104105</v>
      </c>
      <c r="AX84" s="4" t="s">
        <v>555</v>
      </c>
      <c r="AY84" s="4">
        <v>9</v>
      </c>
      <c r="AZ84" s="4">
        <v>8</v>
      </c>
      <c r="BA84" s="4">
        <v>11</v>
      </c>
      <c r="BB84" s="4" t="s">
        <v>220</v>
      </c>
      <c r="BC84" s="41" t="s">
        <v>323</v>
      </c>
      <c r="BD84" s="41" t="s">
        <v>325</v>
      </c>
      <c r="BE84" s="7" t="s">
        <v>369</v>
      </c>
      <c r="BF84" s="6" t="s">
        <v>501</v>
      </c>
      <c r="BG84" s="6">
        <v>200000</v>
      </c>
      <c r="BH84" s="73">
        <v>500</v>
      </c>
      <c r="BI84" s="6">
        <v>500</v>
      </c>
      <c r="BJ84" s="6">
        <v>5000</v>
      </c>
      <c r="BK84" s="6" t="s">
        <v>556</v>
      </c>
      <c r="BL84" s="7" t="s">
        <v>354</v>
      </c>
      <c r="BM84" s="7" t="s">
        <v>356</v>
      </c>
      <c r="BN84" s="3">
        <v>5000003</v>
      </c>
    </row>
    <row r="85" spans="1:66" x14ac:dyDescent="0.2">
      <c r="A85" s="48">
        <v>80</v>
      </c>
      <c r="B85" s="3" t="s">
        <v>143</v>
      </c>
      <c r="C85" s="48">
        <v>2</v>
      </c>
      <c r="D85" s="57">
        <v>3</v>
      </c>
      <c r="E85" s="48">
        <v>1</v>
      </c>
      <c r="F85" s="48">
        <v>5</v>
      </c>
      <c r="G85" s="48">
        <v>4</v>
      </c>
      <c r="H85" s="48">
        <v>1</v>
      </c>
      <c r="I85" s="44" t="s">
        <v>572</v>
      </c>
      <c r="J85" s="24" t="s">
        <v>438</v>
      </c>
      <c r="K85" s="24" t="s">
        <v>438</v>
      </c>
      <c r="L85" s="24" t="s">
        <v>97</v>
      </c>
      <c r="M85" s="24" t="s">
        <v>98</v>
      </c>
      <c r="N85" s="24">
        <v>80002</v>
      </c>
      <c r="O85" s="24">
        <v>83104</v>
      </c>
      <c r="P85" s="6" t="s">
        <v>434</v>
      </c>
      <c r="Q85" s="6">
        <v>5</v>
      </c>
      <c r="R85" s="6" t="s">
        <v>97</v>
      </c>
      <c r="S85" s="6" t="s">
        <v>98</v>
      </c>
      <c r="T85" s="6">
        <v>44</v>
      </c>
      <c r="U85" s="6">
        <v>82005</v>
      </c>
      <c r="V85" s="57">
        <v>80103</v>
      </c>
      <c r="W85" s="4" t="s">
        <v>438</v>
      </c>
      <c r="X85" s="4" t="s">
        <v>64</v>
      </c>
      <c r="Y85" s="4" t="s">
        <v>65</v>
      </c>
      <c r="Z85" s="4">
        <v>83004</v>
      </c>
      <c r="AA85" s="4">
        <v>83104</v>
      </c>
      <c r="AB85" s="44" t="s">
        <v>372</v>
      </c>
      <c r="AC85" s="44">
        <v>100000</v>
      </c>
      <c r="AD85" s="44">
        <v>100000</v>
      </c>
      <c r="AE85" s="44" t="s">
        <v>497</v>
      </c>
      <c r="AF85" s="44">
        <v>0</v>
      </c>
      <c r="AG85" s="44">
        <v>100000</v>
      </c>
      <c r="AI85" s="15" t="s">
        <v>521</v>
      </c>
      <c r="AJ85" s="15" t="s">
        <v>521</v>
      </c>
      <c r="AK85" s="15">
        <v>87154</v>
      </c>
      <c r="AL85" s="15" t="s">
        <v>66</v>
      </c>
      <c r="AM85" s="40" t="s">
        <v>350</v>
      </c>
      <c r="AN85" s="15" t="s">
        <v>99</v>
      </c>
      <c r="AO85" s="15" t="s">
        <v>522</v>
      </c>
      <c r="AP85" s="15" t="s">
        <v>69</v>
      </c>
      <c r="AQ85" s="15" t="s">
        <v>70</v>
      </c>
      <c r="AR85" s="15" t="s">
        <v>71</v>
      </c>
      <c r="AS85" s="15" t="s">
        <v>66</v>
      </c>
      <c r="AT85" s="40" t="s">
        <v>350</v>
      </c>
      <c r="AU85" s="11" t="s">
        <v>68</v>
      </c>
      <c r="AV85" s="11" t="s">
        <v>68</v>
      </c>
      <c r="AW85" s="13">
        <v>101102103104105</v>
      </c>
      <c r="AX85" s="4" t="s">
        <v>555</v>
      </c>
      <c r="AY85" s="4">
        <v>9</v>
      </c>
      <c r="AZ85" s="4">
        <v>8</v>
      </c>
      <c r="BA85" s="4">
        <v>11</v>
      </c>
      <c r="BB85" s="4" t="s">
        <v>220</v>
      </c>
      <c r="BC85" s="41" t="s">
        <v>323</v>
      </c>
      <c r="BD85" s="41" t="s">
        <v>325</v>
      </c>
      <c r="BE85" s="7" t="s">
        <v>369</v>
      </c>
      <c r="BF85" s="6" t="s">
        <v>501</v>
      </c>
      <c r="BG85" s="6">
        <v>200000</v>
      </c>
      <c r="BH85" s="73">
        <v>500</v>
      </c>
      <c r="BI85" s="6">
        <v>500</v>
      </c>
      <c r="BJ85" s="6">
        <v>5000</v>
      </c>
      <c r="BK85" s="6" t="s">
        <v>556</v>
      </c>
      <c r="BL85" s="7" t="s">
        <v>354</v>
      </c>
      <c r="BM85" s="7" t="s">
        <v>356</v>
      </c>
      <c r="BN85" s="3">
        <v>5000001</v>
      </c>
    </row>
    <row r="86" spans="1:66" x14ac:dyDescent="0.2">
      <c r="A86" s="48">
        <v>81</v>
      </c>
      <c r="B86" s="3" t="s">
        <v>378</v>
      </c>
      <c r="C86" s="48">
        <v>3</v>
      </c>
      <c r="D86" s="57">
        <v>0</v>
      </c>
      <c r="E86" s="48">
        <v>0</v>
      </c>
      <c r="F86" s="48">
        <v>1</v>
      </c>
      <c r="G86" s="48">
        <v>1</v>
      </c>
      <c r="H86" s="48">
        <v>6</v>
      </c>
      <c r="I86" s="44" t="s">
        <v>564</v>
      </c>
      <c r="J86" s="24" t="s">
        <v>525</v>
      </c>
      <c r="K86" s="24" t="s">
        <v>525</v>
      </c>
      <c r="L86" s="24" t="s">
        <v>62</v>
      </c>
      <c r="M86" s="24" t="s">
        <v>63</v>
      </c>
      <c r="N86" s="24">
        <v>80003</v>
      </c>
      <c r="O86" s="24">
        <v>83101</v>
      </c>
      <c r="P86" s="6" t="s">
        <v>541</v>
      </c>
      <c r="Q86" s="6">
        <v>1</v>
      </c>
      <c r="R86" s="6" t="s">
        <v>62</v>
      </c>
      <c r="S86" s="6" t="s">
        <v>63</v>
      </c>
      <c r="T86" s="6">
        <v>40</v>
      </c>
      <c r="U86" s="6">
        <v>82001</v>
      </c>
      <c r="V86" s="57" t="s">
        <v>557</v>
      </c>
      <c r="W86" s="4" t="s">
        <v>525</v>
      </c>
      <c r="X86" s="4" t="s">
        <v>64</v>
      </c>
      <c r="Y86" s="4" t="s">
        <v>65</v>
      </c>
      <c r="Z86" s="4">
        <v>83001</v>
      </c>
      <c r="AA86" s="4">
        <v>83101</v>
      </c>
      <c r="AB86" s="44" t="s">
        <v>311</v>
      </c>
      <c r="AC86" s="44">
        <v>0</v>
      </c>
      <c r="AD86" s="44">
        <v>0</v>
      </c>
      <c r="AE86" s="44" t="s">
        <v>311</v>
      </c>
      <c r="AF86" s="44">
        <v>0</v>
      </c>
      <c r="AG86" s="44">
        <v>0</v>
      </c>
      <c r="AI86" s="15" t="s">
        <v>523</v>
      </c>
      <c r="AJ86" s="15" t="s">
        <v>523</v>
      </c>
      <c r="AK86" s="15">
        <v>0</v>
      </c>
      <c r="AL86" s="15" t="s">
        <v>66</v>
      </c>
      <c r="AM86" s="40" t="s">
        <v>350</v>
      </c>
      <c r="AN86" s="15" t="s">
        <v>103</v>
      </c>
      <c r="AO86" s="15" t="s">
        <v>524</v>
      </c>
      <c r="AP86" s="15" t="s">
        <v>69</v>
      </c>
      <c r="AQ86" s="15" t="s">
        <v>70</v>
      </c>
      <c r="AR86" s="15" t="s">
        <v>71</v>
      </c>
      <c r="AS86" s="15" t="s">
        <v>66</v>
      </c>
      <c r="AT86" s="40" t="s">
        <v>350</v>
      </c>
      <c r="AU86" s="11" t="s">
        <v>68</v>
      </c>
      <c r="AV86" s="11" t="s">
        <v>68</v>
      </c>
      <c r="AW86" s="13">
        <v>101102103104105</v>
      </c>
      <c r="AX86" s="4" t="s">
        <v>555</v>
      </c>
      <c r="AY86" s="4">
        <v>1</v>
      </c>
      <c r="AZ86" s="4">
        <v>8</v>
      </c>
      <c r="BA86" s="4">
        <v>3</v>
      </c>
      <c r="BB86" s="4" t="s">
        <v>220</v>
      </c>
      <c r="BC86" s="41" t="s">
        <v>311</v>
      </c>
      <c r="BD86" s="41" t="s">
        <v>317</v>
      </c>
      <c r="BE86" s="7" t="s">
        <v>506</v>
      </c>
      <c r="BF86" s="6" t="s">
        <v>501</v>
      </c>
      <c r="BG86" s="6">
        <v>0</v>
      </c>
      <c r="BH86" s="6">
        <v>0</v>
      </c>
      <c r="BI86" s="6" t="s">
        <v>501</v>
      </c>
      <c r="BK86" s="6" t="s">
        <v>557</v>
      </c>
      <c r="BL86" s="7" t="s">
        <v>501</v>
      </c>
      <c r="BM86" s="7" t="s">
        <v>317</v>
      </c>
      <c r="BN86" s="3">
        <v>5000001</v>
      </c>
    </row>
    <row r="87" spans="1:66" x14ac:dyDescent="0.2">
      <c r="A87" s="48">
        <v>82</v>
      </c>
      <c r="B87" s="3" t="s">
        <v>379</v>
      </c>
      <c r="C87" s="48">
        <v>3</v>
      </c>
      <c r="D87" s="57">
        <v>0</v>
      </c>
      <c r="E87" s="48">
        <v>0</v>
      </c>
      <c r="F87" s="48">
        <v>1</v>
      </c>
      <c r="G87" s="48">
        <v>2</v>
      </c>
      <c r="H87" s="48">
        <v>3</v>
      </c>
      <c r="I87" s="44" t="s">
        <v>566</v>
      </c>
      <c r="J87" s="24" t="s">
        <v>525</v>
      </c>
      <c r="K87" s="24" t="s">
        <v>525</v>
      </c>
      <c r="L87" s="24" t="s">
        <v>62</v>
      </c>
      <c r="M87" s="24" t="s">
        <v>63</v>
      </c>
      <c r="N87" s="24">
        <v>80003</v>
      </c>
      <c r="O87" s="24">
        <v>83102</v>
      </c>
      <c r="P87" s="6" t="s">
        <v>541</v>
      </c>
      <c r="Q87" s="6">
        <v>1</v>
      </c>
      <c r="R87" s="6" t="s">
        <v>62</v>
      </c>
      <c r="S87" s="6" t="s">
        <v>63</v>
      </c>
      <c r="T87" s="6">
        <v>40</v>
      </c>
      <c r="U87" s="6">
        <v>82001</v>
      </c>
      <c r="V87" s="57" t="s">
        <v>557</v>
      </c>
      <c r="W87" s="4" t="s">
        <v>525</v>
      </c>
      <c r="X87" s="4" t="s">
        <v>64</v>
      </c>
      <c r="Y87" s="4" t="s">
        <v>65</v>
      </c>
      <c r="Z87" s="4">
        <v>83002</v>
      </c>
      <c r="AA87" s="4">
        <v>83102</v>
      </c>
      <c r="AB87" s="44" t="s">
        <v>311</v>
      </c>
      <c r="AC87" s="44">
        <v>0</v>
      </c>
      <c r="AD87" s="44">
        <v>0</v>
      </c>
      <c r="AE87" s="44" t="s">
        <v>311</v>
      </c>
      <c r="AF87" s="44">
        <v>0</v>
      </c>
      <c r="AG87" s="44">
        <v>0</v>
      </c>
      <c r="AI87" s="15" t="s">
        <v>523</v>
      </c>
      <c r="AJ87" s="15" t="s">
        <v>523</v>
      </c>
      <c r="AK87" s="15">
        <v>0</v>
      </c>
      <c r="AL87" s="15" t="s">
        <v>66</v>
      </c>
      <c r="AM87" s="40" t="s">
        <v>350</v>
      </c>
      <c r="AN87" s="15" t="s">
        <v>67</v>
      </c>
      <c r="AO87" s="15" t="s">
        <v>524</v>
      </c>
      <c r="AP87" s="15" t="s">
        <v>69</v>
      </c>
      <c r="AQ87" s="15" t="s">
        <v>70</v>
      </c>
      <c r="AR87" s="15" t="s">
        <v>71</v>
      </c>
      <c r="AS87" s="15" t="s">
        <v>66</v>
      </c>
      <c r="AT87" s="40" t="s">
        <v>350</v>
      </c>
      <c r="AU87" s="11" t="s">
        <v>68</v>
      </c>
      <c r="AV87" s="11" t="s">
        <v>68</v>
      </c>
      <c r="AW87" s="13">
        <v>101102103104105</v>
      </c>
      <c r="AX87" s="4" t="s">
        <v>555</v>
      </c>
      <c r="AY87" s="4">
        <v>1</v>
      </c>
      <c r="AZ87" s="4">
        <v>8</v>
      </c>
      <c r="BA87" s="4">
        <v>3</v>
      </c>
      <c r="BB87" s="4" t="s">
        <v>220</v>
      </c>
      <c r="BC87" s="41" t="s">
        <v>311</v>
      </c>
      <c r="BD87" s="41" t="s">
        <v>317</v>
      </c>
      <c r="BE87" s="7" t="s">
        <v>506</v>
      </c>
      <c r="BF87" s="6" t="s">
        <v>501</v>
      </c>
      <c r="BG87" s="6">
        <v>0</v>
      </c>
      <c r="BH87" s="6">
        <v>0</v>
      </c>
      <c r="BI87" s="6" t="s">
        <v>501</v>
      </c>
      <c r="BK87" s="6" t="s">
        <v>557</v>
      </c>
      <c r="BL87" s="7" t="s">
        <v>501</v>
      </c>
      <c r="BM87" s="7" t="s">
        <v>317</v>
      </c>
      <c r="BN87" s="3">
        <v>5000002</v>
      </c>
    </row>
    <row r="88" spans="1:66" x14ac:dyDescent="0.2">
      <c r="A88" s="48">
        <v>83</v>
      </c>
      <c r="B88" s="3" t="s">
        <v>380</v>
      </c>
      <c r="C88" s="48">
        <v>3</v>
      </c>
      <c r="D88" s="57">
        <v>0</v>
      </c>
      <c r="E88" s="48">
        <v>0</v>
      </c>
      <c r="F88" s="48">
        <v>1</v>
      </c>
      <c r="G88" s="48">
        <v>3</v>
      </c>
      <c r="H88" s="48">
        <v>2</v>
      </c>
      <c r="I88" s="44" t="s">
        <v>568</v>
      </c>
      <c r="J88" s="24" t="s">
        <v>525</v>
      </c>
      <c r="K88" s="24" t="s">
        <v>525</v>
      </c>
      <c r="L88" s="24" t="s">
        <v>62</v>
      </c>
      <c r="M88" s="24" t="s">
        <v>63</v>
      </c>
      <c r="N88" s="24">
        <v>80003</v>
      </c>
      <c r="O88" s="24">
        <v>83103</v>
      </c>
      <c r="P88" s="6" t="s">
        <v>541</v>
      </c>
      <c r="Q88" s="6">
        <v>1</v>
      </c>
      <c r="R88" s="6" t="s">
        <v>62</v>
      </c>
      <c r="S88" s="6" t="s">
        <v>63</v>
      </c>
      <c r="T88" s="6">
        <v>40</v>
      </c>
      <c r="U88" s="6">
        <v>82001</v>
      </c>
      <c r="V88" s="57" t="s">
        <v>557</v>
      </c>
      <c r="W88" s="4" t="s">
        <v>525</v>
      </c>
      <c r="X88" s="4" t="s">
        <v>64</v>
      </c>
      <c r="Y88" s="4" t="s">
        <v>65</v>
      </c>
      <c r="Z88" s="4">
        <v>83003</v>
      </c>
      <c r="AA88" s="4">
        <v>83103</v>
      </c>
      <c r="AB88" s="44" t="s">
        <v>311</v>
      </c>
      <c r="AC88" s="44">
        <v>0</v>
      </c>
      <c r="AD88" s="44">
        <v>0</v>
      </c>
      <c r="AE88" s="44" t="s">
        <v>311</v>
      </c>
      <c r="AF88" s="44">
        <v>0</v>
      </c>
      <c r="AG88" s="44">
        <v>0</v>
      </c>
      <c r="AI88" s="15" t="s">
        <v>523</v>
      </c>
      <c r="AJ88" s="15" t="s">
        <v>523</v>
      </c>
      <c r="AK88" s="15">
        <v>0</v>
      </c>
      <c r="AL88" s="15" t="s">
        <v>66</v>
      </c>
      <c r="AM88" s="40" t="s">
        <v>350</v>
      </c>
      <c r="AN88" s="15" t="s">
        <v>67</v>
      </c>
      <c r="AO88" s="15" t="s">
        <v>524</v>
      </c>
      <c r="AP88" s="15" t="s">
        <v>69</v>
      </c>
      <c r="AQ88" s="15" t="s">
        <v>70</v>
      </c>
      <c r="AR88" s="15" t="s">
        <v>71</v>
      </c>
      <c r="AS88" s="15" t="s">
        <v>66</v>
      </c>
      <c r="AT88" s="40" t="s">
        <v>350</v>
      </c>
      <c r="AU88" s="11" t="s">
        <v>68</v>
      </c>
      <c r="AV88" s="11" t="s">
        <v>68</v>
      </c>
      <c r="AW88" s="13">
        <v>101102103104105</v>
      </c>
      <c r="AX88" s="4" t="s">
        <v>555</v>
      </c>
      <c r="AY88" s="4">
        <v>1</v>
      </c>
      <c r="AZ88" s="4">
        <v>8</v>
      </c>
      <c r="BA88" s="4">
        <v>3</v>
      </c>
      <c r="BB88" s="4" t="s">
        <v>220</v>
      </c>
      <c r="BC88" s="41" t="s">
        <v>311</v>
      </c>
      <c r="BD88" s="41" t="s">
        <v>317</v>
      </c>
      <c r="BE88" s="7" t="s">
        <v>506</v>
      </c>
      <c r="BF88" s="6" t="s">
        <v>501</v>
      </c>
      <c r="BG88" s="6">
        <v>0</v>
      </c>
      <c r="BH88" s="6">
        <v>0</v>
      </c>
      <c r="BI88" s="6" t="s">
        <v>501</v>
      </c>
      <c r="BK88" s="6" t="s">
        <v>557</v>
      </c>
      <c r="BL88" s="7" t="s">
        <v>501</v>
      </c>
      <c r="BM88" s="7" t="s">
        <v>317</v>
      </c>
      <c r="BN88" s="3">
        <v>5000003</v>
      </c>
    </row>
    <row r="89" spans="1:66" x14ac:dyDescent="0.2">
      <c r="A89" s="48">
        <v>84</v>
      </c>
      <c r="B89" s="3" t="s">
        <v>381</v>
      </c>
      <c r="C89" s="48">
        <v>3</v>
      </c>
      <c r="D89" s="57">
        <v>0</v>
      </c>
      <c r="E89" s="48">
        <v>0</v>
      </c>
      <c r="F89" s="48">
        <v>1</v>
      </c>
      <c r="G89" s="48">
        <v>4</v>
      </c>
      <c r="H89" s="48">
        <v>1</v>
      </c>
      <c r="I89" s="44" t="s">
        <v>570</v>
      </c>
      <c r="J89" s="24" t="s">
        <v>525</v>
      </c>
      <c r="K89" s="24" t="s">
        <v>525</v>
      </c>
      <c r="L89" s="24" t="s">
        <v>62</v>
      </c>
      <c r="M89" s="24" t="s">
        <v>63</v>
      </c>
      <c r="N89" s="24">
        <v>80003</v>
      </c>
      <c r="O89" s="24">
        <v>83104</v>
      </c>
      <c r="P89" s="6" t="s">
        <v>541</v>
      </c>
      <c r="Q89" s="6">
        <v>1</v>
      </c>
      <c r="R89" s="6" t="s">
        <v>62</v>
      </c>
      <c r="S89" s="6" t="s">
        <v>63</v>
      </c>
      <c r="T89" s="6">
        <v>40</v>
      </c>
      <c r="U89" s="6">
        <v>82001</v>
      </c>
      <c r="V89" s="57" t="s">
        <v>557</v>
      </c>
      <c r="W89" s="4" t="s">
        <v>525</v>
      </c>
      <c r="X89" s="4" t="s">
        <v>64</v>
      </c>
      <c r="Y89" s="4" t="s">
        <v>65</v>
      </c>
      <c r="Z89" s="4">
        <v>83004</v>
      </c>
      <c r="AA89" s="4">
        <v>83104</v>
      </c>
      <c r="AB89" s="44" t="s">
        <v>311</v>
      </c>
      <c r="AC89" s="44">
        <v>0</v>
      </c>
      <c r="AD89" s="44">
        <v>0</v>
      </c>
      <c r="AE89" s="44" t="s">
        <v>311</v>
      </c>
      <c r="AF89" s="44">
        <v>0</v>
      </c>
      <c r="AG89" s="44">
        <v>0</v>
      </c>
      <c r="AI89" s="15" t="s">
        <v>523</v>
      </c>
      <c r="AJ89" s="15" t="s">
        <v>523</v>
      </c>
      <c r="AK89" s="15">
        <v>0</v>
      </c>
      <c r="AL89" s="15" t="s">
        <v>66</v>
      </c>
      <c r="AM89" s="40" t="s">
        <v>350</v>
      </c>
      <c r="AN89" s="15" t="s">
        <v>67</v>
      </c>
      <c r="AO89" s="15" t="s">
        <v>524</v>
      </c>
      <c r="AP89" s="15" t="s">
        <v>69</v>
      </c>
      <c r="AQ89" s="15" t="s">
        <v>70</v>
      </c>
      <c r="AR89" s="15" t="s">
        <v>71</v>
      </c>
      <c r="AS89" s="15" t="s">
        <v>66</v>
      </c>
      <c r="AT89" s="40" t="s">
        <v>350</v>
      </c>
      <c r="AU89" s="11" t="s">
        <v>68</v>
      </c>
      <c r="AV89" s="11" t="s">
        <v>68</v>
      </c>
      <c r="AW89" s="13">
        <v>101102103104105</v>
      </c>
      <c r="AX89" s="4" t="s">
        <v>555</v>
      </c>
      <c r="AY89" s="4">
        <v>1</v>
      </c>
      <c r="AZ89" s="4">
        <v>8</v>
      </c>
      <c r="BA89" s="4">
        <v>3</v>
      </c>
      <c r="BB89" s="4" t="s">
        <v>220</v>
      </c>
      <c r="BC89" s="41" t="s">
        <v>311</v>
      </c>
      <c r="BD89" s="41" t="s">
        <v>317</v>
      </c>
      <c r="BE89" s="7" t="s">
        <v>506</v>
      </c>
      <c r="BF89" s="6" t="s">
        <v>501</v>
      </c>
      <c r="BG89" s="6">
        <v>0</v>
      </c>
      <c r="BH89" s="6">
        <v>0</v>
      </c>
      <c r="BI89" s="6" t="s">
        <v>501</v>
      </c>
      <c r="BK89" s="6" t="s">
        <v>557</v>
      </c>
      <c r="BL89" s="7" t="s">
        <v>501</v>
      </c>
      <c r="BM89" s="7" t="s">
        <v>317</v>
      </c>
      <c r="BN89" s="3">
        <v>5000001</v>
      </c>
    </row>
    <row r="90" spans="1:66" x14ac:dyDescent="0.2">
      <c r="A90" s="48">
        <v>85</v>
      </c>
      <c r="B90" s="3" t="s">
        <v>382</v>
      </c>
      <c r="C90" s="48">
        <v>3</v>
      </c>
      <c r="D90" s="57">
        <v>0</v>
      </c>
      <c r="E90" s="48">
        <v>0</v>
      </c>
      <c r="F90" s="48">
        <v>2</v>
      </c>
      <c r="G90" s="48">
        <v>1</v>
      </c>
      <c r="H90" s="48">
        <v>6</v>
      </c>
      <c r="I90" s="44" t="s">
        <v>572</v>
      </c>
      <c r="J90" s="24" t="s">
        <v>525</v>
      </c>
      <c r="K90" s="24" t="s">
        <v>525</v>
      </c>
      <c r="L90" s="24" t="s">
        <v>76</v>
      </c>
      <c r="M90" s="24" t="s">
        <v>77</v>
      </c>
      <c r="N90" s="24">
        <v>80003</v>
      </c>
      <c r="O90" s="24">
        <v>83101</v>
      </c>
      <c r="P90" s="6" t="s">
        <v>542</v>
      </c>
      <c r="Q90" s="6">
        <v>2</v>
      </c>
      <c r="R90" s="6" t="s">
        <v>76</v>
      </c>
      <c r="S90" s="6" t="s">
        <v>77</v>
      </c>
      <c r="T90" s="6">
        <v>41</v>
      </c>
      <c r="U90" s="6">
        <v>82002</v>
      </c>
      <c r="V90" s="57" t="s">
        <v>557</v>
      </c>
      <c r="W90" s="4" t="s">
        <v>525</v>
      </c>
      <c r="X90" s="4" t="s">
        <v>64</v>
      </c>
      <c r="Y90" s="4" t="s">
        <v>65</v>
      </c>
      <c r="Z90" s="4">
        <v>83001</v>
      </c>
      <c r="AA90" s="4">
        <v>83101</v>
      </c>
      <c r="AB90" s="44" t="s">
        <v>311</v>
      </c>
      <c r="AC90" s="44">
        <v>0</v>
      </c>
      <c r="AD90" s="44">
        <v>0</v>
      </c>
      <c r="AE90" s="44" t="s">
        <v>311</v>
      </c>
      <c r="AF90" s="44">
        <v>0</v>
      </c>
      <c r="AG90" s="44">
        <v>0</v>
      </c>
      <c r="AI90" s="15" t="s">
        <v>523</v>
      </c>
      <c r="AJ90" s="15" t="s">
        <v>523</v>
      </c>
      <c r="AK90" s="15">
        <v>0</v>
      </c>
      <c r="AL90" s="15" t="s">
        <v>66</v>
      </c>
      <c r="AM90" s="40" t="s">
        <v>350</v>
      </c>
      <c r="AN90" s="15" t="s">
        <v>78</v>
      </c>
      <c r="AO90" s="15" t="s">
        <v>524</v>
      </c>
      <c r="AP90" s="15" t="s">
        <v>69</v>
      </c>
      <c r="AQ90" s="15" t="s">
        <v>70</v>
      </c>
      <c r="AR90" s="15" t="s">
        <v>71</v>
      </c>
      <c r="AS90" s="15" t="s">
        <v>66</v>
      </c>
      <c r="AT90" s="40" t="s">
        <v>350</v>
      </c>
      <c r="AU90" s="11" t="s">
        <v>68</v>
      </c>
      <c r="AV90" s="11" t="s">
        <v>68</v>
      </c>
      <c r="AW90" s="13">
        <v>101102103104105</v>
      </c>
      <c r="AX90" s="4" t="s">
        <v>555</v>
      </c>
      <c r="AY90" s="4">
        <v>3</v>
      </c>
      <c r="AZ90" s="4">
        <v>8</v>
      </c>
      <c r="BA90" s="4">
        <v>5</v>
      </c>
      <c r="BB90" s="4" t="s">
        <v>220</v>
      </c>
      <c r="BC90" s="41" t="s">
        <v>311</v>
      </c>
      <c r="BD90" s="41" t="s">
        <v>317</v>
      </c>
      <c r="BE90" s="7" t="s">
        <v>506</v>
      </c>
      <c r="BF90" s="6" t="s">
        <v>501</v>
      </c>
      <c r="BG90" s="6">
        <v>0</v>
      </c>
      <c r="BH90" s="6">
        <v>0</v>
      </c>
      <c r="BI90" s="6" t="s">
        <v>501</v>
      </c>
      <c r="BK90" s="6" t="s">
        <v>557</v>
      </c>
      <c r="BL90" s="7" t="s">
        <v>501</v>
      </c>
      <c r="BM90" s="7" t="s">
        <v>317</v>
      </c>
      <c r="BN90" s="3">
        <v>5000001</v>
      </c>
    </row>
    <row r="91" spans="1:66" x14ac:dyDescent="0.2">
      <c r="A91" s="48">
        <v>86</v>
      </c>
      <c r="B91" s="3" t="s">
        <v>383</v>
      </c>
      <c r="C91" s="48">
        <v>3</v>
      </c>
      <c r="D91" s="57">
        <v>0</v>
      </c>
      <c r="E91" s="48">
        <v>0</v>
      </c>
      <c r="F91" s="48">
        <v>2</v>
      </c>
      <c r="G91" s="48">
        <v>2</v>
      </c>
      <c r="H91" s="48">
        <v>3</v>
      </c>
      <c r="I91" s="44" t="s">
        <v>564</v>
      </c>
      <c r="J91" s="24" t="s">
        <v>525</v>
      </c>
      <c r="K91" s="24" t="s">
        <v>525</v>
      </c>
      <c r="L91" s="24" t="s">
        <v>76</v>
      </c>
      <c r="M91" s="24" t="s">
        <v>77</v>
      </c>
      <c r="N91" s="24">
        <v>80003</v>
      </c>
      <c r="O91" s="24">
        <v>83102</v>
      </c>
      <c r="P91" s="6" t="s">
        <v>542</v>
      </c>
      <c r="Q91" s="6">
        <v>2</v>
      </c>
      <c r="R91" s="6" t="s">
        <v>76</v>
      </c>
      <c r="S91" s="6" t="s">
        <v>77</v>
      </c>
      <c r="T91" s="6">
        <v>41</v>
      </c>
      <c r="U91" s="6">
        <v>82002</v>
      </c>
      <c r="V91" s="57" t="s">
        <v>557</v>
      </c>
      <c r="W91" s="4" t="s">
        <v>525</v>
      </c>
      <c r="X91" s="4" t="s">
        <v>64</v>
      </c>
      <c r="Y91" s="4" t="s">
        <v>65</v>
      </c>
      <c r="Z91" s="4">
        <v>83002</v>
      </c>
      <c r="AA91" s="4">
        <v>83102</v>
      </c>
      <c r="AB91" s="44" t="s">
        <v>311</v>
      </c>
      <c r="AC91" s="44">
        <v>0</v>
      </c>
      <c r="AD91" s="44">
        <v>0</v>
      </c>
      <c r="AE91" s="44" t="s">
        <v>311</v>
      </c>
      <c r="AF91" s="44">
        <v>0</v>
      </c>
      <c r="AG91" s="44">
        <v>0</v>
      </c>
      <c r="AI91" s="15" t="s">
        <v>523</v>
      </c>
      <c r="AJ91" s="15" t="s">
        <v>523</v>
      </c>
      <c r="AK91" s="15">
        <v>0</v>
      </c>
      <c r="AL91" s="15" t="s">
        <v>66</v>
      </c>
      <c r="AM91" s="40" t="s">
        <v>350</v>
      </c>
      <c r="AN91" s="15" t="s">
        <v>78</v>
      </c>
      <c r="AO91" s="15" t="s">
        <v>524</v>
      </c>
      <c r="AP91" s="15" t="s">
        <v>69</v>
      </c>
      <c r="AQ91" s="15" t="s">
        <v>70</v>
      </c>
      <c r="AR91" s="15" t="s">
        <v>71</v>
      </c>
      <c r="AS91" s="15" t="s">
        <v>66</v>
      </c>
      <c r="AT91" s="40" t="s">
        <v>350</v>
      </c>
      <c r="AU91" s="11" t="s">
        <v>68</v>
      </c>
      <c r="AV91" s="11" t="s">
        <v>68</v>
      </c>
      <c r="AW91" s="13">
        <v>101102103104105</v>
      </c>
      <c r="AX91" s="4" t="s">
        <v>555</v>
      </c>
      <c r="AY91" s="4">
        <v>3</v>
      </c>
      <c r="AZ91" s="4">
        <v>8</v>
      </c>
      <c r="BA91" s="4">
        <v>5</v>
      </c>
      <c r="BB91" s="4" t="s">
        <v>220</v>
      </c>
      <c r="BC91" s="41" t="s">
        <v>311</v>
      </c>
      <c r="BD91" s="41" t="s">
        <v>317</v>
      </c>
      <c r="BE91" s="7" t="s">
        <v>506</v>
      </c>
      <c r="BF91" s="6" t="s">
        <v>501</v>
      </c>
      <c r="BG91" s="6">
        <v>0</v>
      </c>
      <c r="BH91" s="6">
        <v>0</v>
      </c>
      <c r="BI91" s="6" t="s">
        <v>501</v>
      </c>
      <c r="BK91" s="6" t="s">
        <v>557</v>
      </c>
      <c r="BL91" s="7" t="s">
        <v>501</v>
      </c>
      <c r="BM91" s="7" t="s">
        <v>317</v>
      </c>
      <c r="BN91" s="3">
        <v>5000002</v>
      </c>
    </row>
    <row r="92" spans="1:66" x14ac:dyDescent="0.2">
      <c r="A92" s="48">
        <v>87</v>
      </c>
      <c r="B92" s="3" t="s">
        <v>384</v>
      </c>
      <c r="C92" s="48">
        <v>3</v>
      </c>
      <c r="D92" s="57">
        <v>0</v>
      </c>
      <c r="E92" s="48">
        <v>0</v>
      </c>
      <c r="F92" s="48">
        <v>2</v>
      </c>
      <c r="G92" s="48">
        <v>3</v>
      </c>
      <c r="H92" s="48">
        <v>2</v>
      </c>
      <c r="I92" s="44" t="s">
        <v>566</v>
      </c>
      <c r="J92" s="24" t="s">
        <v>525</v>
      </c>
      <c r="K92" s="24" t="s">
        <v>525</v>
      </c>
      <c r="L92" s="24" t="s">
        <v>76</v>
      </c>
      <c r="M92" s="24" t="s">
        <v>77</v>
      </c>
      <c r="N92" s="24">
        <v>80003</v>
      </c>
      <c r="O92" s="24">
        <v>83103</v>
      </c>
      <c r="P92" s="6" t="s">
        <v>542</v>
      </c>
      <c r="Q92" s="6">
        <v>2</v>
      </c>
      <c r="R92" s="6" t="s">
        <v>76</v>
      </c>
      <c r="S92" s="6" t="s">
        <v>77</v>
      </c>
      <c r="T92" s="6">
        <v>41</v>
      </c>
      <c r="U92" s="6">
        <v>82002</v>
      </c>
      <c r="V92" s="57" t="s">
        <v>557</v>
      </c>
      <c r="W92" s="4" t="s">
        <v>525</v>
      </c>
      <c r="X92" s="4" t="s">
        <v>64</v>
      </c>
      <c r="Y92" s="4" t="s">
        <v>65</v>
      </c>
      <c r="Z92" s="4">
        <v>83003</v>
      </c>
      <c r="AA92" s="4">
        <v>83103</v>
      </c>
      <c r="AB92" s="44" t="s">
        <v>311</v>
      </c>
      <c r="AC92" s="44">
        <v>0</v>
      </c>
      <c r="AD92" s="44">
        <v>0</v>
      </c>
      <c r="AE92" s="44" t="s">
        <v>311</v>
      </c>
      <c r="AF92" s="44">
        <v>0</v>
      </c>
      <c r="AG92" s="44">
        <v>0</v>
      </c>
      <c r="AI92" s="15" t="s">
        <v>523</v>
      </c>
      <c r="AJ92" s="15" t="s">
        <v>523</v>
      </c>
      <c r="AK92" s="15">
        <v>0</v>
      </c>
      <c r="AL92" s="15" t="s">
        <v>66</v>
      </c>
      <c r="AM92" s="40" t="s">
        <v>350</v>
      </c>
      <c r="AN92" s="15" t="s">
        <v>78</v>
      </c>
      <c r="AO92" s="15" t="s">
        <v>524</v>
      </c>
      <c r="AP92" s="15" t="s">
        <v>69</v>
      </c>
      <c r="AQ92" s="15" t="s">
        <v>70</v>
      </c>
      <c r="AR92" s="15" t="s">
        <v>71</v>
      </c>
      <c r="AS92" s="15" t="s">
        <v>66</v>
      </c>
      <c r="AT92" s="40" t="s">
        <v>350</v>
      </c>
      <c r="AU92" s="11" t="s">
        <v>68</v>
      </c>
      <c r="AV92" s="11" t="s">
        <v>68</v>
      </c>
      <c r="AW92" s="13">
        <v>101102103104105</v>
      </c>
      <c r="AX92" s="4" t="s">
        <v>555</v>
      </c>
      <c r="AY92" s="4">
        <v>3</v>
      </c>
      <c r="AZ92" s="4">
        <v>8</v>
      </c>
      <c r="BA92" s="4">
        <v>5</v>
      </c>
      <c r="BB92" s="4" t="s">
        <v>220</v>
      </c>
      <c r="BC92" s="41" t="s">
        <v>311</v>
      </c>
      <c r="BD92" s="41" t="s">
        <v>317</v>
      </c>
      <c r="BE92" s="7" t="s">
        <v>506</v>
      </c>
      <c r="BF92" s="6" t="s">
        <v>501</v>
      </c>
      <c r="BG92" s="6">
        <v>0</v>
      </c>
      <c r="BH92" s="6">
        <v>0</v>
      </c>
      <c r="BI92" s="6" t="s">
        <v>501</v>
      </c>
      <c r="BK92" s="6" t="s">
        <v>557</v>
      </c>
      <c r="BL92" s="7" t="s">
        <v>501</v>
      </c>
      <c r="BM92" s="7" t="s">
        <v>317</v>
      </c>
      <c r="BN92" s="3">
        <v>5000003</v>
      </c>
    </row>
    <row r="93" spans="1:66" x14ac:dyDescent="0.2">
      <c r="A93" s="48">
        <v>88</v>
      </c>
      <c r="B93" s="3" t="s">
        <v>385</v>
      </c>
      <c r="C93" s="48">
        <v>3</v>
      </c>
      <c r="D93" s="57">
        <v>0</v>
      </c>
      <c r="E93" s="48">
        <v>0</v>
      </c>
      <c r="F93" s="48">
        <v>2</v>
      </c>
      <c r="G93" s="48">
        <v>4</v>
      </c>
      <c r="H93" s="48">
        <v>1</v>
      </c>
      <c r="I93" s="44" t="s">
        <v>568</v>
      </c>
      <c r="J93" s="24" t="s">
        <v>525</v>
      </c>
      <c r="K93" s="24" t="s">
        <v>525</v>
      </c>
      <c r="L93" s="24" t="s">
        <v>76</v>
      </c>
      <c r="M93" s="24" t="s">
        <v>77</v>
      </c>
      <c r="N93" s="24">
        <v>80003</v>
      </c>
      <c r="O93" s="24">
        <v>83104</v>
      </c>
      <c r="P93" s="6" t="s">
        <v>542</v>
      </c>
      <c r="Q93" s="6">
        <v>2</v>
      </c>
      <c r="R93" s="6" t="s">
        <v>76</v>
      </c>
      <c r="S93" s="6" t="s">
        <v>77</v>
      </c>
      <c r="T93" s="6">
        <v>41</v>
      </c>
      <c r="U93" s="6">
        <v>82002</v>
      </c>
      <c r="V93" s="57" t="s">
        <v>557</v>
      </c>
      <c r="W93" s="4" t="s">
        <v>525</v>
      </c>
      <c r="X93" s="4" t="s">
        <v>64</v>
      </c>
      <c r="Y93" s="4" t="s">
        <v>65</v>
      </c>
      <c r="Z93" s="4">
        <v>83004</v>
      </c>
      <c r="AA93" s="4">
        <v>83104</v>
      </c>
      <c r="AB93" s="44" t="s">
        <v>311</v>
      </c>
      <c r="AC93" s="44">
        <v>0</v>
      </c>
      <c r="AD93" s="44">
        <v>0</v>
      </c>
      <c r="AE93" s="44" t="s">
        <v>311</v>
      </c>
      <c r="AF93" s="44">
        <v>0</v>
      </c>
      <c r="AG93" s="44">
        <v>0</v>
      </c>
      <c r="AI93" s="15" t="s">
        <v>523</v>
      </c>
      <c r="AJ93" s="15" t="s">
        <v>523</v>
      </c>
      <c r="AK93" s="15">
        <v>0</v>
      </c>
      <c r="AL93" s="15" t="s">
        <v>66</v>
      </c>
      <c r="AM93" s="40" t="s">
        <v>350</v>
      </c>
      <c r="AN93" s="15" t="s">
        <v>78</v>
      </c>
      <c r="AO93" s="15" t="s">
        <v>524</v>
      </c>
      <c r="AP93" s="15" t="s">
        <v>69</v>
      </c>
      <c r="AQ93" s="15" t="s">
        <v>70</v>
      </c>
      <c r="AR93" s="15" t="s">
        <v>71</v>
      </c>
      <c r="AS93" s="15" t="s">
        <v>66</v>
      </c>
      <c r="AT93" s="40" t="s">
        <v>350</v>
      </c>
      <c r="AU93" s="11" t="s">
        <v>68</v>
      </c>
      <c r="AV93" s="11" t="s">
        <v>68</v>
      </c>
      <c r="AW93" s="13">
        <v>101102103104105</v>
      </c>
      <c r="AX93" s="4" t="s">
        <v>555</v>
      </c>
      <c r="AY93" s="4">
        <v>3</v>
      </c>
      <c r="AZ93" s="4">
        <v>8</v>
      </c>
      <c r="BA93" s="4">
        <v>5</v>
      </c>
      <c r="BB93" s="4" t="s">
        <v>220</v>
      </c>
      <c r="BC93" s="41" t="s">
        <v>311</v>
      </c>
      <c r="BD93" s="41" t="s">
        <v>317</v>
      </c>
      <c r="BE93" s="7" t="s">
        <v>506</v>
      </c>
      <c r="BF93" s="6" t="s">
        <v>501</v>
      </c>
      <c r="BG93" s="6">
        <v>0</v>
      </c>
      <c r="BH93" s="6">
        <v>0</v>
      </c>
      <c r="BI93" s="6" t="s">
        <v>501</v>
      </c>
      <c r="BK93" s="6" t="s">
        <v>557</v>
      </c>
      <c r="BL93" s="7" t="s">
        <v>501</v>
      </c>
      <c r="BM93" s="7" t="s">
        <v>317</v>
      </c>
      <c r="BN93" s="3">
        <v>5000001</v>
      </c>
    </row>
    <row r="94" spans="1:66" x14ac:dyDescent="0.2">
      <c r="A94" s="48">
        <v>89</v>
      </c>
      <c r="B94" s="3" t="s">
        <v>386</v>
      </c>
      <c r="C94" s="48">
        <v>3</v>
      </c>
      <c r="D94" s="57">
        <v>0</v>
      </c>
      <c r="E94" s="48">
        <v>0</v>
      </c>
      <c r="F94" s="48">
        <v>3</v>
      </c>
      <c r="G94" s="48">
        <v>1</v>
      </c>
      <c r="H94" s="48">
        <v>6</v>
      </c>
      <c r="I94" s="44" t="s">
        <v>570</v>
      </c>
      <c r="J94" s="24" t="s">
        <v>525</v>
      </c>
      <c r="K94" s="24" t="s">
        <v>525</v>
      </c>
      <c r="L94" s="24" t="s">
        <v>83</v>
      </c>
      <c r="M94" s="24" t="s">
        <v>84</v>
      </c>
      <c r="N94" s="24">
        <v>80003</v>
      </c>
      <c r="O94" s="24">
        <v>83101</v>
      </c>
      <c r="P94" s="6" t="s">
        <v>543</v>
      </c>
      <c r="Q94" s="6">
        <v>3</v>
      </c>
      <c r="R94" s="6" t="s">
        <v>83</v>
      </c>
      <c r="S94" s="6" t="s">
        <v>84</v>
      </c>
      <c r="T94" s="6">
        <v>42</v>
      </c>
      <c r="U94" s="6">
        <v>82003</v>
      </c>
      <c r="V94" s="57" t="s">
        <v>557</v>
      </c>
      <c r="W94" s="4" t="s">
        <v>525</v>
      </c>
      <c r="X94" s="4" t="s">
        <v>64</v>
      </c>
      <c r="Y94" s="4" t="s">
        <v>65</v>
      </c>
      <c r="Z94" s="4">
        <v>83001</v>
      </c>
      <c r="AA94" s="4">
        <v>83101</v>
      </c>
      <c r="AB94" s="44" t="s">
        <v>311</v>
      </c>
      <c r="AC94" s="44">
        <v>0</v>
      </c>
      <c r="AD94" s="44">
        <v>0</v>
      </c>
      <c r="AE94" s="44" t="s">
        <v>311</v>
      </c>
      <c r="AF94" s="44">
        <v>0</v>
      </c>
      <c r="AG94" s="44">
        <v>0</v>
      </c>
      <c r="AI94" s="15" t="s">
        <v>523</v>
      </c>
      <c r="AJ94" s="15" t="s">
        <v>523</v>
      </c>
      <c r="AK94" s="15">
        <v>0</v>
      </c>
      <c r="AL94" s="15" t="s">
        <v>66</v>
      </c>
      <c r="AM94" s="40" t="s">
        <v>350</v>
      </c>
      <c r="AN94" s="15" t="s">
        <v>85</v>
      </c>
      <c r="AO94" s="15" t="s">
        <v>524</v>
      </c>
      <c r="AP94" s="15" t="s">
        <v>69</v>
      </c>
      <c r="AQ94" s="15" t="s">
        <v>70</v>
      </c>
      <c r="AR94" s="15" t="s">
        <v>71</v>
      </c>
      <c r="AS94" s="15" t="s">
        <v>66</v>
      </c>
      <c r="AT94" s="40" t="s">
        <v>350</v>
      </c>
      <c r="AU94" s="11" t="s">
        <v>68</v>
      </c>
      <c r="AV94" s="11" t="s">
        <v>68</v>
      </c>
      <c r="AW94" s="13">
        <v>101102103104105</v>
      </c>
      <c r="AX94" s="4" t="s">
        <v>555</v>
      </c>
      <c r="AY94" s="4">
        <v>5</v>
      </c>
      <c r="AZ94" s="4">
        <v>8</v>
      </c>
      <c r="BA94" s="4">
        <v>7</v>
      </c>
      <c r="BB94" s="4" t="s">
        <v>220</v>
      </c>
      <c r="BC94" s="41" t="s">
        <v>311</v>
      </c>
      <c r="BD94" s="41" t="s">
        <v>317</v>
      </c>
      <c r="BE94" s="7" t="s">
        <v>506</v>
      </c>
      <c r="BF94" s="6" t="s">
        <v>501</v>
      </c>
      <c r="BG94" s="6">
        <v>0</v>
      </c>
      <c r="BH94" s="6">
        <v>0</v>
      </c>
      <c r="BI94" s="6" t="s">
        <v>501</v>
      </c>
      <c r="BK94" s="6" t="s">
        <v>557</v>
      </c>
      <c r="BL94" s="7" t="s">
        <v>501</v>
      </c>
      <c r="BM94" s="7" t="s">
        <v>317</v>
      </c>
      <c r="BN94" s="3">
        <v>5000001</v>
      </c>
    </row>
    <row r="95" spans="1:66" x14ac:dyDescent="0.2">
      <c r="A95" s="48">
        <v>90</v>
      </c>
      <c r="B95" s="3" t="s">
        <v>387</v>
      </c>
      <c r="C95" s="48">
        <v>3</v>
      </c>
      <c r="D95" s="57">
        <v>0</v>
      </c>
      <c r="E95" s="48">
        <v>0</v>
      </c>
      <c r="F95" s="48">
        <v>3</v>
      </c>
      <c r="G95" s="48">
        <v>2</v>
      </c>
      <c r="H95" s="48">
        <v>3</v>
      </c>
      <c r="I95" s="44" t="s">
        <v>572</v>
      </c>
      <c r="J95" s="24" t="s">
        <v>525</v>
      </c>
      <c r="K95" s="24" t="s">
        <v>525</v>
      </c>
      <c r="L95" s="24" t="s">
        <v>83</v>
      </c>
      <c r="M95" s="24" t="s">
        <v>84</v>
      </c>
      <c r="N95" s="24">
        <v>80003</v>
      </c>
      <c r="O95" s="24">
        <v>83102</v>
      </c>
      <c r="P95" s="6" t="s">
        <v>543</v>
      </c>
      <c r="Q95" s="6">
        <v>3</v>
      </c>
      <c r="R95" s="6" t="s">
        <v>83</v>
      </c>
      <c r="S95" s="6" t="s">
        <v>84</v>
      </c>
      <c r="T95" s="6">
        <v>42</v>
      </c>
      <c r="U95" s="6">
        <v>82003</v>
      </c>
      <c r="V95" s="57" t="s">
        <v>557</v>
      </c>
      <c r="W95" s="4" t="s">
        <v>525</v>
      </c>
      <c r="X95" s="4" t="s">
        <v>64</v>
      </c>
      <c r="Y95" s="4" t="s">
        <v>65</v>
      </c>
      <c r="Z95" s="4">
        <v>83002</v>
      </c>
      <c r="AA95" s="4">
        <v>83102</v>
      </c>
      <c r="AB95" s="44" t="s">
        <v>311</v>
      </c>
      <c r="AC95" s="44">
        <v>0</v>
      </c>
      <c r="AD95" s="44">
        <v>0</v>
      </c>
      <c r="AE95" s="44" t="s">
        <v>311</v>
      </c>
      <c r="AF95" s="44">
        <v>0</v>
      </c>
      <c r="AG95" s="44">
        <v>0</v>
      </c>
      <c r="AI95" s="15" t="s">
        <v>523</v>
      </c>
      <c r="AJ95" s="15" t="s">
        <v>523</v>
      </c>
      <c r="AK95" s="15">
        <v>0</v>
      </c>
      <c r="AL95" s="15" t="s">
        <v>66</v>
      </c>
      <c r="AM95" s="40" t="s">
        <v>350</v>
      </c>
      <c r="AN95" s="15" t="s">
        <v>85</v>
      </c>
      <c r="AO95" s="15" t="s">
        <v>524</v>
      </c>
      <c r="AP95" s="15" t="s">
        <v>69</v>
      </c>
      <c r="AQ95" s="15" t="s">
        <v>70</v>
      </c>
      <c r="AR95" s="15" t="s">
        <v>71</v>
      </c>
      <c r="AS95" s="15" t="s">
        <v>66</v>
      </c>
      <c r="AT95" s="40" t="s">
        <v>350</v>
      </c>
      <c r="AU95" s="11" t="s">
        <v>68</v>
      </c>
      <c r="AV95" s="11" t="s">
        <v>68</v>
      </c>
      <c r="AW95" s="13">
        <v>101102103104105</v>
      </c>
      <c r="AX95" s="4" t="s">
        <v>555</v>
      </c>
      <c r="AY95" s="4">
        <v>5</v>
      </c>
      <c r="AZ95" s="4">
        <v>8</v>
      </c>
      <c r="BA95" s="4">
        <v>7</v>
      </c>
      <c r="BB95" s="4" t="s">
        <v>220</v>
      </c>
      <c r="BC95" s="41" t="s">
        <v>311</v>
      </c>
      <c r="BD95" s="41" t="s">
        <v>317</v>
      </c>
      <c r="BE95" s="7" t="s">
        <v>506</v>
      </c>
      <c r="BF95" s="6" t="s">
        <v>501</v>
      </c>
      <c r="BG95" s="6">
        <v>0</v>
      </c>
      <c r="BH95" s="6">
        <v>0</v>
      </c>
      <c r="BI95" s="6" t="s">
        <v>501</v>
      </c>
      <c r="BK95" s="6" t="s">
        <v>557</v>
      </c>
      <c r="BL95" s="7" t="s">
        <v>501</v>
      </c>
      <c r="BM95" s="7" t="s">
        <v>317</v>
      </c>
      <c r="BN95" s="3">
        <v>5000002</v>
      </c>
    </row>
    <row r="96" spans="1:66" x14ac:dyDescent="0.2">
      <c r="A96" s="48">
        <v>91</v>
      </c>
      <c r="B96" s="3" t="s">
        <v>388</v>
      </c>
      <c r="C96" s="48">
        <v>3</v>
      </c>
      <c r="D96" s="57">
        <v>0</v>
      </c>
      <c r="E96" s="48">
        <v>0</v>
      </c>
      <c r="F96" s="48">
        <v>3</v>
      </c>
      <c r="G96" s="48">
        <v>3</v>
      </c>
      <c r="H96" s="48">
        <v>2</v>
      </c>
      <c r="I96" s="44" t="s">
        <v>564</v>
      </c>
      <c r="J96" s="24" t="s">
        <v>525</v>
      </c>
      <c r="K96" s="24" t="s">
        <v>525</v>
      </c>
      <c r="L96" s="24" t="s">
        <v>83</v>
      </c>
      <c r="M96" s="24" t="s">
        <v>84</v>
      </c>
      <c r="N96" s="24">
        <v>80003</v>
      </c>
      <c r="O96" s="24">
        <v>83103</v>
      </c>
      <c r="P96" s="6" t="s">
        <v>543</v>
      </c>
      <c r="Q96" s="6">
        <v>3</v>
      </c>
      <c r="R96" s="6" t="s">
        <v>83</v>
      </c>
      <c r="S96" s="6" t="s">
        <v>84</v>
      </c>
      <c r="T96" s="6">
        <v>42</v>
      </c>
      <c r="U96" s="6">
        <v>82003</v>
      </c>
      <c r="V96" s="57" t="s">
        <v>557</v>
      </c>
      <c r="W96" s="4" t="s">
        <v>525</v>
      </c>
      <c r="X96" s="4" t="s">
        <v>64</v>
      </c>
      <c r="Y96" s="4" t="s">
        <v>65</v>
      </c>
      <c r="Z96" s="4">
        <v>83003</v>
      </c>
      <c r="AA96" s="4">
        <v>83103</v>
      </c>
      <c r="AB96" s="44" t="s">
        <v>311</v>
      </c>
      <c r="AC96" s="44">
        <v>0</v>
      </c>
      <c r="AD96" s="44">
        <v>0</v>
      </c>
      <c r="AE96" s="44" t="s">
        <v>311</v>
      </c>
      <c r="AF96" s="44">
        <v>0</v>
      </c>
      <c r="AG96" s="44">
        <v>0</v>
      </c>
      <c r="AI96" s="15" t="s">
        <v>523</v>
      </c>
      <c r="AJ96" s="15" t="s">
        <v>523</v>
      </c>
      <c r="AK96" s="15">
        <v>0</v>
      </c>
      <c r="AL96" s="15" t="s">
        <v>66</v>
      </c>
      <c r="AM96" s="40" t="s">
        <v>350</v>
      </c>
      <c r="AN96" s="15" t="s">
        <v>85</v>
      </c>
      <c r="AO96" s="15" t="s">
        <v>524</v>
      </c>
      <c r="AP96" s="15" t="s">
        <v>69</v>
      </c>
      <c r="AQ96" s="15" t="s">
        <v>70</v>
      </c>
      <c r="AR96" s="15" t="s">
        <v>71</v>
      </c>
      <c r="AS96" s="15" t="s">
        <v>66</v>
      </c>
      <c r="AT96" s="40" t="s">
        <v>350</v>
      </c>
      <c r="AU96" s="11" t="s">
        <v>68</v>
      </c>
      <c r="AV96" s="11" t="s">
        <v>68</v>
      </c>
      <c r="AW96" s="13">
        <v>101102103104105</v>
      </c>
      <c r="AX96" s="4" t="s">
        <v>555</v>
      </c>
      <c r="AY96" s="4">
        <v>5</v>
      </c>
      <c r="AZ96" s="4">
        <v>8</v>
      </c>
      <c r="BA96" s="4">
        <v>7</v>
      </c>
      <c r="BB96" s="4" t="s">
        <v>220</v>
      </c>
      <c r="BC96" s="41" t="s">
        <v>311</v>
      </c>
      <c r="BD96" s="41" t="s">
        <v>317</v>
      </c>
      <c r="BE96" s="7" t="s">
        <v>506</v>
      </c>
      <c r="BF96" s="6" t="s">
        <v>501</v>
      </c>
      <c r="BG96" s="6">
        <v>0</v>
      </c>
      <c r="BH96" s="6">
        <v>0</v>
      </c>
      <c r="BI96" s="6" t="s">
        <v>501</v>
      </c>
      <c r="BK96" s="6" t="s">
        <v>557</v>
      </c>
      <c r="BL96" s="7" t="s">
        <v>501</v>
      </c>
      <c r="BM96" s="7" t="s">
        <v>317</v>
      </c>
      <c r="BN96" s="3">
        <v>5000003</v>
      </c>
    </row>
    <row r="97" spans="1:66" x14ac:dyDescent="0.2">
      <c r="A97" s="48">
        <v>92</v>
      </c>
      <c r="B97" s="3" t="s">
        <v>389</v>
      </c>
      <c r="C97" s="48">
        <v>3</v>
      </c>
      <c r="D97" s="57">
        <v>0</v>
      </c>
      <c r="E97" s="48">
        <v>0</v>
      </c>
      <c r="F97" s="48">
        <v>3</v>
      </c>
      <c r="G97" s="48">
        <v>4</v>
      </c>
      <c r="H97" s="48">
        <v>1</v>
      </c>
      <c r="I97" s="44" t="s">
        <v>566</v>
      </c>
      <c r="J97" s="24" t="s">
        <v>525</v>
      </c>
      <c r="K97" s="24" t="s">
        <v>525</v>
      </c>
      <c r="L97" s="24" t="s">
        <v>83</v>
      </c>
      <c r="M97" s="24" t="s">
        <v>84</v>
      </c>
      <c r="N97" s="24">
        <v>80003</v>
      </c>
      <c r="O97" s="24">
        <v>83104</v>
      </c>
      <c r="P97" s="6" t="s">
        <v>543</v>
      </c>
      <c r="Q97" s="6">
        <v>3</v>
      </c>
      <c r="R97" s="6" t="s">
        <v>83</v>
      </c>
      <c r="S97" s="6" t="s">
        <v>84</v>
      </c>
      <c r="T97" s="6">
        <v>42</v>
      </c>
      <c r="U97" s="6">
        <v>82003</v>
      </c>
      <c r="V97" s="57" t="s">
        <v>557</v>
      </c>
      <c r="W97" s="4" t="s">
        <v>525</v>
      </c>
      <c r="X97" s="4" t="s">
        <v>64</v>
      </c>
      <c r="Y97" s="4" t="s">
        <v>65</v>
      </c>
      <c r="Z97" s="4">
        <v>83004</v>
      </c>
      <c r="AA97" s="4">
        <v>83104</v>
      </c>
      <c r="AB97" s="44" t="s">
        <v>311</v>
      </c>
      <c r="AC97" s="44">
        <v>0</v>
      </c>
      <c r="AD97" s="44">
        <v>0</v>
      </c>
      <c r="AE97" s="44" t="s">
        <v>311</v>
      </c>
      <c r="AF97" s="44">
        <v>0</v>
      </c>
      <c r="AG97" s="44">
        <v>0</v>
      </c>
      <c r="AI97" s="15" t="s">
        <v>523</v>
      </c>
      <c r="AJ97" s="15" t="s">
        <v>523</v>
      </c>
      <c r="AK97" s="15">
        <v>0</v>
      </c>
      <c r="AL97" s="15" t="s">
        <v>66</v>
      </c>
      <c r="AM97" s="40" t="s">
        <v>350</v>
      </c>
      <c r="AN97" s="15" t="s">
        <v>85</v>
      </c>
      <c r="AO97" s="15" t="s">
        <v>524</v>
      </c>
      <c r="AP97" s="15" t="s">
        <v>69</v>
      </c>
      <c r="AQ97" s="15" t="s">
        <v>70</v>
      </c>
      <c r="AR97" s="15" t="s">
        <v>71</v>
      </c>
      <c r="AS97" s="15" t="s">
        <v>66</v>
      </c>
      <c r="AT97" s="40" t="s">
        <v>350</v>
      </c>
      <c r="AU97" s="11" t="s">
        <v>68</v>
      </c>
      <c r="AV97" s="11" t="s">
        <v>68</v>
      </c>
      <c r="AW97" s="13">
        <v>101102103104105</v>
      </c>
      <c r="AX97" s="4" t="s">
        <v>555</v>
      </c>
      <c r="AY97" s="4">
        <v>5</v>
      </c>
      <c r="AZ97" s="4">
        <v>8</v>
      </c>
      <c r="BA97" s="4">
        <v>7</v>
      </c>
      <c r="BB97" s="4" t="s">
        <v>220</v>
      </c>
      <c r="BC97" s="41" t="s">
        <v>311</v>
      </c>
      <c r="BD97" s="41" t="s">
        <v>317</v>
      </c>
      <c r="BE97" s="7" t="s">
        <v>506</v>
      </c>
      <c r="BF97" s="6" t="s">
        <v>501</v>
      </c>
      <c r="BG97" s="6">
        <v>0</v>
      </c>
      <c r="BH97" s="6">
        <v>0</v>
      </c>
      <c r="BI97" s="6" t="s">
        <v>501</v>
      </c>
      <c r="BK97" s="6" t="s">
        <v>557</v>
      </c>
      <c r="BL97" s="7" t="s">
        <v>501</v>
      </c>
      <c r="BM97" s="7" t="s">
        <v>317</v>
      </c>
      <c r="BN97" s="3">
        <v>5000001</v>
      </c>
    </row>
    <row r="98" spans="1:66" x14ac:dyDescent="0.2">
      <c r="A98" s="48">
        <v>93</v>
      </c>
      <c r="B98" s="3" t="s">
        <v>390</v>
      </c>
      <c r="C98" s="48">
        <v>3</v>
      </c>
      <c r="D98" s="57">
        <v>0</v>
      </c>
      <c r="E98" s="48">
        <v>0</v>
      </c>
      <c r="F98" s="48">
        <v>4</v>
      </c>
      <c r="G98" s="48">
        <v>1</v>
      </c>
      <c r="H98" s="48">
        <v>6</v>
      </c>
      <c r="I98" s="44" t="s">
        <v>568</v>
      </c>
      <c r="J98" s="24" t="s">
        <v>525</v>
      </c>
      <c r="K98" s="24" t="s">
        <v>525</v>
      </c>
      <c r="L98" s="24" t="s">
        <v>90</v>
      </c>
      <c r="M98" s="24" t="s">
        <v>91</v>
      </c>
      <c r="N98" s="24">
        <v>80003</v>
      </c>
      <c r="O98" s="24">
        <v>83101</v>
      </c>
      <c r="P98" s="6" t="s">
        <v>544</v>
      </c>
      <c r="Q98" s="6">
        <v>4</v>
      </c>
      <c r="R98" s="6" t="s">
        <v>90</v>
      </c>
      <c r="S98" s="6" t="s">
        <v>91</v>
      </c>
      <c r="T98" s="6">
        <v>43</v>
      </c>
      <c r="U98" s="6">
        <v>82004</v>
      </c>
      <c r="V98" s="57" t="s">
        <v>557</v>
      </c>
      <c r="W98" s="4" t="s">
        <v>525</v>
      </c>
      <c r="X98" s="4" t="s">
        <v>64</v>
      </c>
      <c r="Y98" s="4" t="s">
        <v>65</v>
      </c>
      <c r="Z98" s="4">
        <v>83001</v>
      </c>
      <c r="AA98" s="4">
        <v>83101</v>
      </c>
      <c r="AB98" s="44" t="s">
        <v>311</v>
      </c>
      <c r="AC98" s="44">
        <v>0</v>
      </c>
      <c r="AD98" s="44">
        <v>0</v>
      </c>
      <c r="AE98" s="44" t="s">
        <v>311</v>
      </c>
      <c r="AF98" s="44">
        <v>0</v>
      </c>
      <c r="AG98" s="44">
        <v>0</v>
      </c>
      <c r="AI98" s="15" t="s">
        <v>523</v>
      </c>
      <c r="AJ98" s="15" t="s">
        <v>523</v>
      </c>
      <c r="AK98" s="15">
        <v>0</v>
      </c>
      <c r="AL98" s="15" t="s">
        <v>66</v>
      </c>
      <c r="AM98" s="40" t="s">
        <v>350</v>
      </c>
      <c r="AN98" s="15" t="s">
        <v>92</v>
      </c>
      <c r="AO98" s="15" t="s">
        <v>524</v>
      </c>
      <c r="AP98" s="15" t="s">
        <v>69</v>
      </c>
      <c r="AQ98" s="15" t="s">
        <v>70</v>
      </c>
      <c r="AR98" s="15" t="s">
        <v>71</v>
      </c>
      <c r="AS98" s="15" t="s">
        <v>66</v>
      </c>
      <c r="AT98" s="40" t="s">
        <v>350</v>
      </c>
      <c r="AU98" s="11" t="s">
        <v>68</v>
      </c>
      <c r="AV98" s="11" t="s">
        <v>68</v>
      </c>
      <c r="AW98" s="13">
        <v>101102103104105</v>
      </c>
      <c r="AX98" s="4" t="s">
        <v>555</v>
      </c>
      <c r="AY98" s="4">
        <v>7</v>
      </c>
      <c r="AZ98" s="4">
        <v>8</v>
      </c>
      <c r="BA98" s="4">
        <v>9</v>
      </c>
      <c r="BB98" s="4" t="s">
        <v>220</v>
      </c>
      <c r="BC98" s="41" t="s">
        <v>311</v>
      </c>
      <c r="BD98" s="41" t="s">
        <v>317</v>
      </c>
      <c r="BE98" s="7" t="s">
        <v>506</v>
      </c>
      <c r="BF98" s="6" t="s">
        <v>501</v>
      </c>
      <c r="BG98" s="6">
        <v>0</v>
      </c>
      <c r="BH98" s="6">
        <v>0</v>
      </c>
      <c r="BI98" s="6" t="s">
        <v>501</v>
      </c>
      <c r="BK98" s="6" t="s">
        <v>557</v>
      </c>
      <c r="BL98" s="7" t="s">
        <v>501</v>
      </c>
      <c r="BM98" s="7" t="s">
        <v>317</v>
      </c>
      <c r="BN98" s="3">
        <v>5000001</v>
      </c>
    </row>
    <row r="99" spans="1:66" x14ac:dyDescent="0.2">
      <c r="A99" s="48">
        <v>94</v>
      </c>
      <c r="B99" s="3" t="s">
        <v>391</v>
      </c>
      <c r="C99" s="48">
        <v>3</v>
      </c>
      <c r="D99" s="57">
        <v>0</v>
      </c>
      <c r="E99" s="48">
        <v>0</v>
      </c>
      <c r="F99" s="48">
        <v>4</v>
      </c>
      <c r="G99" s="48">
        <v>2</v>
      </c>
      <c r="H99" s="48">
        <v>3</v>
      </c>
      <c r="I99" s="44" t="s">
        <v>570</v>
      </c>
      <c r="J99" s="24" t="s">
        <v>525</v>
      </c>
      <c r="K99" s="24" t="s">
        <v>525</v>
      </c>
      <c r="L99" s="24" t="s">
        <v>90</v>
      </c>
      <c r="M99" s="24" t="s">
        <v>91</v>
      </c>
      <c r="N99" s="24">
        <v>80003</v>
      </c>
      <c r="O99" s="24">
        <v>83102</v>
      </c>
      <c r="P99" s="6" t="s">
        <v>544</v>
      </c>
      <c r="Q99" s="6">
        <v>4</v>
      </c>
      <c r="R99" s="6" t="s">
        <v>90</v>
      </c>
      <c r="S99" s="6" t="s">
        <v>91</v>
      </c>
      <c r="T99" s="6">
        <v>43</v>
      </c>
      <c r="U99" s="6">
        <v>82004</v>
      </c>
      <c r="V99" s="57" t="s">
        <v>557</v>
      </c>
      <c r="W99" s="4" t="s">
        <v>525</v>
      </c>
      <c r="X99" s="4" t="s">
        <v>64</v>
      </c>
      <c r="Y99" s="4" t="s">
        <v>65</v>
      </c>
      <c r="Z99" s="4">
        <v>83002</v>
      </c>
      <c r="AA99" s="4">
        <v>83102</v>
      </c>
      <c r="AB99" s="44" t="s">
        <v>311</v>
      </c>
      <c r="AC99" s="44">
        <v>0</v>
      </c>
      <c r="AD99" s="44">
        <v>0</v>
      </c>
      <c r="AE99" s="44" t="s">
        <v>311</v>
      </c>
      <c r="AF99" s="44">
        <v>0</v>
      </c>
      <c r="AG99" s="44">
        <v>0</v>
      </c>
      <c r="AI99" s="15" t="s">
        <v>523</v>
      </c>
      <c r="AJ99" s="15" t="s">
        <v>523</v>
      </c>
      <c r="AK99" s="15">
        <v>0</v>
      </c>
      <c r="AL99" s="15" t="s">
        <v>66</v>
      </c>
      <c r="AM99" s="40" t="s">
        <v>350</v>
      </c>
      <c r="AN99" s="15" t="s">
        <v>92</v>
      </c>
      <c r="AO99" s="15" t="s">
        <v>524</v>
      </c>
      <c r="AP99" s="15" t="s">
        <v>69</v>
      </c>
      <c r="AQ99" s="15" t="s">
        <v>70</v>
      </c>
      <c r="AR99" s="15" t="s">
        <v>71</v>
      </c>
      <c r="AS99" s="15" t="s">
        <v>66</v>
      </c>
      <c r="AT99" s="40" t="s">
        <v>350</v>
      </c>
      <c r="AU99" s="11" t="s">
        <v>68</v>
      </c>
      <c r="AV99" s="11" t="s">
        <v>68</v>
      </c>
      <c r="AW99" s="13">
        <v>101102103104105</v>
      </c>
      <c r="AX99" s="4" t="s">
        <v>555</v>
      </c>
      <c r="AY99" s="4">
        <v>7</v>
      </c>
      <c r="AZ99" s="4">
        <v>8</v>
      </c>
      <c r="BA99" s="4">
        <v>9</v>
      </c>
      <c r="BB99" s="4" t="s">
        <v>220</v>
      </c>
      <c r="BC99" s="41" t="s">
        <v>311</v>
      </c>
      <c r="BD99" s="41" t="s">
        <v>317</v>
      </c>
      <c r="BE99" s="7" t="s">
        <v>506</v>
      </c>
      <c r="BF99" s="6" t="s">
        <v>501</v>
      </c>
      <c r="BG99" s="6">
        <v>0</v>
      </c>
      <c r="BH99" s="6">
        <v>0</v>
      </c>
      <c r="BI99" s="6" t="s">
        <v>501</v>
      </c>
      <c r="BK99" s="6" t="s">
        <v>557</v>
      </c>
      <c r="BL99" s="7" t="s">
        <v>501</v>
      </c>
      <c r="BM99" s="7" t="s">
        <v>317</v>
      </c>
      <c r="BN99" s="3">
        <v>5000002</v>
      </c>
    </row>
    <row r="100" spans="1:66" x14ac:dyDescent="0.2">
      <c r="A100" s="48">
        <v>95</v>
      </c>
      <c r="B100" s="3" t="s">
        <v>392</v>
      </c>
      <c r="C100" s="48">
        <v>3</v>
      </c>
      <c r="D100" s="57">
        <v>0</v>
      </c>
      <c r="E100" s="48">
        <v>0</v>
      </c>
      <c r="F100" s="48">
        <v>4</v>
      </c>
      <c r="G100" s="48">
        <v>3</v>
      </c>
      <c r="H100" s="48">
        <v>2</v>
      </c>
      <c r="I100" s="44" t="s">
        <v>572</v>
      </c>
      <c r="J100" s="24" t="s">
        <v>525</v>
      </c>
      <c r="K100" s="24" t="s">
        <v>525</v>
      </c>
      <c r="L100" s="24" t="s">
        <v>90</v>
      </c>
      <c r="M100" s="24" t="s">
        <v>91</v>
      </c>
      <c r="N100" s="24">
        <v>80003</v>
      </c>
      <c r="O100" s="24">
        <v>83103</v>
      </c>
      <c r="P100" s="6" t="s">
        <v>544</v>
      </c>
      <c r="Q100" s="6">
        <v>4</v>
      </c>
      <c r="R100" s="6" t="s">
        <v>90</v>
      </c>
      <c r="S100" s="6" t="s">
        <v>91</v>
      </c>
      <c r="T100" s="6">
        <v>43</v>
      </c>
      <c r="U100" s="6">
        <v>82004</v>
      </c>
      <c r="V100" s="57" t="s">
        <v>557</v>
      </c>
      <c r="W100" s="4" t="s">
        <v>525</v>
      </c>
      <c r="X100" s="4" t="s">
        <v>64</v>
      </c>
      <c r="Y100" s="4" t="s">
        <v>65</v>
      </c>
      <c r="Z100" s="4">
        <v>83003</v>
      </c>
      <c r="AA100" s="4">
        <v>83103</v>
      </c>
      <c r="AB100" s="44" t="s">
        <v>311</v>
      </c>
      <c r="AC100" s="44">
        <v>0</v>
      </c>
      <c r="AD100" s="44">
        <v>0</v>
      </c>
      <c r="AE100" s="44" t="s">
        <v>311</v>
      </c>
      <c r="AF100" s="44">
        <v>0</v>
      </c>
      <c r="AG100" s="44">
        <v>0</v>
      </c>
      <c r="AI100" s="15" t="s">
        <v>523</v>
      </c>
      <c r="AJ100" s="15" t="s">
        <v>523</v>
      </c>
      <c r="AK100" s="15">
        <v>0</v>
      </c>
      <c r="AL100" s="15" t="s">
        <v>66</v>
      </c>
      <c r="AM100" s="40" t="s">
        <v>350</v>
      </c>
      <c r="AN100" s="15" t="s">
        <v>92</v>
      </c>
      <c r="AO100" s="15" t="s">
        <v>524</v>
      </c>
      <c r="AP100" s="15" t="s">
        <v>69</v>
      </c>
      <c r="AQ100" s="15" t="s">
        <v>70</v>
      </c>
      <c r="AR100" s="15" t="s">
        <v>71</v>
      </c>
      <c r="AS100" s="15" t="s">
        <v>66</v>
      </c>
      <c r="AT100" s="40" t="s">
        <v>350</v>
      </c>
      <c r="AU100" s="11" t="s">
        <v>68</v>
      </c>
      <c r="AV100" s="11" t="s">
        <v>68</v>
      </c>
      <c r="AW100" s="13">
        <v>101102103104105</v>
      </c>
      <c r="AX100" s="4" t="s">
        <v>555</v>
      </c>
      <c r="AY100" s="4">
        <v>7</v>
      </c>
      <c r="AZ100" s="4">
        <v>8</v>
      </c>
      <c r="BA100" s="4">
        <v>9</v>
      </c>
      <c r="BB100" s="4" t="s">
        <v>220</v>
      </c>
      <c r="BC100" s="41" t="s">
        <v>311</v>
      </c>
      <c r="BD100" s="41" t="s">
        <v>317</v>
      </c>
      <c r="BE100" s="7" t="s">
        <v>506</v>
      </c>
      <c r="BF100" s="6" t="s">
        <v>501</v>
      </c>
      <c r="BG100" s="6">
        <v>0</v>
      </c>
      <c r="BH100" s="6">
        <v>0</v>
      </c>
      <c r="BI100" s="6" t="s">
        <v>501</v>
      </c>
      <c r="BK100" s="6" t="s">
        <v>557</v>
      </c>
      <c r="BL100" s="7" t="s">
        <v>501</v>
      </c>
      <c r="BM100" s="7" t="s">
        <v>317</v>
      </c>
      <c r="BN100" s="3">
        <v>5000003</v>
      </c>
    </row>
    <row r="101" spans="1:66" x14ac:dyDescent="0.2">
      <c r="A101" s="48">
        <v>96</v>
      </c>
      <c r="B101" s="3" t="s">
        <v>393</v>
      </c>
      <c r="C101" s="48">
        <v>3</v>
      </c>
      <c r="D101" s="57">
        <v>0</v>
      </c>
      <c r="E101" s="48">
        <v>0</v>
      </c>
      <c r="F101" s="48">
        <v>4</v>
      </c>
      <c r="G101" s="48">
        <v>4</v>
      </c>
      <c r="H101" s="48">
        <v>1</v>
      </c>
      <c r="I101" s="44" t="s">
        <v>564</v>
      </c>
      <c r="J101" s="24" t="s">
        <v>525</v>
      </c>
      <c r="K101" s="24" t="s">
        <v>525</v>
      </c>
      <c r="L101" s="24" t="s">
        <v>90</v>
      </c>
      <c r="M101" s="24" t="s">
        <v>91</v>
      </c>
      <c r="N101" s="24">
        <v>80003</v>
      </c>
      <c r="O101" s="24">
        <v>83104</v>
      </c>
      <c r="P101" s="6" t="s">
        <v>544</v>
      </c>
      <c r="Q101" s="6">
        <v>4</v>
      </c>
      <c r="R101" s="6" t="s">
        <v>90</v>
      </c>
      <c r="S101" s="6" t="s">
        <v>91</v>
      </c>
      <c r="T101" s="6">
        <v>43</v>
      </c>
      <c r="U101" s="6">
        <v>82004</v>
      </c>
      <c r="V101" s="57" t="s">
        <v>557</v>
      </c>
      <c r="W101" s="4" t="s">
        <v>525</v>
      </c>
      <c r="X101" s="4" t="s">
        <v>64</v>
      </c>
      <c r="Y101" s="4" t="s">
        <v>65</v>
      </c>
      <c r="Z101" s="4">
        <v>83004</v>
      </c>
      <c r="AA101" s="4">
        <v>83104</v>
      </c>
      <c r="AB101" s="44" t="s">
        <v>311</v>
      </c>
      <c r="AC101" s="44">
        <v>0</v>
      </c>
      <c r="AD101" s="44">
        <v>0</v>
      </c>
      <c r="AE101" s="44" t="s">
        <v>311</v>
      </c>
      <c r="AF101" s="44">
        <v>0</v>
      </c>
      <c r="AG101" s="44">
        <v>0</v>
      </c>
      <c r="AI101" s="15" t="s">
        <v>523</v>
      </c>
      <c r="AJ101" s="15" t="s">
        <v>523</v>
      </c>
      <c r="AK101" s="15">
        <v>0</v>
      </c>
      <c r="AL101" s="15" t="s">
        <v>66</v>
      </c>
      <c r="AM101" s="40" t="s">
        <v>350</v>
      </c>
      <c r="AN101" s="15" t="s">
        <v>92</v>
      </c>
      <c r="AO101" s="15" t="s">
        <v>524</v>
      </c>
      <c r="AP101" s="15" t="s">
        <v>69</v>
      </c>
      <c r="AQ101" s="15" t="s">
        <v>70</v>
      </c>
      <c r="AR101" s="15" t="s">
        <v>71</v>
      </c>
      <c r="AS101" s="15" t="s">
        <v>66</v>
      </c>
      <c r="AT101" s="40" t="s">
        <v>350</v>
      </c>
      <c r="AU101" s="11" t="s">
        <v>68</v>
      </c>
      <c r="AV101" s="11" t="s">
        <v>68</v>
      </c>
      <c r="AW101" s="13">
        <v>101102103104105</v>
      </c>
      <c r="AX101" s="4" t="s">
        <v>555</v>
      </c>
      <c r="AY101" s="4">
        <v>7</v>
      </c>
      <c r="AZ101" s="4">
        <v>8</v>
      </c>
      <c r="BA101" s="4">
        <v>9</v>
      </c>
      <c r="BB101" s="4" t="s">
        <v>220</v>
      </c>
      <c r="BC101" s="41" t="s">
        <v>311</v>
      </c>
      <c r="BD101" s="41" t="s">
        <v>317</v>
      </c>
      <c r="BE101" s="7" t="s">
        <v>506</v>
      </c>
      <c r="BF101" s="6" t="s">
        <v>501</v>
      </c>
      <c r="BG101" s="6">
        <v>0</v>
      </c>
      <c r="BH101" s="6">
        <v>0</v>
      </c>
      <c r="BI101" s="6" t="s">
        <v>501</v>
      </c>
      <c r="BK101" s="6" t="s">
        <v>557</v>
      </c>
      <c r="BL101" s="7" t="s">
        <v>501</v>
      </c>
      <c r="BM101" s="7" t="s">
        <v>317</v>
      </c>
      <c r="BN101" s="3">
        <v>5000001</v>
      </c>
    </row>
    <row r="102" spans="1:66" x14ac:dyDescent="0.2">
      <c r="A102" s="48">
        <v>97</v>
      </c>
      <c r="B102" s="3" t="s">
        <v>394</v>
      </c>
      <c r="C102" s="48">
        <v>3</v>
      </c>
      <c r="D102" s="57">
        <v>0</v>
      </c>
      <c r="E102" s="48">
        <v>0</v>
      </c>
      <c r="F102" s="48">
        <v>5</v>
      </c>
      <c r="G102" s="48">
        <v>1</v>
      </c>
      <c r="H102" s="48">
        <v>6</v>
      </c>
      <c r="I102" s="44" t="s">
        <v>566</v>
      </c>
      <c r="J102" s="24" t="s">
        <v>525</v>
      </c>
      <c r="K102" s="24" t="s">
        <v>525</v>
      </c>
      <c r="L102" s="24" t="s">
        <v>97</v>
      </c>
      <c r="M102" s="24" t="s">
        <v>98</v>
      </c>
      <c r="N102" s="24">
        <v>80003</v>
      </c>
      <c r="O102" s="24">
        <v>83101</v>
      </c>
      <c r="P102" s="6" t="s">
        <v>434</v>
      </c>
      <c r="Q102" s="6">
        <v>5</v>
      </c>
      <c r="R102" s="6" t="s">
        <v>97</v>
      </c>
      <c r="S102" s="6" t="s">
        <v>98</v>
      </c>
      <c r="T102" s="6">
        <v>44</v>
      </c>
      <c r="U102" s="6">
        <v>82005</v>
      </c>
      <c r="V102" s="57" t="s">
        <v>557</v>
      </c>
      <c r="W102" s="4" t="s">
        <v>525</v>
      </c>
      <c r="X102" s="4" t="s">
        <v>64</v>
      </c>
      <c r="Y102" s="4" t="s">
        <v>65</v>
      </c>
      <c r="Z102" s="4">
        <v>83001</v>
      </c>
      <c r="AA102" s="4">
        <v>83101</v>
      </c>
      <c r="AB102" s="44" t="s">
        <v>311</v>
      </c>
      <c r="AC102" s="44">
        <v>0</v>
      </c>
      <c r="AD102" s="44">
        <v>0</v>
      </c>
      <c r="AE102" s="44" t="s">
        <v>311</v>
      </c>
      <c r="AF102" s="44">
        <v>0</v>
      </c>
      <c r="AG102" s="44">
        <v>0</v>
      </c>
      <c r="AI102" s="15" t="s">
        <v>523</v>
      </c>
      <c r="AJ102" s="15" t="s">
        <v>523</v>
      </c>
      <c r="AK102" s="15">
        <v>0</v>
      </c>
      <c r="AL102" s="15" t="s">
        <v>66</v>
      </c>
      <c r="AM102" s="40" t="s">
        <v>350</v>
      </c>
      <c r="AN102" s="15" t="s">
        <v>99</v>
      </c>
      <c r="AO102" s="15" t="s">
        <v>524</v>
      </c>
      <c r="AP102" s="15" t="s">
        <v>69</v>
      </c>
      <c r="AQ102" s="15" t="s">
        <v>70</v>
      </c>
      <c r="AR102" s="15" t="s">
        <v>71</v>
      </c>
      <c r="AS102" s="15" t="s">
        <v>66</v>
      </c>
      <c r="AT102" s="40" t="s">
        <v>350</v>
      </c>
      <c r="AU102" s="11" t="s">
        <v>68</v>
      </c>
      <c r="AV102" s="11" t="s">
        <v>68</v>
      </c>
      <c r="AW102" s="13">
        <v>101102103104105</v>
      </c>
      <c r="AX102" s="4" t="s">
        <v>555</v>
      </c>
      <c r="AY102" s="4">
        <v>9</v>
      </c>
      <c r="AZ102" s="4">
        <v>8</v>
      </c>
      <c r="BA102" s="4">
        <v>11</v>
      </c>
      <c r="BB102" s="4" t="s">
        <v>220</v>
      </c>
      <c r="BC102" s="41" t="s">
        <v>311</v>
      </c>
      <c r="BD102" s="41" t="s">
        <v>317</v>
      </c>
      <c r="BE102" s="7" t="s">
        <v>506</v>
      </c>
      <c r="BF102" s="6" t="s">
        <v>501</v>
      </c>
      <c r="BG102" s="6">
        <v>0</v>
      </c>
      <c r="BH102" s="6">
        <v>0</v>
      </c>
      <c r="BI102" s="6" t="s">
        <v>501</v>
      </c>
      <c r="BK102" s="6" t="s">
        <v>557</v>
      </c>
      <c r="BL102" s="7" t="s">
        <v>501</v>
      </c>
      <c r="BM102" s="7" t="s">
        <v>317</v>
      </c>
      <c r="BN102" s="3">
        <v>5000001</v>
      </c>
    </row>
    <row r="103" spans="1:66" x14ac:dyDescent="0.2">
      <c r="A103" s="48">
        <v>98</v>
      </c>
      <c r="B103" s="3" t="s">
        <v>395</v>
      </c>
      <c r="C103" s="48">
        <v>3</v>
      </c>
      <c r="D103" s="57">
        <v>0</v>
      </c>
      <c r="E103" s="48">
        <v>0</v>
      </c>
      <c r="F103" s="48">
        <v>5</v>
      </c>
      <c r="G103" s="48">
        <v>2</v>
      </c>
      <c r="H103" s="48">
        <v>3</v>
      </c>
      <c r="I103" s="44" t="s">
        <v>568</v>
      </c>
      <c r="J103" s="24" t="s">
        <v>525</v>
      </c>
      <c r="K103" s="24" t="s">
        <v>525</v>
      </c>
      <c r="L103" s="24" t="s">
        <v>97</v>
      </c>
      <c r="M103" s="24" t="s">
        <v>98</v>
      </c>
      <c r="N103" s="24">
        <v>80003</v>
      </c>
      <c r="O103" s="24">
        <v>83102</v>
      </c>
      <c r="P103" s="6" t="s">
        <v>434</v>
      </c>
      <c r="Q103" s="6">
        <v>5</v>
      </c>
      <c r="R103" s="6" t="s">
        <v>97</v>
      </c>
      <c r="S103" s="6" t="s">
        <v>98</v>
      </c>
      <c r="T103" s="6">
        <v>44</v>
      </c>
      <c r="U103" s="6">
        <v>82005</v>
      </c>
      <c r="V103" s="57" t="s">
        <v>557</v>
      </c>
      <c r="W103" s="4" t="s">
        <v>525</v>
      </c>
      <c r="X103" s="4" t="s">
        <v>64</v>
      </c>
      <c r="Y103" s="4" t="s">
        <v>65</v>
      </c>
      <c r="Z103" s="4">
        <v>83002</v>
      </c>
      <c r="AA103" s="4">
        <v>83102</v>
      </c>
      <c r="AB103" s="44" t="s">
        <v>311</v>
      </c>
      <c r="AC103" s="44">
        <v>0</v>
      </c>
      <c r="AD103" s="44">
        <v>0</v>
      </c>
      <c r="AE103" s="44" t="s">
        <v>311</v>
      </c>
      <c r="AF103" s="44">
        <v>0</v>
      </c>
      <c r="AG103" s="44">
        <v>0</v>
      </c>
      <c r="AI103" s="15" t="s">
        <v>523</v>
      </c>
      <c r="AJ103" s="15" t="s">
        <v>523</v>
      </c>
      <c r="AK103" s="15">
        <v>0</v>
      </c>
      <c r="AL103" s="15" t="s">
        <v>66</v>
      </c>
      <c r="AM103" s="40" t="s">
        <v>350</v>
      </c>
      <c r="AN103" s="15" t="s">
        <v>99</v>
      </c>
      <c r="AO103" s="15" t="s">
        <v>524</v>
      </c>
      <c r="AP103" s="15" t="s">
        <v>69</v>
      </c>
      <c r="AQ103" s="15" t="s">
        <v>70</v>
      </c>
      <c r="AR103" s="15" t="s">
        <v>71</v>
      </c>
      <c r="AS103" s="15" t="s">
        <v>66</v>
      </c>
      <c r="AT103" s="40" t="s">
        <v>350</v>
      </c>
      <c r="AU103" s="11" t="s">
        <v>68</v>
      </c>
      <c r="AV103" s="11" t="s">
        <v>68</v>
      </c>
      <c r="AW103" s="13">
        <v>101102103104105</v>
      </c>
      <c r="AX103" s="4" t="s">
        <v>555</v>
      </c>
      <c r="AY103" s="4">
        <v>9</v>
      </c>
      <c r="AZ103" s="4">
        <v>8</v>
      </c>
      <c r="BA103" s="4">
        <v>11</v>
      </c>
      <c r="BB103" s="4" t="s">
        <v>220</v>
      </c>
      <c r="BC103" s="41" t="s">
        <v>311</v>
      </c>
      <c r="BD103" s="41" t="s">
        <v>317</v>
      </c>
      <c r="BE103" s="7" t="s">
        <v>506</v>
      </c>
      <c r="BF103" s="6" t="s">
        <v>501</v>
      </c>
      <c r="BG103" s="6">
        <v>0</v>
      </c>
      <c r="BH103" s="6">
        <v>0</v>
      </c>
      <c r="BI103" s="6" t="s">
        <v>501</v>
      </c>
      <c r="BK103" s="6" t="s">
        <v>557</v>
      </c>
      <c r="BL103" s="7" t="s">
        <v>501</v>
      </c>
      <c r="BM103" s="7" t="s">
        <v>317</v>
      </c>
      <c r="BN103" s="3">
        <v>5000002</v>
      </c>
    </row>
    <row r="104" spans="1:66" x14ac:dyDescent="0.2">
      <c r="A104" s="48">
        <v>99</v>
      </c>
      <c r="B104" s="3" t="s">
        <v>396</v>
      </c>
      <c r="C104" s="48">
        <v>3</v>
      </c>
      <c r="D104" s="57">
        <v>0</v>
      </c>
      <c r="E104" s="48">
        <v>0</v>
      </c>
      <c r="F104" s="48">
        <v>5</v>
      </c>
      <c r="G104" s="48">
        <v>3</v>
      </c>
      <c r="H104" s="48">
        <v>2</v>
      </c>
      <c r="I104" s="44" t="s">
        <v>570</v>
      </c>
      <c r="J104" s="24" t="s">
        <v>525</v>
      </c>
      <c r="K104" s="24" t="s">
        <v>525</v>
      </c>
      <c r="L104" s="24" t="s">
        <v>97</v>
      </c>
      <c r="M104" s="24" t="s">
        <v>98</v>
      </c>
      <c r="N104" s="24">
        <v>80003</v>
      </c>
      <c r="O104" s="24">
        <v>83103</v>
      </c>
      <c r="P104" s="6" t="s">
        <v>434</v>
      </c>
      <c r="Q104" s="6">
        <v>5</v>
      </c>
      <c r="R104" s="6" t="s">
        <v>97</v>
      </c>
      <c r="S104" s="6" t="s">
        <v>98</v>
      </c>
      <c r="T104" s="6">
        <v>44</v>
      </c>
      <c r="U104" s="6">
        <v>82005</v>
      </c>
      <c r="V104" s="57" t="s">
        <v>557</v>
      </c>
      <c r="W104" s="4" t="s">
        <v>525</v>
      </c>
      <c r="X104" s="4" t="s">
        <v>64</v>
      </c>
      <c r="Y104" s="4" t="s">
        <v>65</v>
      </c>
      <c r="Z104" s="4">
        <v>83003</v>
      </c>
      <c r="AA104" s="4">
        <v>83103</v>
      </c>
      <c r="AB104" s="44" t="s">
        <v>311</v>
      </c>
      <c r="AC104" s="44">
        <v>0</v>
      </c>
      <c r="AD104" s="44">
        <v>0</v>
      </c>
      <c r="AE104" s="44" t="s">
        <v>311</v>
      </c>
      <c r="AF104" s="44">
        <v>0</v>
      </c>
      <c r="AG104" s="44">
        <v>0</v>
      </c>
      <c r="AI104" s="15" t="s">
        <v>523</v>
      </c>
      <c r="AJ104" s="15" t="s">
        <v>523</v>
      </c>
      <c r="AK104" s="15">
        <v>0</v>
      </c>
      <c r="AL104" s="15" t="s">
        <v>66</v>
      </c>
      <c r="AM104" s="40" t="s">
        <v>350</v>
      </c>
      <c r="AN104" s="15" t="s">
        <v>99</v>
      </c>
      <c r="AO104" s="15" t="s">
        <v>524</v>
      </c>
      <c r="AP104" s="15" t="s">
        <v>69</v>
      </c>
      <c r="AQ104" s="15" t="s">
        <v>70</v>
      </c>
      <c r="AR104" s="15" t="s">
        <v>71</v>
      </c>
      <c r="AS104" s="15" t="s">
        <v>66</v>
      </c>
      <c r="AT104" s="40" t="s">
        <v>350</v>
      </c>
      <c r="AU104" s="11" t="s">
        <v>68</v>
      </c>
      <c r="AV104" s="11" t="s">
        <v>68</v>
      </c>
      <c r="AW104" s="13">
        <v>101102103104105</v>
      </c>
      <c r="AX104" s="4" t="s">
        <v>555</v>
      </c>
      <c r="AY104" s="4">
        <v>9</v>
      </c>
      <c r="AZ104" s="4">
        <v>8</v>
      </c>
      <c r="BA104" s="4">
        <v>11</v>
      </c>
      <c r="BB104" s="4" t="s">
        <v>220</v>
      </c>
      <c r="BC104" s="41" t="s">
        <v>311</v>
      </c>
      <c r="BD104" s="41" t="s">
        <v>317</v>
      </c>
      <c r="BE104" s="7" t="s">
        <v>506</v>
      </c>
      <c r="BF104" s="6" t="s">
        <v>501</v>
      </c>
      <c r="BG104" s="6">
        <v>0</v>
      </c>
      <c r="BH104" s="6">
        <v>0</v>
      </c>
      <c r="BI104" s="6" t="s">
        <v>501</v>
      </c>
      <c r="BK104" s="6" t="s">
        <v>557</v>
      </c>
      <c r="BL104" s="7" t="s">
        <v>501</v>
      </c>
      <c r="BM104" s="7" t="s">
        <v>317</v>
      </c>
      <c r="BN104" s="3">
        <v>5000003</v>
      </c>
    </row>
    <row r="105" spans="1:66" x14ac:dyDescent="0.2">
      <c r="A105" s="48">
        <v>100</v>
      </c>
      <c r="B105" s="3" t="s">
        <v>397</v>
      </c>
      <c r="C105" s="48">
        <v>3</v>
      </c>
      <c r="D105" s="57">
        <v>0</v>
      </c>
      <c r="E105" s="48">
        <v>0</v>
      </c>
      <c r="F105" s="48">
        <v>5</v>
      </c>
      <c r="G105" s="48">
        <v>4</v>
      </c>
      <c r="H105" s="48">
        <v>1</v>
      </c>
      <c r="I105" s="44" t="s">
        <v>572</v>
      </c>
      <c r="J105" s="24" t="s">
        <v>525</v>
      </c>
      <c r="K105" s="24" t="s">
        <v>525</v>
      </c>
      <c r="L105" s="24" t="s">
        <v>97</v>
      </c>
      <c r="M105" s="24" t="s">
        <v>98</v>
      </c>
      <c r="N105" s="24">
        <v>80003</v>
      </c>
      <c r="O105" s="24">
        <v>83104</v>
      </c>
      <c r="P105" s="6" t="s">
        <v>434</v>
      </c>
      <c r="Q105" s="6">
        <v>5</v>
      </c>
      <c r="R105" s="6" t="s">
        <v>97</v>
      </c>
      <c r="S105" s="6" t="s">
        <v>98</v>
      </c>
      <c r="T105" s="6">
        <v>44</v>
      </c>
      <c r="U105" s="6">
        <v>82005</v>
      </c>
      <c r="V105" s="57" t="s">
        <v>557</v>
      </c>
      <c r="W105" s="4" t="s">
        <v>525</v>
      </c>
      <c r="X105" s="4" t="s">
        <v>64</v>
      </c>
      <c r="Y105" s="4" t="s">
        <v>65</v>
      </c>
      <c r="Z105" s="4">
        <v>83004</v>
      </c>
      <c r="AA105" s="4">
        <v>83104</v>
      </c>
      <c r="AB105" s="44" t="s">
        <v>311</v>
      </c>
      <c r="AC105" s="44">
        <v>0</v>
      </c>
      <c r="AD105" s="44">
        <v>0</v>
      </c>
      <c r="AE105" s="44" t="s">
        <v>311</v>
      </c>
      <c r="AF105" s="44">
        <v>0</v>
      </c>
      <c r="AG105" s="44">
        <v>0</v>
      </c>
      <c r="AI105" s="15" t="s">
        <v>523</v>
      </c>
      <c r="AJ105" s="15" t="s">
        <v>523</v>
      </c>
      <c r="AK105" s="15">
        <v>0</v>
      </c>
      <c r="AL105" s="15" t="s">
        <v>66</v>
      </c>
      <c r="AM105" s="40" t="s">
        <v>350</v>
      </c>
      <c r="AN105" s="15" t="s">
        <v>99</v>
      </c>
      <c r="AO105" s="15" t="s">
        <v>524</v>
      </c>
      <c r="AP105" s="15" t="s">
        <v>69</v>
      </c>
      <c r="AQ105" s="15" t="s">
        <v>70</v>
      </c>
      <c r="AR105" s="15" t="s">
        <v>71</v>
      </c>
      <c r="AS105" s="15" t="s">
        <v>66</v>
      </c>
      <c r="AT105" s="40" t="s">
        <v>350</v>
      </c>
      <c r="AU105" s="11" t="s">
        <v>68</v>
      </c>
      <c r="AV105" s="11" t="s">
        <v>68</v>
      </c>
      <c r="AW105" s="13">
        <v>101102103104105</v>
      </c>
      <c r="AX105" s="4" t="s">
        <v>555</v>
      </c>
      <c r="AY105" s="4">
        <v>9</v>
      </c>
      <c r="AZ105" s="4">
        <v>8</v>
      </c>
      <c r="BA105" s="4">
        <v>11</v>
      </c>
      <c r="BB105" s="4" t="s">
        <v>220</v>
      </c>
      <c r="BC105" s="41" t="s">
        <v>311</v>
      </c>
      <c r="BD105" s="41" t="s">
        <v>317</v>
      </c>
      <c r="BE105" s="7" t="s">
        <v>506</v>
      </c>
      <c r="BF105" s="6" t="s">
        <v>501</v>
      </c>
      <c r="BG105" s="6">
        <v>0</v>
      </c>
      <c r="BH105" s="6">
        <v>0</v>
      </c>
      <c r="BI105" s="6" t="s">
        <v>501</v>
      </c>
      <c r="BK105" s="6" t="s">
        <v>557</v>
      </c>
      <c r="BL105" s="7" t="s">
        <v>501</v>
      </c>
      <c r="BM105" s="7" t="s">
        <v>317</v>
      </c>
      <c r="BN105" s="3">
        <v>5000001</v>
      </c>
    </row>
  </sheetData>
  <phoneticPr fontId="8" type="noConversion"/>
  <conditionalFormatting sqref="A6:A1048576">
    <cfRule type="colorScale" priority="9">
      <colorScale>
        <cfvo type="min"/>
        <cfvo type="percentile" val="50"/>
        <cfvo type="max"/>
        <color rgb="FFF8696B"/>
        <color rgb="FFFFEB84"/>
        <color rgb="FF63BE7B"/>
      </colorScale>
    </cfRule>
    <cfRule type="duplicateValues" dxfId="5" priority="11"/>
  </conditionalFormatting>
  <conditionalFormatting sqref="B1:B1048576">
    <cfRule type="duplicateValues" dxfId="4" priority="3"/>
    <cfRule type="duplicateValues" dxfId="3" priority="4"/>
    <cfRule type="duplicateValues" dxfId="2" priority="6"/>
  </conditionalFormatting>
  <conditionalFormatting sqref="C1:E1 C4:E1048576">
    <cfRule type="colorScale" priority="10">
      <colorScale>
        <cfvo type="min"/>
        <cfvo type="percentile" val="50"/>
        <cfvo type="max"/>
        <color rgb="FFF8696B"/>
        <color rgb="FFFFEB84"/>
        <color rgb="FF63BE7B"/>
      </colorScale>
    </cfRule>
  </conditionalFormatting>
  <conditionalFormatting sqref="C2:E3">
    <cfRule type="duplicateValues" dxfId="1" priority="5"/>
  </conditionalFormatting>
  <conditionalFormatting sqref="F3:F1048576 F1">
    <cfRule type="colorScale" priority="8">
      <colorScale>
        <cfvo type="min"/>
        <cfvo type="percentile" val="50"/>
        <cfvo type="max"/>
        <color rgb="FFF8696B"/>
        <color rgb="FFFFEB84"/>
        <color rgb="FF63BE7B"/>
      </colorScale>
    </cfRule>
  </conditionalFormatting>
  <conditionalFormatting sqref="G106:I1048576 G1:I6 I7 G7:H105 I9:I105">
    <cfRule type="colorScale" priority="7">
      <colorScale>
        <cfvo type="min"/>
        <cfvo type="percentile" val="50"/>
        <cfvo type="max"/>
        <color rgb="FFF8696B"/>
        <color rgb="FFFFEB84"/>
        <color rgb="FF63BE7B"/>
      </colorScale>
    </cfRule>
  </conditionalFormatting>
  <conditionalFormatting sqref="V4:V1048576 V1">
    <cfRule type="colorScale" priority="2">
      <colorScale>
        <cfvo type="min"/>
        <cfvo type="percentile" val="50"/>
        <cfvo type="max"/>
        <color rgb="FFF8696B"/>
        <color rgb="FFFFEB84"/>
        <color rgb="FF63BE7B"/>
      </colorScale>
    </cfRule>
  </conditionalFormatting>
  <conditionalFormatting sqref="V2:V3">
    <cfRule type="duplicateValues" dxfId="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A6C4-C951-4A2A-A47C-811A34F1F861}">
  <dimension ref="A1:Q101"/>
  <sheetViews>
    <sheetView workbookViewId="0">
      <selection activeCell="C2" sqref="C2"/>
    </sheetView>
  </sheetViews>
  <sheetFormatPr defaultRowHeight="14.25" x14ac:dyDescent="0.2"/>
  <cols>
    <col min="3" max="5" width="9" style="72"/>
    <col min="7" max="7" width="16.75" customWidth="1"/>
  </cols>
  <sheetData>
    <row r="1" spans="1:17" x14ac:dyDescent="0.2">
      <c r="E1" s="72" t="s">
        <v>226</v>
      </c>
      <c r="F1">
        <v>1000</v>
      </c>
      <c r="G1" t="s">
        <v>227</v>
      </c>
      <c r="H1">
        <v>30000</v>
      </c>
      <c r="I1" t="s">
        <v>228</v>
      </c>
      <c r="L1" t="s">
        <v>229</v>
      </c>
      <c r="M1">
        <v>100000</v>
      </c>
      <c r="N1" s="47">
        <v>0.01</v>
      </c>
      <c r="O1">
        <v>10000</v>
      </c>
    </row>
    <row r="2" spans="1:17" x14ac:dyDescent="0.2">
      <c r="A2">
        <v>1</v>
      </c>
      <c r="B2">
        <f>1/A2</f>
        <v>1</v>
      </c>
      <c r="C2" s="72">
        <f>A2/SUM($A$2:$A$16)</f>
        <v>8.3333333333333332E-3</v>
      </c>
      <c r="D2" s="72">
        <f>1/C2</f>
        <v>120</v>
      </c>
      <c r="E2" s="72">
        <f>D2/SUM($D$2:$D$101)</f>
        <v>0.19277563597396008</v>
      </c>
      <c r="F2">
        <f>$H$1*B2/SUM($B$2:$B$61)</f>
        <v>6410.4339122240972</v>
      </c>
      <c r="O2">
        <f>$O$1*B2/SUM($B$2:$B$61)</f>
        <v>2136.8113040746989</v>
      </c>
      <c r="Q2">
        <f>SUM(F2,O2)</f>
        <v>8547.2452162987956</v>
      </c>
    </row>
    <row r="3" spans="1:17" x14ac:dyDescent="0.2">
      <c r="A3">
        <v>2</v>
      </c>
      <c r="B3">
        <f t="shared" ref="B3:B66" si="0">1/A3</f>
        <v>0.5</v>
      </c>
      <c r="C3" s="72">
        <f t="shared" ref="C3:C66" si="1">A3/SUM($A$2:$A$16)</f>
        <v>1.6666666666666666E-2</v>
      </c>
      <c r="D3" s="72">
        <f t="shared" ref="D3:D66" si="2">1/C3</f>
        <v>60</v>
      </c>
      <c r="E3" s="72">
        <f t="shared" ref="E3:E66" si="3">D3/SUM($D$2:$D$101)</f>
        <v>9.638781798698004E-2</v>
      </c>
      <c r="F3">
        <f t="shared" ref="F3:F61" si="4">$H$1*B3/SUM($B$2:$B$61)</f>
        <v>3205.2169561120486</v>
      </c>
      <c r="I3">
        <v>1</v>
      </c>
      <c r="O3">
        <f t="shared" ref="O3:O61" si="5">$O$1*B3/SUM($B$2:$B$61)</f>
        <v>1068.4056520373495</v>
      </c>
      <c r="Q3">
        <f t="shared" ref="Q3:Q61" si="6">SUM(F3,O3)</f>
        <v>4273.6226081493978</v>
      </c>
    </row>
    <row r="4" spans="1:17" x14ac:dyDescent="0.2">
      <c r="A4">
        <v>3</v>
      </c>
      <c r="B4">
        <f t="shared" si="0"/>
        <v>0.33333333333333331</v>
      </c>
      <c r="C4" s="72">
        <f t="shared" si="1"/>
        <v>2.5000000000000001E-2</v>
      </c>
      <c r="D4" s="72">
        <f t="shared" si="2"/>
        <v>40</v>
      </c>
      <c r="E4" s="72">
        <f t="shared" si="3"/>
        <v>6.425854532465336E-2</v>
      </c>
      <c r="F4">
        <f t="shared" si="4"/>
        <v>2136.8113040746989</v>
      </c>
      <c r="I4">
        <v>2</v>
      </c>
      <c r="O4">
        <f t="shared" si="5"/>
        <v>712.27043469156627</v>
      </c>
      <c r="Q4">
        <f t="shared" si="6"/>
        <v>2849.0817387662651</v>
      </c>
    </row>
    <row r="5" spans="1:17" x14ac:dyDescent="0.2">
      <c r="A5">
        <v>4</v>
      </c>
      <c r="B5">
        <f t="shared" si="0"/>
        <v>0.25</v>
      </c>
      <c r="C5" s="72">
        <f t="shared" si="1"/>
        <v>3.3333333333333333E-2</v>
      </c>
      <c r="D5" s="72">
        <f t="shared" si="2"/>
        <v>30</v>
      </c>
      <c r="E5" s="72">
        <f t="shared" si="3"/>
        <v>4.819390899349002E-2</v>
      </c>
      <c r="F5">
        <f t="shared" si="4"/>
        <v>1602.6084780560243</v>
      </c>
      <c r="I5">
        <v>3</v>
      </c>
      <c r="O5">
        <f t="shared" si="5"/>
        <v>534.20282601867473</v>
      </c>
      <c r="Q5">
        <f t="shared" si="6"/>
        <v>2136.8113040746989</v>
      </c>
    </row>
    <row r="6" spans="1:17" x14ac:dyDescent="0.2">
      <c r="A6">
        <v>5</v>
      </c>
      <c r="B6">
        <f t="shared" si="0"/>
        <v>0.2</v>
      </c>
      <c r="C6" s="72">
        <f t="shared" si="1"/>
        <v>4.1666666666666664E-2</v>
      </c>
      <c r="D6" s="72">
        <f t="shared" si="2"/>
        <v>24</v>
      </c>
      <c r="E6" s="72">
        <f t="shared" si="3"/>
        <v>3.8555127194792017E-2</v>
      </c>
      <c r="F6">
        <f t="shared" si="4"/>
        <v>1282.0867824448194</v>
      </c>
      <c r="O6">
        <f t="shared" si="5"/>
        <v>427.36226081493982</v>
      </c>
      <c r="Q6">
        <f t="shared" si="6"/>
        <v>1709.4490432597593</v>
      </c>
    </row>
    <row r="7" spans="1:17" x14ac:dyDescent="0.2">
      <c r="A7">
        <v>6</v>
      </c>
      <c r="B7">
        <f t="shared" si="0"/>
        <v>0.16666666666666666</v>
      </c>
      <c r="C7" s="72">
        <f t="shared" si="1"/>
        <v>0.05</v>
      </c>
      <c r="D7" s="72">
        <f t="shared" si="2"/>
        <v>20</v>
      </c>
      <c r="E7" s="72">
        <f t="shared" si="3"/>
        <v>3.212927266232668E-2</v>
      </c>
      <c r="F7">
        <f t="shared" si="4"/>
        <v>1068.4056520373495</v>
      </c>
      <c r="O7">
        <f t="shared" si="5"/>
        <v>356.13521734578313</v>
      </c>
      <c r="Q7">
        <f t="shared" si="6"/>
        <v>1424.5408693831325</v>
      </c>
    </row>
    <row r="8" spans="1:17" x14ac:dyDescent="0.2">
      <c r="A8">
        <v>7</v>
      </c>
      <c r="B8">
        <f t="shared" si="0"/>
        <v>0.14285714285714285</v>
      </c>
      <c r="C8" s="72">
        <f t="shared" si="1"/>
        <v>5.8333333333333334E-2</v>
      </c>
      <c r="D8" s="72">
        <f t="shared" si="2"/>
        <v>17.142857142857142</v>
      </c>
      <c r="E8" s="72">
        <f t="shared" si="3"/>
        <v>2.7539376567708582E-2</v>
      </c>
      <c r="F8">
        <f t="shared" si="4"/>
        <v>915.77627317487099</v>
      </c>
      <c r="O8">
        <f t="shared" si="5"/>
        <v>305.25875772495698</v>
      </c>
      <c r="Q8">
        <f t="shared" si="6"/>
        <v>1221.0350308998279</v>
      </c>
    </row>
    <row r="9" spans="1:17" x14ac:dyDescent="0.2">
      <c r="A9">
        <v>8</v>
      </c>
      <c r="B9">
        <f t="shared" si="0"/>
        <v>0.125</v>
      </c>
      <c r="C9" s="72">
        <f t="shared" si="1"/>
        <v>6.6666666666666666E-2</v>
      </c>
      <c r="D9" s="72">
        <f t="shared" si="2"/>
        <v>15</v>
      </c>
      <c r="E9" s="72">
        <f t="shared" si="3"/>
        <v>2.409695449674501E-2</v>
      </c>
      <c r="F9">
        <f t="shared" si="4"/>
        <v>801.30423902801215</v>
      </c>
      <c r="O9">
        <f t="shared" si="5"/>
        <v>267.10141300933736</v>
      </c>
      <c r="Q9">
        <f t="shared" si="6"/>
        <v>1068.4056520373495</v>
      </c>
    </row>
    <row r="10" spans="1:17" x14ac:dyDescent="0.2">
      <c r="A10">
        <v>9</v>
      </c>
      <c r="B10">
        <f t="shared" si="0"/>
        <v>0.1111111111111111</v>
      </c>
      <c r="C10" s="72">
        <f t="shared" si="1"/>
        <v>7.4999999999999997E-2</v>
      </c>
      <c r="D10" s="72">
        <f t="shared" si="2"/>
        <v>13.333333333333334</v>
      </c>
      <c r="E10" s="72">
        <f t="shared" si="3"/>
        <v>2.1419515108217786E-2</v>
      </c>
      <c r="F10">
        <f t="shared" si="4"/>
        <v>712.27043469156627</v>
      </c>
      <c r="O10">
        <f t="shared" si="5"/>
        <v>237.42347823052211</v>
      </c>
      <c r="Q10">
        <f t="shared" si="6"/>
        <v>949.69391292208843</v>
      </c>
    </row>
    <row r="11" spans="1:17" x14ac:dyDescent="0.2">
      <c r="A11">
        <v>10</v>
      </c>
      <c r="B11">
        <f t="shared" si="0"/>
        <v>0.1</v>
      </c>
      <c r="C11" s="72">
        <f t="shared" si="1"/>
        <v>8.3333333333333329E-2</v>
      </c>
      <c r="D11" s="72">
        <f t="shared" si="2"/>
        <v>12</v>
      </c>
      <c r="E11" s="72">
        <f t="shared" si="3"/>
        <v>1.9277563597396009E-2</v>
      </c>
      <c r="F11">
        <f t="shared" si="4"/>
        <v>641.0433912224097</v>
      </c>
      <c r="O11">
        <f t="shared" si="5"/>
        <v>213.68113040746991</v>
      </c>
      <c r="Q11">
        <f t="shared" si="6"/>
        <v>854.72452162987963</v>
      </c>
    </row>
    <row r="12" spans="1:17" x14ac:dyDescent="0.2">
      <c r="A12">
        <v>11</v>
      </c>
      <c r="B12">
        <f t="shared" si="0"/>
        <v>9.0909090909090912E-2</v>
      </c>
      <c r="C12" s="72">
        <f t="shared" si="1"/>
        <v>9.166666666666666E-2</v>
      </c>
      <c r="D12" s="72">
        <f t="shared" si="2"/>
        <v>10.90909090909091</v>
      </c>
      <c r="E12" s="72">
        <f t="shared" si="3"/>
        <v>1.7525057815814555E-2</v>
      </c>
      <c r="F12">
        <f t="shared" si="4"/>
        <v>582.76671929309975</v>
      </c>
      <c r="O12">
        <f t="shared" si="5"/>
        <v>194.25557309769994</v>
      </c>
      <c r="Q12">
        <f t="shared" si="6"/>
        <v>777.02229239079975</v>
      </c>
    </row>
    <row r="13" spans="1:17" x14ac:dyDescent="0.2">
      <c r="A13">
        <v>12</v>
      </c>
      <c r="B13">
        <f t="shared" si="0"/>
        <v>8.3333333333333329E-2</v>
      </c>
      <c r="C13" s="72">
        <f t="shared" si="1"/>
        <v>0.1</v>
      </c>
      <c r="D13" s="72">
        <f t="shared" si="2"/>
        <v>10</v>
      </c>
      <c r="E13" s="72">
        <f t="shared" si="3"/>
        <v>1.606463633116334E-2</v>
      </c>
      <c r="F13">
        <f t="shared" si="4"/>
        <v>534.20282601867473</v>
      </c>
      <c r="O13">
        <f t="shared" si="5"/>
        <v>178.06760867289157</v>
      </c>
      <c r="Q13">
        <f t="shared" si="6"/>
        <v>712.27043469156627</v>
      </c>
    </row>
    <row r="14" spans="1:17" x14ac:dyDescent="0.2">
      <c r="A14">
        <v>13</v>
      </c>
      <c r="B14">
        <f t="shared" si="0"/>
        <v>7.6923076923076927E-2</v>
      </c>
      <c r="C14" s="72">
        <f t="shared" si="1"/>
        <v>0.10833333333333334</v>
      </c>
      <c r="D14" s="72">
        <f t="shared" si="2"/>
        <v>9.2307692307692299</v>
      </c>
      <c r="E14" s="72">
        <f t="shared" si="3"/>
        <v>1.4828895074920004E-2</v>
      </c>
      <c r="F14">
        <f t="shared" si="4"/>
        <v>493.11030094031514</v>
      </c>
      <c r="O14">
        <f t="shared" si="5"/>
        <v>164.3701003134384</v>
      </c>
      <c r="Q14">
        <f t="shared" si="6"/>
        <v>657.4804012537536</v>
      </c>
    </row>
    <row r="15" spans="1:17" x14ac:dyDescent="0.2">
      <c r="A15">
        <v>14</v>
      </c>
      <c r="B15">
        <f t="shared" si="0"/>
        <v>7.1428571428571425E-2</v>
      </c>
      <c r="C15" s="72">
        <f t="shared" si="1"/>
        <v>0.11666666666666667</v>
      </c>
      <c r="D15" s="72">
        <f t="shared" si="2"/>
        <v>8.5714285714285712</v>
      </c>
      <c r="E15" s="72">
        <f t="shared" si="3"/>
        <v>1.3769688283854291E-2</v>
      </c>
      <c r="F15">
        <f t="shared" si="4"/>
        <v>457.8881365874355</v>
      </c>
      <c r="O15">
        <f t="shared" si="5"/>
        <v>152.62937886247849</v>
      </c>
      <c r="Q15">
        <f t="shared" si="6"/>
        <v>610.51751544991396</v>
      </c>
    </row>
    <row r="16" spans="1:17" x14ac:dyDescent="0.2">
      <c r="A16">
        <v>15</v>
      </c>
      <c r="B16">
        <f t="shared" si="0"/>
        <v>6.6666666666666666E-2</v>
      </c>
      <c r="C16" s="72">
        <f t="shared" si="1"/>
        <v>0.125</v>
      </c>
      <c r="D16" s="72">
        <f t="shared" si="2"/>
        <v>8</v>
      </c>
      <c r="E16" s="72">
        <f t="shared" si="3"/>
        <v>1.2851709064930671E-2</v>
      </c>
      <c r="F16">
        <f t="shared" si="4"/>
        <v>427.36226081493982</v>
      </c>
      <c r="O16">
        <f t="shared" si="5"/>
        <v>142.45408693831328</v>
      </c>
      <c r="Q16">
        <f t="shared" si="6"/>
        <v>569.81634775325313</v>
      </c>
    </row>
    <row r="17" spans="1:17" x14ac:dyDescent="0.2">
      <c r="A17">
        <v>16</v>
      </c>
      <c r="B17">
        <f t="shared" si="0"/>
        <v>6.25E-2</v>
      </c>
      <c r="C17" s="72">
        <f t="shared" si="1"/>
        <v>0.13333333333333333</v>
      </c>
      <c r="D17" s="72">
        <f t="shared" si="2"/>
        <v>7.5</v>
      </c>
      <c r="E17" s="72">
        <f t="shared" si="3"/>
        <v>1.2048477248372505E-2</v>
      </c>
      <c r="F17">
        <f t="shared" si="4"/>
        <v>400.65211951400607</v>
      </c>
      <c r="O17">
        <f t="shared" si="5"/>
        <v>133.55070650466868</v>
      </c>
      <c r="Q17">
        <f t="shared" si="6"/>
        <v>534.20282601867473</v>
      </c>
    </row>
    <row r="18" spans="1:17" x14ac:dyDescent="0.2">
      <c r="A18">
        <v>17</v>
      </c>
      <c r="B18">
        <f t="shared" si="0"/>
        <v>5.8823529411764705E-2</v>
      </c>
      <c r="C18" s="72">
        <f t="shared" si="1"/>
        <v>0.14166666666666666</v>
      </c>
      <c r="D18" s="72">
        <f t="shared" si="2"/>
        <v>7.0588235294117645</v>
      </c>
      <c r="E18" s="72">
        <f t="shared" si="3"/>
        <v>1.1339743292585885E-2</v>
      </c>
      <c r="F18">
        <f t="shared" si="4"/>
        <v>377.08434777788807</v>
      </c>
      <c r="O18">
        <f t="shared" si="5"/>
        <v>125.69478259262937</v>
      </c>
      <c r="Q18">
        <f t="shared" si="6"/>
        <v>502.77913037051746</v>
      </c>
    </row>
    <row r="19" spans="1:17" x14ac:dyDescent="0.2">
      <c r="A19">
        <v>18</v>
      </c>
      <c r="B19">
        <f t="shared" si="0"/>
        <v>5.5555555555555552E-2</v>
      </c>
      <c r="C19" s="72">
        <f t="shared" si="1"/>
        <v>0.15</v>
      </c>
      <c r="D19" s="72">
        <f t="shared" si="2"/>
        <v>6.666666666666667</v>
      </c>
      <c r="E19" s="72">
        <f t="shared" si="3"/>
        <v>1.0709757554108893E-2</v>
      </c>
      <c r="F19">
        <f t="shared" si="4"/>
        <v>356.13521734578313</v>
      </c>
      <c r="O19">
        <f t="shared" si="5"/>
        <v>118.71173911526105</v>
      </c>
      <c r="Q19">
        <f t="shared" si="6"/>
        <v>474.84695646104421</v>
      </c>
    </row>
    <row r="20" spans="1:17" x14ac:dyDescent="0.2">
      <c r="A20">
        <v>19</v>
      </c>
      <c r="B20">
        <f t="shared" si="0"/>
        <v>5.2631578947368418E-2</v>
      </c>
      <c r="C20" s="72">
        <f t="shared" si="1"/>
        <v>0.15833333333333333</v>
      </c>
      <c r="D20" s="72">
        <f t="shared" si="2"/>
        <v>6.3157894736842106</v>
      </c>
      <c r="E20" s="72">
        <f t="shared" si="3"/>
        <v>1.0146086103892636E-2</v>
      </c>
      <c r="F20">
        <f t="shared" si="4"/>
        <v>337.39125853811038</v>
      </c>
      <c r="O20">
        <f t="shared" si="5"/>
        <v>112.46375284603678</v>
      </c>
      <c r="Q20">
        <f t="shared" si="6"/>
        <v>449.85501138414713</v>
      </c>
    </row>
    <row r="21" spans="1:17" x14ac:dyDescent="0.2">
      <c r="A21">
        <v>20</v>
      </c>
      <c r="B21">
        <f t="shared" si="0"/>
        <v>0.05</v>
      </c>
      <c r="C21" s="72">
        <f t="shared" si="1"/>
        <v>0.16666666666666666</v>
      </c>
      <c r="D21" s="72">
        <f t="shared" si="2"/>
        <v>6</v>
      </c>
      <c r="E21" s="72">
        <f t="shared" si="3"/>
        <v>9.6387817986980043E-3</v>
      </c>
      <c r="F21">
        <f t="shared" si="4"/>
        <v>320.52169561120485</v>
      </c>
      <c r="O21">
        <f t="shared" si="5"/>
        <v>106.84056520373495</v>
      </c>
      <c r="Q21">
        <f t="shared" si="6"/>
        <v>427.36226081493982</v>
      </c>
    </row>
    <row r="22" spans="1:17" x14ac:dyDescent="0.2">
      <c r="A22">
        <v>21</v>
      </c>
      <c r="B22">
        <f t="shared" si="0"/>
        <v>4.7619047619047616E-2</v>
      </c>
      <c r="C22" s="72">
        <f t="shared" si="1"/>
        <v>0.17499999999999999</v>
      </c>
      <c r="D22" s="72">
        <f t="shared" si="2"/>
        <v>5.7142857142857144</v>
      </c>
      <c r="E22" s="72">
        <f t="shared" si="3"/>
        <v>9.1797921892361935E-3</v>
      </c>
      <c r="F22">
        <f t="shared" si="4"/>
        <v>305.25875772495698</v>
      </c>
      <c r="O22">
        <f t="shared" si="5"/>
        <v>101.75291924165234</v>
      </c>
      <c r="Q22">
        <f t="shared" si="6"/>
        <v>407.01167696660934</v>
      </c>
    </row>
    <row r="23" spans="1:17" x14ac:dyDescent="0.2">
      <c r="A23">
        <v>22</v>
      </c>
      <c r="B23">
        <f t="shared" si="0"/>
        <v>4.5454545454545456E-2</v>
      </c>
      <c r="C23" s="72">
        <f t="shared" si="1"/>
        <v>0.18333333333333332</v>
      </c>
      <c r="D23" s="72">
        <f t="shared" si="2"/>
        <v>5.454545454545455</v>
      </c>
      <c r="E23" s="72">
        <f t="shared" si="3"/>
        <v>8.7625289079072775E-3</v>
      </c>
      <c r="F23">
        <f t="shared" si="4"/>
        <v>291.38335964654988</v>
      </c>
      <c r="O23">
        <f t="shared" si="5"/>
        <v>97.127786548849969</v>
      </c>
      <c r="Q23">
        <f t="shared" si="6"/>
        <v>388.51114619539987</v>
      </c>
    </row>
    <row r="24" spans="1:17" x14ac:dyDescent="0.2">
      <c r="A24">
        <v>23</v>
      </c>
      <c r="B24">
        <f t="shared" si="0"/>
        <v>4.3478260869565216E-2</v>
      </c>
      <c r="C24" s="72">
        <f t="shared" si="1"/>
        <v>0.19166666666666668</v>
      </c>
      <c r="D24" s="72">
        <f t="shared" si="2"/>
        <v>5.2173913043478262</v>
      </c>
      <c r="E24" s="72">
        <f t="shared" si="3"/>
        <v>8.3815493901721778E-3</v>
      </c>
      <c r="F24">
        <f t="shared" si="4"/>
        <v>278.71451792278685</v>
      </c>
      <c r="O24">
        <f t="shared" si="5"/>
        <v>92.904839307595623</v>
      </c>
      <c r="Q24">
        <f t="shared" si="6"/>
        <v>371.61935723038249</v>
      </c>
    </row>
    <row r="25" spans="1:17" x14ac:dyDescent="0.2">
      <c r="A25">
        <v>24</v>
      </c>
      <c r="B25">
        <f t="shared" si="0"/>
        <v>4.1666666666666664E-2</v>
      </c>
      <c r="C25" s="72">
        <f t="shared" si="1"/>
        <v>0.2</v>
      </c>
      <c r="D25" s="72">
        <f t="shared" si="2"/>
        <v>5</v>
      </c>
      <c r="E25" s="72">
        <f t="shared" si="3"/>
        <v>8.03231816558167E-3</v>
      </c>
      <c r="F25">
        <f t="shared" si="4"/>
        <v>267.10141300933736</v>
      </c>
      <c r="O25">
        <f t="shared" si="5"/>
        <v>89.033804336445783</v>
      </c>
      <c r="Q25">
        <f t="shared" si="6"/>
        <v>356.13521734578313</v>
      </c>
    </row>
    <row r="26" spans="1:17" x14ac:dyDescent="0.2">
      <c r="A26">
        <v>25</v>
      </c>
      <c r="B26">
        <f t="shared" si="0"/>
        <v>0.04</v>
      </c>
      <c r="C26" s="72">
        <f t="shared" si="1"/>
        <v>0.20833333333333334</v>
      </c>
      <c r="D26" s="72">
        <f t="shared" si="2"/>
        <v>4.8</v>
      </c>
      <c r="E26" s="72">
        <f t="shared" si="3"/>
        <v>7.7110254389584024E-3</v>
      </c>
      <c r="F26">
        <f t="shared" si="4"/>
        <v>256.41735648896389</v>
      </c>
      <c r="O26">
        <f t="shared" si="5"/>
        <v>85.472452162987963</v>
      </c>
      <c r="Q26">
        <f t="shared" si="6"/>
        <v>341.88980865195185</v>
      </c>
    </row>
    <row r="27" spans="1:17" x14ac:dyDescent="0.2">
      <c r="A27">
        <v>26</v>
      </c>
      <c r="B27">
        <f t="shared" si="0"/>
        <v>3.8461538461538464E-2</v>
      </c>
      <c r="C27" s="72">
        <f t="shared" si="1"/>
        <v>0.21666666666666667</v>
      </c>
      <c r="D27" s="72">
        <f t="shared" si="2"/>
        <v>4.615384615384615</v>
      </c>
      <c r="E27" s="72">
        <f t="shared" si="3"/>
        <v>7.4144475374600021E-3</v>
      </c>
      <c r="F27">
        <f t="shared" si="4"/>
        <v>246.55515047015757</v>
      </c>
      <c r="O27">
        <f t="shared" si="5"/>
        <v>82.1850501567192</v>
      </c>
      <c r="Q27">
        <f t="shared" si="6"/>
        <v>328.7402006268768</v>
      </c>
    </row>
    <row r="28" spans="1:17" x14ac:dyDescent="0.2">
      <c r="A28">
        <v>27</v>
      </c>
      <c r="B28">
        <f t="shared" si="0"/>
        <v>3.7037037037037035E-2</v>
      </c>
      <c r="C28" s="72">
        <f t="shared" si="1"/>
        <v>0.22500000000000001</v>
      </c>
      <c r="D28" s="72">
        <f t="shared" si="2"/>
        <v>4.4444444444444446</v>
      </c>
      <c r="E28" s="72">
        <f t="shared" si="3"/>
        <v>7.1398383694059285E-3</v>
      </c>
      <c r="F28">
        <f t="shared" si="4"/>
        <v>237.42347823052211</v>
      </c>
      <c r="O28">
        <f t="shared" si="5"/>
        <v>79.141159410174026</v>
      </c>
      <c r="Q28">
        <f t="shared" si="6"/>
        <v>316.56463764069611</v>
      </c>
    </row>
    <row r="29" spans="1:17" x14ac:dyDescent="0.2">
      <c r="A29">
        <v>28</v>
      </c>
      <c r="B29">
        <f t="shared" si="0"/>
        <v>3.5714285714285712E-2</v>
      </c>
      <c r="C29" s="72">
        <f t="shared" si="1"/>
        <v>0.23333333333333334</v>
      </c>
      <c r="D29" s="72">
        <f t="shared" si="2"/>
        <v>4.2857142857142856</v>
      </c>
      <c r="E29" s="72">
        <f t="shared" si="3"/>
        <v>6.8848441419271456E-3</v>
      </c>
      <c r="F29">
        <f t="shared" si="4"/>
        <v>228.94406829371775</v>
      </c>
      <c r="O29">
        <f t="shared" si="5"/>
        <v>76.314689431239245</v>
      </c>
      <c r="Q29">
        <f t="shared" si="6"/>
        <v>305.25875772495698</v>
      </c>
    </row>
    <row r="30" spans="1:17" x14ac:dyDescent="0.2">
      <c r="A30">
        <v>29</v>
      </c>
      <c r="B30">
        <f t="shared" si="0"/>
        <v>3.4482758620689655E-2</v>
      </c>
      <c r="C30" s="72">
        <f t="shared" si="1"/>
        <v>0.24166666666666667</v>
      </c>
      <c r="D30" s="72">
        <f t="shared" si="2"/>
        <v>4.1379310344827589</v>
      </c>
      <c r="E30" s="72">
        <f t="shared" si="3"/>
        <v>6.6474357232400028E-3</v>
      </c>
      <c r="F30">
        <f t="shared" si="4"/>
        <v>221.04944524910678</v>
      </c>
      <c r="O30">
        <f t="shared" si="5"/>
        <v>73.683148416368937</v>
      </c>
      <c r="Q30">
        <f t="shared" si="6"/>
        <v>294.73259366547575</v>
      </c>
    </row>
    <row r="31" spans="1:17" x14ac:dyDescent="0.2">
      <c r="A31">
        <v>30</v>
      </c>
      <c r="B31">
        <f t="shared" si="0"/>
        <v>3.3333333333333333E-2</v>
      </c>
      <c r="C31" s="72">
        <f t="shared" si="1"/>
        <v>0.25</v>
      </c>
      <c r="D31" s="72">
        <f t="shared" si="2"/>
        <v>4</v>
      </c>
      <c r="E31" s="72">
        <f t="shared" si="3"/>
        <v>6.4258545324653357E-3</v>
      </c>
      <c r="F31">
        <f t="shared" si="4"/>
        <v>213.68113040746991</v>
      </c>
      <c r="O31">
        <f t="shared" si="5"/>
        <v>71.227043469156641</v>
      </c>
      <c r="Q31">
        <f t="shared" si="6"/>
        <v>284.90817387662656</v>
      </c>
    </row>
    <row r="32" spans="1:17" x14ac:dyDescent="0.2">
      <c r="A32">
        <v>31</v>
      </c>
      <c r="B32">
        <f t="shared" si="0"/>
        <v>3.2258064516129031E-2</v>
      </c>
      <c r="C32" s="72">
        <f t="shared" si="1"/>
        <v>0.25833333333333336</v>
      </c>
      <c r="D32" s="72">
        <f t="shared" si="2"/>
        <v>3.8709677419354835</v>
      </c>
      <c r="E32" s="72">
        <f t="shared" si="3"/>
        <v>6.2185689023858083E-3</v>
      </c>
      <c r="F32">
        <f t="shared" si="4"/>
        <v>206.78819071690637</v>
      </c>
      <c r="O32">
        <f t="shared" si="5"/>
        <v>68.929396905635457</v>
      </c>
      <c r="Q32">
        <f t="shared" si="6"/>
        <v>275.71758762254183</v>
      </c>
    </row>
    <row r="33" spans="1:17" x14ac:dyDescent="0.2">
      <c r="A33">
        <v>32</v>
      </c>
      <c r="B33">
        <f t="shared" si="0"/>
        <v>3.125E-2</v>
      </c>
      <c r="C33" s="72">
        <f t="shared" si="1"/>
        <v>0.26666666666666666</v>
      </c>
      <c r="D33" s="72">
        <f t="shared" si="2"/>
        <v>3.75</v>
      </c>
      <c r="E33" s="72">
        <f t="shared" si="3"/>
        <v>6.0242386241862525E-3</v>
      </c>
      <c r="F33">
        <f t="shared" si="4"/>
        <v>200.32605975700304</v>
      </c>
      <c r="O33">
        <f t="shared" si="5"/>
        <v>66.775353252334341</v>
      </c>
      <c r="Q33">
        <f t="shared" si="6"/>
        <v>267.10141300933736</v>
      </c>
    </row>
    <row r="34" spans="1:17" x14ac:dyDescent="0.2">
      <c r="A34">
        <v>33</v>
      </c>
      <c r="B34">
        <f t="shared" si="0"/>
        <v>3.0303030303030304E-2</v>
      </c>
      <c r="C34" s="72">
        <f t="shared" si="1"/>
        <v>0.27500000000000002</v>
      </c>
      <c r="D34" s="72">
        <f t="shared" si="2"/>
        <v>3.6363636363636362</v>
      </c>
      <c r="E34" s="72">
        <f t="shared" si="3"/>
        <v>5.8416859386048502E-3</v>
      </c>
      <c r="F34">
        <f t="shared" si="4"/>
        <v>194.25557309769994</v>
      </c>
      <c r="O34">
        <f t="shared" si="5"/>
        <v>64.751857699233312</v>
      </c>
      <c r="Q34">
        <f t="shared" si="6"/>
        <v>259.00743079693325</v>
      </c>
    </row>
    <row r="35" spans="1:17" x14ac:dyDescent="0.2">
      <c r="A35">
        <v>34</v>
      </c>
      <c r="B35">
        <f t="shared" si="0"/>
        <v>2.9411764705882353E-2</v>
      </c>
      <c r="C35" s="72">
        <f t="shared" si="1"/>
        <v>0.28333333333333333</v>
      </c>
      <c r="D35" s="72">
        <f t="shared" si="2"/>
        <v>3.5294117647058822</v>
      </c>
      <c r="E35" s="72">
        <f t="shared" si="3"/>
        <v>5.6698716462929427E-3</v>
      </c>
      <c r="F35">
        <f t="shared" si="4"/>
        <v>188.54217388894403</v>
      </c>
      <c r="O35">
        <f t="shared" si="5"/>
        <v>62.847391296314683</v>
      </c>
      <c r="Q35">
        <f t="shared" si="6"/>
        <v>251.38956518525873</v>
      </c>
    </row>
    <row r="36" spans="1:17" x14ac:dyDescent="0.2">
      <c r="A36">
        <v>35</v>
      </c>
      <c r="B36">
        <f t="shared" si="0"/>
        <v>2.8571428571428571E-2</v>
      </c>
      <c r="C36" s="72">
        <f t="shared" si="1"/>
        <v>0.29166666666666669</v>
      </c>
      <c r="D36" s="72">
        <f t="shared" si="2"/>
        <v>3.4285714285714284</v>
      </c>
      <c r="E36" s="72">
        <f t="shared" si="3"/>
        <v>5.5078753135417158E-3</v>
      </c>
      <c r="F36">
        <f t="shared" si="4"/>
        <v>183.1552546349742</v>
      </c>
      <c r="O36">
        <f t="shared" si="5"/>
        <v>61.051751544991404</v>
      </c>
      <c r="Q36">
        <f t="shared" si="6"/>
        <v>244.20700617996562</v>
      </c>
    </row>
    <row r="37" spans="1:17" x14ac:dyDescent="0.2">
      <c r="A37">
        <v>36</v>
      </c>
      <c r="B37">
        <f t="shared" si="0"/>
        <v>2.7777777777777776E-2</v>
      </c>
      <c r="C37" s="72">
        <f t="shared" si="1"/>
        <v>0.3</v>
      </c>
      <c r="D37" s="72">
        <f t="shared" si="2"/>
        <v>3.3333333333333335</v>
      </c>
      <c r="E37" s="72">
        <f t="shared" si="3"/>
        <v>5.3548787770544464E-3</v>
      </c>
      <c r="F37">
        <f t="shared" si="4"/>
        <v>178.06760867289157</v>
      </c>
      <c r="O37">
        <f t="shared" si="5"/>
        <v>59.355869557630527</v>
      </c>
      <c r="Q37">
        <f t="shared" si="6"/>
        <v>237.42347823052211</v>
      </c>
    </row>
    <row r="38" spans="1:17" x14ac:dyDescent="0.2">
      <c r="A38">
        <v>37</v>
      </c>
      <c r="B38">
        <f t="shared" si="0"/>
        <v>2.7027027027027029E-2</v>
      </c>
      <c r="C38" s="72">
        <f t="shared" si="1"/>
        <v>0.30833333333333335</v>
      </c>
      <c r="D38" s="72">
        <f t="shared" si="2"/>
        <v>3.243243243243243</v>
      </c>
      <c r="E38" s="72">
        <f t="shared" si="3"/>
        <v>5.2101523236205418E-3</v>
      </c>
      <c r="F38">
        <f t="shared" si="4"/>
        <v>173.25497060065129</v>
      </c>
      <c r="O38">
        <f t="shared" si="5"/>
        <v>57.751656866883756</v>
      </c>
      <c r="Q38">
        <f t="shared" si="6"/>
        <v>231.00662746753505</v>
      </c>
    </row>
    <row r="39" spans="1:17" x14ac:dyDescent="0.2">
      <c r="A39">
        <v>38</v>
      </c>
      <c r="B39">
        <f t="shared" si="0"/>
        <v>2.6315789473684209E-2</v>
      </c>
      <c r="C39" s="72">
        <f t="shared" si="1"/>
        <v>0.31666666666666665</v>
      </c>
      <c r="D39" s="72">
        <f t="shared" si="2"/>
        <v>3.1578947368421053</v>
      </c>
      <c r="E39" s="72">
        <f t="shared" si="3"/>
        <v>5.0730430519463181E-3</v>
      </c>
      <c r="F39">
        <f t="shared" si="4"/>
        <v>168.69562926905519</v>
      </c>
      <c r="O39">
        <f t="shared" si="5"/>
        <v>56.231876423018392</v>
      </c>
      <c r="Q39">
        <f t="shared" si="6"/>
        <v>224.92750569207357</v>
      </c>
    </row>
    <row r="40" spans="1:17" x14ac:dyDescent="0.2">
      <c r="A40">
        <v>39</v>
      </c>
      <c r="B40">
        <f t="shared" si="0"/>
        <v>2.564102564102564E-2</v>
      </c>
      <c r="C40" s="72">
        <f t="shared" si="1"/>
        <v>0.32500000000000001</v>
      </c>
      <c r="D40" s="72">
        <f t="shared" si="2"/>
        <v>3.0769230769230766</v>
      </c>
      <c r="E40" s="72">
        <f t="shared" si="3"/>
        <v>4.9429650249733347E-3</v>
      </c>
      <c r="F40">
        <f t="shared" si="4"/>
        <v>164.37010031343837</v>
      </c>
      <c r="O40">
        <f t="shared" si="5"/>
        <v>54.790033437812795</v>
      </c>
      <c r="Q40">
        <f t="shared" si="6"/>
        <v>219.16013375125118</v>
      </c>
    </row>
    <row r="41" spans="1:17" x14ac:dyDescent="0.2">
      <c r="A41">
        <v>40</v>
      </c>
      <c r="B41">
        <f t="shared" si="0"/>
        <v>2.5000000000000001E-2</v>
      </c>
      <c r="C41" s="72">
        <f t="shared" si="1"/>
        <v>0.33333333333333331</v>
      </c>
      <c r="D41" s="72">
        <f t="shared" si="2"/>
        <v>3</v>
      </c>
      <c r="E41" s="72">
        <f t="shared" si="3"/>
        <v>4.8193908993490022E-3</v>
      </c>
      <c r="F41">
        <f t="shared" si="4"/>
        <v>160.26084780560242</v>
      </c>
      <c r="O41">
        <f t="shared" si="5"/>
        <v>53.420282601867477</v>
      </c>
      <c r="Q41">
        <f t="shared" si="6"/>
        <v>213.68113040746991</v>
      </c>
    </row>
    <row r="42" spans="1:17" x14ac:dyDescent="0.2">
      <c r="A42">
        <v>41</v>
      </c>
      <c r="B42">
        <f t="shared" si="0"/>
        <v>2.4390243902439025E-2</v>
      </c>
      <c r="C42" s="72">
        <f t="shared" si="1"/>
        <v>0.34166666666666667</v>
      </c>
      <c r="D42" s="72">
        <f t="shared" si="2"/>
        <v>2.9268292682926829</v>
      </c>
      <c r="E42" s="72">
        <f t="shared" si="3"/>
        <v>4.7018447798526843E-3</v>
      </c>
      <c r="F42">
        <f t="shared" si="4"/>
        <v>156.35204663961213</v>
      </c>
      <c r="O42">
        <f t="shared" si="5"/>
        <v>52.117348879870711</v>
      </c>
      <c r="Q42">
        <f t="shared" si="6"/>
        <v>208.46939551948284</v>
      </c>
    </row>
    <row r="43" spans="1:17" x14ac:dyDescent="0.2">
      <c r="A43">
        <v>42</v>
      </c>
      <c r="B43">
        <f t="shared" si="0"/>
        <v>2.3809523809523808E-2</v>
      </c>
      <c r="C43" s="72">
        <f t="shared" si="1"/>
        <v>0.35</v>
      </c>
      <c r="D43" s="72">
        <f t="shared" si="2"/>
        <v>2.8571428571428572</v>
      </c>
      <c r="E43" s="72">
        <f t="shared" si="3"/>
        <v>4.5898960946180968E-3</v>
      </c>
      <c r="F43">
        <f t="shared" si="4"/>
        <v>152.62937886247849</v>
      </c>
      <c r="O43">
        <f t="shared" si="5"/>
        <v>50.876459620826168</v>
      </c>
      <c r="Q43">
        <f t="shared" si="6"/>
        <v>203.50583848330467</v>
      </c>
    </row>
    <row r="44" spans="1:17" x14ac:dyDescent="0.2">
      <c r="A44">
        <v>43</v>
      </c>
      <c r="B44">
        <f t="shared" si="0"/>
        <v>2.3255813953488372E-2</v>
      </c>
      <c r="C44" s="72">
        <f t="shared" si="1"/>
        <v>0.35833333333333334</v>
      </c>
      <c r="D44" s="72">
        <f t="shared" si="2"/>
        <v>2.7906976744186047</v>
      </c>
      <c r="E44" s="72">
        <f t="shared" si="3"/>
        <v>4.4831543249758158E-3</v>
      </c>
      <c r="F44">
        <f t="shared" si="4"/>
        <v>149.07985842381621</v>
      </c>
      <c r="O44">
        <f t="shared" si="5"/>
        <v>49.693286141272068</v>
      </c>
      <c r="Q44">
        <f t="shared" si="6"/>
        <v>198.77314456508827</v>
      </c>
    </row>
    <row r="45" spans="1:17" x14ac:dyDescent="0.2">
      <c r="A45">
        <v>44</v>
      </c>
      <c r="B45">
        <f t="shared" si="0"/>
        <v>2.2727272727272728E-2</v>
      </c>
      <c r="C45" s="72">
        <f t="shared" si="1"/>
        <v>0.36666666666666664</v>
      </c>
      <c r="D45" s="72">
        <f t="shared" si="2"/>
        <v>2.7272727272727275</v>
      </c>
      <c r="E45" s="72">
        <f t="shared" si="3"/>
        <v>4.3812644539536387E-3</v>
      </c>
      <c r="F45">
        <f t="shared" si="4"/>
        <v>145.69167982327494</v>
      </c>
      <c r="O45">
        <f t="shared" si="5"/>
        <v>48.563893274424984</v>
      </c>
      <c r="Q45">
        <f t="shared" si="6"/>
        <v>194.25557309769994</v>
      </c>
    </row>
    <row r="46" spans="1:17" x14ac:dyDescent="0.2">
      <c r="A46">
        <v>45</v>
      </c>
      <c r="B46">
        <f t="shared" si="0"/>
        <v>2.2222222222222223E-2</v>
      </c>
      <c r="C46" s="72">
        <f t="shared" si="1"/>
        <v>0.375</v>
      </c>
      <c r="D46" s="72">
        <f t="shared" si="2"/>
        <v>2.6666666666666665</v>
      </c>
      <c r="E46" s="72">
        <f t="shared" si="3"/>
        <v>4.2839030216435571E-3</v>
      </c>
      <c r="F46">
        <f t="shared" si="4"/>
        <v>142.45408693831328</v>
      </c>
      <c r="O46">
        <f t="shared" si="5"/>
        <v>47.484695646104427</v>
      </c>
      <c r="Q46">
        <f t="shared" si="6"/>
        <v>189.93878258441771</v>
      </c>
    </row>
    <row r="47" spans="1:17" x14ac:dyDescent="0.2">
      <c r="A47">
        <v>46</v>
      </c>
      <c r="B47">
        <f t="shared" si="0"/>
        <v>2.1739130434782608E-2</v>
      </c>
      <c r="C47" s="72">
        <f t="shared" si="1"/>
        <v>0.38333333333333336</v>
      </c>
      <c r="D47" s="72">
        <f t="shared" si="2"/>
        <v>2.6086956521739131</v>
      </c>
      <c r="E47" s="72">
        <f t="shared" si="3"/>
        <v>4.1907746950860889E-3</v>
      </c>
      <c r="F47">
        <f t="shared" si="4"/>
        <v>139.35725896139343</v>
      </c>
      <c r="O47">
        <f t="shared" si="5"/>
        <v>46.452419653797811</v>
      </c>
      <c r="Q47">
        <f t="shared" si="6"/>
        <v>185.80967861519125</v>
      </c>
    </row>
    <row r="48" spans="1:17" x14ac:dyDescent="0.2">
      <c r="A48">
        <v>47</v>
      </c>
      <c r="B48">
        <f t="shared" si="0"/>
        <v>2.1276595744680851E-2</v>
      </c>
      <c r="C48" s="72">
        <f t="shared" si="1"/>
        <v>0.39166666666666666</v>
      </c>
      <c r="D48" s="72">
        <f t="shared" si="2"/>
        <v>2.5531914893617023</v>
      </c>
      <c r="E48" s="72">
        <f t="shared" si="3"/>
        <v>4.1016092760417042E-3</v>
      </c>
      <c r="F48">
        <f t="shared" si="4"/>
        <v>136.39221089838506</v>
      </c>
      <c r="O48">
        <f t="shared" si="5"/>
        <v>45.464070299461682</v>
      </c>
      <c r="Q48">
        <f t="shared" si="6"/>
        <v>181.85628119784673</v>
      </c>
    </row>
    <row r="49" spans="1:17" x14ac:dyDescent="0.2">
      <c r="A49">
        <v>48</v>
      </c>
      <c r="B49">
        <f t="shared" si="0"/>
        <v>2.0833333333333332E-2</v>
      </c>
      <c r="C49" s="72">
        <f t="shared" si="1"/>
        <v>0.4</v>
      </c>
      <c r="D49" s="72">
        <f t="shared" si="2"/>
        <v>2.5</v>
      </c>
      <c r="E49" s="72">
        <f t="shared" si="3"/>
        <v>4.016159082790835E-3</v>
      </c>
      <c r="F49">
        <f t="shared" si="4"/>
        <v>133.55070650466868</v>
      </c>
      <c r="O49">
        <f t="shared" si="5"/>
        <v>44.516902168222892</v>
      </c>
      <c r="Q49">
        <f t="shared" si="6"/>
        <v>178.06760867289157</v>
      </c>
    </row>
    <row r="50" spans="1:17" x14ac:dyDescent="0.2">
      <c r="A50">
        <v>49</v>
      </c>
      <c r="B50">
        <f t="shared" si="0"/>
        <v>2.0408163265306121E-2</v>
      </c>
      <c r="C50" s="72">
        <f t="shared" si="1"/>
        <v>0.40833333333333333</v>
      </c>
      <c r="D50" s="72">
        <f t="shared" si="2"/>
        <v>2.4489795918367347</v>
      </c>
      <c r="E50" s="72">
        <f t="shared" si="3"/>
        <v>3.9341966525297976E-3</v>
      </c>
      <c r="F50">
        <f t="shared" si="4"/>
        <v>130.82518188212441</v>
      </c>
      <c r="O50">
        <f t="shared" si="5"/>
        <v>43.608393960708142</v>
      </c>
      <c r="Q50">
        <f t="shared" si="6"/>
        <v>174.43357584283257</v>
      </c>
    </row>
    <row r="51" spans="1:17" x14ac:dyDescent="0.2">
      <c r="A51">
        <v>50</v>
      </c>
      <c r="B51">
        <f t="shared" si="0"/>
        <v>0.02</v>
      </c>
      <c r="C51" s="72">
        <f t="shared" si="1"/>
        <v>0.41666666666666669</v>
      </c>
      <c r="D51" s="72">
        <f t="shared" si="2"/>
        <v>2.4</v>
      </c>
      <c r="E51" s="72">
        <f t="shared" si="3"/>
        <v>3.8555127194792012E-3</v>
      </c>
      <c r="F51">
        <f t="shared" si="4"/>
        <v>128.20867824448194</v>
      </c>
      <c r="O51">
        <f t="shared" si="5"/>
        <v>42.736226081493982</v>
      </c>
      <c r="Q51">
        <f t="shared" si="6"/>
        <v>170.94490432597593</v>
      </c>
    </row>
    <row r="52" spans="1:17" x14ac:dyDescent="0.2">
      <c r="A52">
        <v>51</v>
      </c>
      <c r="B52">
        <f t="shared" si="0"/>
        <v>1.9607843137254902E-2</v>
      </c>
      <c r="C52" s="72">
        <f t="shared" si="1"/>
        <v>0.42499999999999999</v>
      </c>
      <c r="D52" s="72">
        <f t="shared" si="2"/>
        <v>2.3529411764705883</v>
      </c>
      <c r="E52" s="72">
        <f t="shared" si="3"/>
        <v>3.7799144308619625E-3</v>
      </c>
      <c r="F52">
        <f t="shared" si="4"/>
        <v>125.69478259262937</v>
      </c>
      <c r="O52">
        <f t="shared" si="5"/>
        <v>41.898260864209782</v>
      </c>
      <c r="Q52">
        <f t="shared" si="6"/>
        <v>167.59304345683915</v>
      </c>
    </row>
    <row r="53" spans="1:17" x14ac:dyDescent="0.2">
      <c r="A53">
        <v>52</v>
      </c>
      <c r="B53">
        <f t="shared" si="0"/>
        <v>1.9230769230769232E-2</v>
      </c>
      <c r="C53" s="72">
        <f t="shared" si="1"/>
        <v>0.43333333333333335</v>
      </c>
      <c r="D53" s="72">
        <f t="shared" si="2"/>
        <v>2.3076923076923075</v>
      </c>
      <c r="E53" s="72">
        <f t="shared" si="3"/>
        <v>3.707223768730001E-3</v>
      </c>
      <c r="F53">
        <f t="shared" si="4"/>
        <v>123.27757523507879</v>
      </c>
      <c r="O53">
        <f t="shared" si="5"/>
        <v>41.0925250783596</v>
      </c>
      <c r="Q53">
        <f t="shared" si="6"/>
        <v>164.3701003134384</v>
      </c>
    </row>
    <row r="54" spans="1:17" x14ac:dyDescent="0.2">
      <c r="A54">
        <v>53</v>
      </c>
      <c r="B54">
        <f t="shared" si="0"/>
        <v>1.8867924528301886E-2</v>
      </c>
      <c r="C54" s="72">
        <f t="shared" si="1"/>
        <v>0.44166666666666665</v>
      </c>
      <c r="D54" s="72">
        <f t="shared" si="2"/>
        <v>2.2641509433962264</v>
      </c>
      <c r="E54" s="72">
        <f t="shared" si="3"/>
        <v>3.6372761504520766E-3</v>
      </c>
      <c r="F54">
        <f t="shared" si="4"/>
        <v>120.95158324951127</v>
      </c>
      <c r="O54">
        <f t="shared" si="5"/>
        <v>40.31719441650376</v>
      </c>
      <c r="Q54">
        <f t="shared" si="6"/>
        <v>161.26877766601504</v>
      </c>
    </row>
    <row r="55" spans="1:17" x14ac:dyDescent="0.2">
      <c r="A55">
        <v>54</v>
      </c>
      <c r="B55">
        <f t="shared" si="0"/>
        <v>1.8518518518518517E-2</v>
      </c>
      <c r="C55" s="72">
        <f t="shared" si="1"/>
        <v>0.45</v>
      </c>
      <c r="D55" s="72">
        <f t="shared" si="2"/>
        <v>2.2222222222222223</v>
      </c>
      <c r="E55" s="72">
        <f t="shared" si="3"/>
        <v>3.5699191847029643E-3</v>
      </c>
      <c r="F55">
        <f t="shared" si="4"/>
        <v>118.71173911526105</v>
      </c>
      <c r="O55">
        <f t="shared" si="5"/>
        <v>39.570579705087013</v>
      </c>
      <c r="Q55">
        <f t="shared" si="6"/>
        <v>158.28231882034805</v>
      </c>
    </row>
    <row r="56" spans="1:17" x14ac:dyDescent="0.2">
      <c r="A56">
        <v>55</v>
      </c>
      <c r="B56">
        <f t="shared" si="0"/>
        <v>1.8181818181818181E-2</v>
      </c>
      <c r="C56" s="72">
        <f t="shared" si="1"/>
        <v>0.45833333333333331</v>
      </c>
      <c r="D56" s="72">
        <f t="shared" si="2"/>
        <v>2.1818181818181821</v>
      </c>
      <c r="E56" s="72">
        <f t="shared" si="3"/>
        <v>3.505011563162911E-3</v>
      </c>
      <c r="F56">
        <f t="shared" si="4"/>
        <v>116.55334385861994</v>
      </c>
      <c r="O56">
        <f t="shared" si="5"/>
        <v>38.851114619539985</v>
      </c>
      <c r="Q56">
        <f t="shared" si="6"/>
        <v>155.40445847815994</v>
      </c>
    </row>
    <row r="57" spans="1:17" x14ac:dyDescent="0.2">
      <c r="A57">
        <v>56</v>
      </c>
      <c r="B57">
        <f t="shared" si="0"/>
        <v>1.7857142857142856E-2</v>
      </c>
      <c r="C57" s="72">
        <f t="shared" si="1"/>
        <v>0.46666666666666667</v>
      </c>
      <c r="D57" s="72">
        <f t="shared" si="2"/>
        <v>2.1428571428571428</v>
      </c>
      <c r="E57" s="72">
        <f t="shared" si="3"/>
        <v>3.4424220709635728E-3</v>
      </c>
      <c r="F57">
        <f t="shared" si="4"/>
        <v>114.47203414685887</v>
      </c>
      <c r="O57">
        <f t="shared" si="5"/>
        <v>38.157344715619622</v>
      </c>
      <c r="Q57">
        <f t="shared" si="6"/>
        <v>152.62937886247849</v>
      </c>
    </row>
    <row r="58" spans="1:17" x14ac:dyDescent="0.2">
      <c r="A58">
        <v>57</v>
      </c>
      <c r="B58">
        <f t="shared" si="0"/>
        <v>1.7543859649122806E-2</v>
      </c>
      <c r="C58" s="72">
        <f t="shared" si="1"/>
        <v>0.47499999999999998</v>
      </c>
      <c r="D58" s="72">
        <f t="shared" si="2"/>
        <v>2.1052631578947367</v>
      </c>
      <c r="E58" s="72">
        <f t="shared" si="3"/>
        <v>3.3820287012975448E-3</v>
      </c>
      <c r="F58">
        <f t="shared" si="4"/>
        <v>112.46375284603678</v>
      </c>
      <c r="O58">
        <f t="shared" si="5"/>
        <v>37.487917615345594</v>
      </c>
      <c r="Q58">
        <f t="shared" si="6"/>
        <v>149.95167046138238</v>
      </c>
    </row>
    <row r="59" spans="1:17" x14ac:dyDescent="0.2">
      <c r="A59">
        <v>58</v>
      </c>
      <c r="B59">
        <f t="shared" si="0"/>
        <v>1.7241379310344827E-2</v>
      </c>
      <c r="C59" s="72">
        <f t="shared" si="1"/>
        <v>0.48333333333333334</v>
      </c>
      <c r="D59" s="72">
        <f t="shared" si="2"/>
        <v>2.0689655172413794</v>
      </c>
      <c r="E59" s="72">
        <f t="shared" si="3"/>
        <v>3.3237178616200014E-3</v>
      </c>
      <c r="F59">
        <f t="shared" si="4"/>
        <v>110.52472262455339</v>
      </c>
      <c r="O59">
        <f t="shared" si="5"/>
        <v>36.841574208184468</v>
      </c>
      <c r="Q59">
        <f t="shared" si="6"/>
        <v>147.36629683273787</v>
      </c>
    </row>
    <row r="60" spans="1:17" x14ac:dyDescent="0.2">
      <c r="A60">
        <v>59</v>
      </c>
      <c r="B60">
        <f t="shared" si="0"/>
        <v>1.6949152542372881E-2</v>
      </c>
      <c r="C60" s="72">
        <f t="shared" si="1"/>
        <v>0.49166666666666664</v>
      </c>
      <c r="D60" s="72">
        <f t="shared" si="2"/>
        <v>2.0338983050847457</v>
      </c>
      <c r="E60" s="72">
        <f t="shared" si="3"/>
        <v>3.2673836605755942E-3</v>
      </c>
      <c r="F60">
        <f t="shared" si="4"/>
        <v>108.65142224108639</v>
      </c>
      <c r="O60">
        <f t="shared" si="5"/>
        <v>36.217140747028793</v>
      </c>
      <c r="Q60">
        <f t="shared" si="6"/>
        <v>144.86856298811517</v>
      </c>
    </row>
    <row r="61" spans="1:17" x14ac:dyDescent="0.2">
      <c r="A61">
        <v>60</v>
      </c>
      <c r="B61">
        <f t="shared" si="0"/>
        <v>1.6666666666666666E-2</v>
      </c>
      <c r="C61" s="72">
        <f t="shared" si="1"/>
        <v>0.5</v>
      </c>
      <c r="D61" s="72">
        <f t="shared" si="2"/>
        <v>2</v>
      </c>
      <c r="E61" s="72">
        <f t="shared" si="3"/>
        <v>3.2129272662326678E-3</v>
      </c>
      <c r="F61">
        <f t="shared" si="4"/>
        <v>106.84056520373495</v>
      </c>
      <c r="O61">
        <f t="shared" si="5"/>
        <v>35.61352173457832</v>
      </c>
      <c r="Q61">
        <f t="shared" si="6"/>
        <v>142.45408693831328</v>
      </c>
    </row>
    <row r="62" spans="1:17" x14ac:dyDescent="0.2">
      <c r="A62">
        <v>61</v>
      </c>
      <c r="B62">
        <f t="shared" si="0"/>
        <v>1.6393442622950821E-2</v>
      </c>
      <c r="C62" s="72">
        <f t="shared" si="1"/>
        <v>0.5083333333333333</v>
      </c>
      <c r="D62" s="72">
        <f t="shared" si="2"/>
        <v>1.9672131147540985</v>
      </c>
      <c r="E62" s="72">
        <f t="shared" si="3"/>
        <v>3.1602563274419687E-3</v>
      </c>
    </row>
    <row r="63" spans="1:17" x14ac:dyDescent="0.2">
      <c r="A63">
        <v>62</v>
      </c>
      <c r="B63">
        <f t="shared" si="0"/>
        <v>1.6129032258064516E-2</v>
      </c>
      <c r="C63" s="72">
        <f t="shared" si="1"/>
        <v>0.51666666666666672</v>
      </c>
      <c r="D63" s="72">
        <f t="shared" si="2"/>
        <v>1.9354838709677418</v>
      </c>
      <c r="E63" s="72">
        <f t="shared" si="3"/>
        <v>3.1092844511929041E-3</v>
      </c>
    </row>
    <row r="64" spans="1:17" x14ac:dyDescent="0.2">
      <c r="A64">
        <v>63</v>
      </c>
      <c r="B64">
        <f t="shared" si="0"/>
        <v>1.5873015873015872E-2</v>
      </c>
      <c r="C64" s="72">
        <f t="shared" si="1"/>
        <v>0.52500000000000002</v>
      </c>
      <c r="D64" s="72">
        <f t="shared" si="2"/>
        <v>1.9047619047619047</v>
      </c>
      <c r="E64" s="72">
        <f t="shared" si="3"/>
        <v>3.059930729745398E-3</v>
      </c>
    </row>
    <row r="65" spans="1:5" x14ac:dyDescent="0.2">
      <c r="A65">
        <v>64</v>
      </c>
      <c r="B65">
        <f t="shared" si="0"/>
        <v>1.5625E-2</v>
      </c>
      <c r="C65" s="72">
        <f t="shared" si="1"/>
        <v>0.53333333333333333</v>
      </c>
      <c r="D65" s="72">
        <f t="shared" si="2"/>
        <v>1.875</v>
      </c>
      <c r="E65" s="72">
        <f t="shared" si="3"/>
        <v>3.0121193120931262E-3</v>
      </c>
    </row>
    <row r="66" spans="1:5" x14ac:dyDescent="0.2">
      <c r="A66">
        <v>65</v>
      </c>
      <c r="B66">
        <f t="shared" si="0"/>
        <v>1.5384615384615385E-2</v>
      </c>
      <c r="C66" s="72">
        <f t="shared" si="1"/>
        <v>0.54166666666666663</v>
      </c>
      <c r="D66" s="72">
        <f t="shared" si="2"/>
        <v>1.8461538461538463</v>
      </c>
      <c r="E66" s="72">
        <f t="shared" si="3"/>
        <v>2.9657790149840014E-3</v>
      </c>
    </row>
    <row r="67" spans="1:5" x14ac:dyDescent="0.2">
      <c r="A67">
        <v>66</v>
      </c>
      <c r="B67">
        <f t="shared" ref="B67:B101" si="7">1/A67</f>
        <v>1.5151515151515152E-2</v>
      </c>
      <c r="C67" s="72">
        <f t="shared" ref="C67:C101" si="8">A67/SUM($A$2:$A$16)</f>
        <v>0.55000000000000004</v>
      </c>
      <c r="D67" s="72">
        <f t="shared" ref="D67:D101" si="9">1/C67</f>
        <v>1.8181818181818181</v>
      </c>
      <c r="E67" s="72">
        <f t="shared" ref="E67:E101" si="10">D67/SUM($D$2:$D$101)</f>
        <v>2.9208429693024251E-3</v>
      </c>
    </row>
    <row r="68" spans="1:5" x14ac:dyDescent="0.2">
      <c r="A68">
        <v>67</v>
      </c>
      <c r="B68">
        <f t="shared" si="7"/>
        <v>1.4925373134328358E-2</v>
      </c>
      <c r="C68" s="72">
        <f t="shared" si="8"/>
        <v>0.55833333333333335</v>
      </c>
      <c r="D68" s="72">
        <f t="shared" si="9"/>
        <v>1.791044776119403</v>
      </c>
      <c r="E68" s="72">
        <f t="shared" si="10"/>
        <v>2.8772482981188072E-3</v>
      </c>
    </row>
    <row r="69" spans="1:5" x14ac:dyDescent="0.2">
      <c r="A69">
        <v>68</v>
      </c>
      <c r="B69">
        <f t="shared" si="7"/>
        <v>1.4705882352941176E-2</v>
      </c>
      <c r="C69" s="72">
        <f t="shared" si="8"/>
        <v>0.56666666666666665</v>
      </c>
      <c r="D69" s="72">
        <f t="shared" si="9"/>
        <v>1.7647058823529411</v>
      </c>
      <c r="E69" s="72">
        <f t="shared" si="10"/>
        <v>2.8349358231464714E-3</v>
      </c>
    </row>
    <row r="70" spans="1:5" x14ac:dyDescent="0.2">
      <c r="A70">
        <v>69</v>
      </c>
      <c r="B70">
        <f t="shared" si="7"/>
        <v>1.4492753623188406E-2</v>
      </c>
      <c r="C70" s="72">
        <f t="shared" si="8"/>
        <v>0.57499999999999996</v>
      </c>
      <c r="D70" s="72">
        <f t="shared" si="9"/>
        <v>1.7391304347826089</v>
      </c>
      <c r="E70" s="72">
        <f t="shared" si="10"/>
        <v>2.7938497967240593E-3</v>
      </c>
    </row>
    <row r="71" spans="1:5" x14ac:dyDescent="0.2">
      <c r="A71">
        <v>70</v>
      </c>
      <c r="B71">
        <f t="shared" si="7"/>
        <v>1.4285714285714285E-2</v>
      </c>
      <c r="C71" s="72">
        <f t="shared" si="8"/>
        <v>0.58333333333333337</v>
      </c>
      <c r="D71" s="72">
        <f t="shared" si="9"/>
        <v>1.7142857142857142</v>
      </c>
      <c r="E71" s="72">
        <f t="shared" si="10"/>
        <v>2.7539376567708579E-3</v>
      </c>
    </row>
    <row r="72" spans="1:5" x14ac:dyDescent="0.2">
      <c r="A72">
        <v>71</v>
      </c>
      <c r="B72">
        <f t="shared" si="7"/>
        <v>1.4084507042253521E-2</v>
      </c>
      <c r="C72" s="72">
        <f t="shared" si="8"/>
        <v>0.59166666666666667</v>
      </c>
      <c r="D72" s="72">
        <f t="shared" si="9"/>
        <v>1.6901408450704225</v>
      </c>
      <c r="E72" s="72">
        <f t="shared" si="10"/>
        <v>2.715149802450142E-3</v>
      </c>
    </row>
    <row r="73" spans="1:5" x14ac:dyDescent="0.2">
      <c r="A73">
        <v>72</v>
      </c>
      <c r="B73">
        <f t="shared" si="7"/>
        <v>1.3888888888888888E-2</v>
      </c>
      <c r="C73" s="72">
        <f t="shared" si="8"/>
        <v>0.6</v>
      </c>
      <c r="D73" s="72">
        <f t="shared" si="9"/>
        <v>1.6666666666666667</v>
      </c>
      <c r="E73" s="72">
        <f t="shared" si="10"/>
        <v>2.6774393885272232E-3</v>
      </c>
    </row>
    <row r="74" spans="1:5" x14ac:dyDescent="0.2">
      <c r="A74">
        <v>73</v>
      </c>
      <c r="B74">
        <f t="shared" si="7"/>
        <v>1.3698630136986301E-2</v>
      </c>
      <c r="C74" s="72">
        <f t="shared" si="8"/>
        <v>0.60833333333333328</v>
      </c>
      <c r="D74" s="72">
        <f t="shared" si="9"/>
        <v>1.6438356164383563</v>
      </c>
      <c r="E74" s="72">
        <f t="shared" si="10"/>
        <v>2.6407621366295901E-3</v>
      </c>
    </row>
    <row r="75" spans="1:5" x14ac:dyDescent="0.2">
      <c r="A75">
        <v>74</v>
      </c>
      <c r="B75">
        <f t="shared" si="7"/>
        <v>1.3513513513513514E-2</v>
      </c>
      <c r="C75" s="72">
        <f t="shared" si="8"/>
        <v>0.6166666666666667</v>
      </c>
      <c r="D75" s="72">
        <f t="shared" si="9"/>
        <v>1.6216216216216215</v>
      </c>
      <c r="E75" s="72">
        <f t="shared" si="10"/>
        <v>2.6050761618102709E-3</v>
      </c>
    </row>
    <row r="76" spans="1:5" x14ac:dyDescent="0.2">
      <c r="A76">
        <v>75</v>
      </c>
      <c r="B76">
        <f t="shared" si="7"/>
        <v>1.3333333333333334E-2</v>
      </c>
      <c r="C76" s="72">
        <f t="shared" si="8"/>
        <v>0.625</v>
      </c>
      <c r="D76" s="72">
        <f t="shared" si="9"/>
        <v>1.6</v>
      </c>
      <c r="E76" s="72">
        <f t="shared" si="10"/>
        <v>2.5703418129861344E-3</v>
      </c>
    </row>
    <row r="77" spans="1:5" x14ac:dyDescent="0.2">
      <c r="A77">
        <v>76</v>
      </c>
      <c r="B77">
        <f t="shared" si="7"/>
        <v>1.3157894736842105E-2</v>
      </c>
      <c r="C77" s="72">
        <f t="shared" si="8"/>
        <v>0.6333333333333333</v>
      </c>
      <c r="D77" s="72">
        <f t="shared" si="9"/>
        <v>1.5789473684210527</v>
      </c>
      <c r="E77" s="72">
        <f t="shared" si="10"/>
        <v>2.536521525973159E-3</v>
      </c>
    </row>
    <row r="78" spans="1:5" x14ac:dyDescent="0.2">
      <c r="A78">
        <v>77</v>
      </c>
      <c r="B78">
        <f t="shared" si="7"/>
        <v>1.2987012987012988E-2</v>
      </c>
      <c r="C78" s="72">
        <f t="shared" si="8"/>
        <v>0.64166666666666672</v>
      </c>
      <c r="D78" s="72">
        <f t="shared" si="9"/>
        <v>1.5584415584415583</v>
      </c>
      <c r="E78" s="72">
        <f t="shared" si="10"/>
        <v>2.5035796879735073E-3</v>
      </c>
    </row>
    <row r="79" spans="1:5" x14ac:dyDescent="0.2">
      <c r="A79">
        <v>78</v>
      </c>
      <c r="B79">
        <f t="shared" si="7"/>
        <v>1.282051282051282E-2</v>
      </c>
      <c r="C79" s="72">
        <f t="shared" si="8"/>
        <v>0.65</v>
      </c>
      <c r="D79" s="72">
        <f t="shared" si="9"/>
        <v>1.5384615384615383</v>
      </c>
      <c r="E79" s="72">
        <f t="shared" si="10"/>
        <v>2.4714825124866674E-3</v>
      </c>
    </row>
    <row r="80" spans="1:5" x14ac:dyDescent="0.2">
      <c r="A80">
        <v>79</v>
      </c>
      <c r="B80">
        <f t="shared" si="7"/>
        <v>1.2658227848101266E-2</v>
      </c>
      <c r="C80" s="72">
        <f t="shared" si="8"/>
        <v>0.65833333333333333</v>
      </c>
      <c r="D80" s="72">
        <f t="shared" si="9"/>
        <v>1.518987341772152</v>
      </c>
      <c r="E80" s="72">
        <f t="shared" si="10"/>
        <v>2.4401979237210136E-3</v>
      </c>
    </row>
    <row r="81" spans="1:5" x14ac:dyDescent="0.2">
      <c r="A81">
        <v>80</v>
      </c>
      <c r="B81">
        <f t="shared" si="7"/>
        <v>1.2500000000000001E-2</v>
      </c>
      <c r="C81" s="72">
        <f t="shared" si="8"/>
        <v>0.66666666666666663</v>
      </c>
      <c r="D81" s="72">
        <f t="shared" si="9"/>
        <v>1.5</v>
      </c>
      <c r="E81" s="72">
        <f t="shared" si="10"/>
        <v>2.4096954496745011E-3</v>
      </c>
    </row>
    <row r="82" spans="1:5" x14ac:dyDescent="0.2">
      <c r="A82">
        <v>81</v>
      </c>
      <c r="B82">
        <f t="shared" si="7"/>
        <v>1.2345679012345678E-2</v>
      </c>
      <c r="C82" s="72">
        <f t="shared" si="8"/>
        <v>0.67500000000000004</v>
      </c>
      <c r="D82" s="72">
        <f t="shared" si="9"/>
        <v>1.4814814814814814</v>
      </c>
      <c r="E82" s="72">
        <f t="shared" si="10"/>
        <v>2.3799461231353092E-3</v>
      </c>
    </row>
    <row r="83" spans="1:5" x14ac:dyDescent="0.2">
      <c r="A83">
        <v>82</v>
      </c>
      <c r="B83">
        <f t="shared" si="7"/>
        <v>1.2195121951219513E-2</v>
      </c>
      <c r="C83" s="72">
        <f t="shared" si="8"/>
        <v>0.68333333333333335</v>
      </c>
      <c r="D83" s="72">
        <f t="shared" si="9"/>
        <v>1.4634146341463414</v>
      </c>
      <c r="E83" s="72">
        <f t="shared" si="10"/>
        <v>2.3509223899263422E-3</v>
      </c>
    </row>
    <row r="84" spans="1:5" x14ac:dyDescent="0.2">
      <c r="A84">
        <v>83</v>
      </c>
      <c r="B84">
        <f t="shared" si="7"/>
        <v>1.2048192771084338E-2</v>
      </c>
      <c r="C84" s="72">
        <f t="shared" si="8"/>
        <v>0.69166666666666665</v>
      </c>
      <c r="D84" s="72">
        <f t="shared" si="9"/>
        <v>1.4457831325301205</v>
      </c>
      <c r="E84" s="72">
        <f t="shared" si="10"/>
        <v>2.3225980237826516E-3</v>
      </c>
    </row>
    <row r="85" spans="1:5" x14ac:dyDescent="0.2">
      <c r="A85">
        <v>84</v>
      </c>
      <c r="B85">
        <f t="shared" si="7"/>
        <v>1.1904761904761904E-2</v>
      </c>
      <c r="C85" s="72">
        <f t="shared" si="8"/>
        <v>0.7</v>
      </c>
      <c r="D85" s="72">
        <f t="shared" si="9"/>
        <v>1.4285714285714286</v>
      </c>
      <c r="E85" s="72">
        <f t="shared" si="10"/>
        <v>2.2949480473090484E-3</v>
      </c>
    </row>
    <row r="86" spans="1:5" x14ac:dyDescent="0.2">
      <c r="A86">
        <v>85</v>
      </c>
      <c r="B86">
        <f t="shared" si="7"/>
        <v>1.1764705882352941E-2</v>
      </c>
      <c r="C86" s="72">
        <f t="shared" si="8"/>
        <v>0.70833333333333337</v>
      </c>
      <c r="D86" s="72">
        <f t="shared" si="9"/>
        <v>1.4117647058823528</v>
      </c>
      <c r="E86" s="72">
        <f t="shared" si="10"/>
        <v>2.2679486585171771E-3</v>
      </c>
    </row>
    <row r="87" spans="1:5" x14ac:dyDescent="0.2">
      <c r="A87">
        <v>86</v>
      </c>
      <c r="B87">
        <f t="shared" si="7"/>
        <v>1.1627906976744186E-2</v>
      </c>
      <c r="C87" s="72">
        <f t="shared" si="8"/>
        <v>0.71666666666666667</v>
      </c>
      <c r="D87" s="72">
        <f t="shared" si="9"/>
        <v>1.3953488372093024</v>
      </c>
      <c r="E87" s="72">
        <f t="shared" si="10"/>
        <v>2.2415771624879079E-3</v>
      </c>
    </row>
    <row r="88" spans="1:5" x14ac:dyDescent="0.2">
      <c r="A88">
        <v>87</v>
      </c>
      <c r="B88">
        <f t="shared" si="7"/>
        <v>1.1494252873563218E-2</v>
      </c>
      <c r="C88" s="72">
        <f t="shared" si="8"/>
        <v>0.72499999999999998</v>
      </c>
      <c r="D88" s="72">
        <f t="shared" si="9"/>
        <v>1.3793103448275863</v>
      </c>
      <c r="E88" s="72">
        <f t="shared" si="10"/>
        <v>2.2158119077466676E-3</v>
      </c>
    </row>
    <row r="89" spans="1:5" x14ac:dyDescent="0.2">
      <c r="A89">
        <v>88</v>
      </c>
      <c r="B89">
        <f t="shared" si="7"/>
        <v>1.1363636363636364E-2</v>
      </c>
      <c r="C89" s="72">
        <f t="shared" si="8"/>
        <v>0.73333333333333328</v>
      </c>
      <c r="D89" s="72">
        <f t="shared" si="9"/>
        <v>1.3636363636363638</v>
      </c>
      <c r="E89" s="72">
        <f t="shared" si="10"/>
        <v>2.1906322269768194E-3</v>
      </c>
    </row>
    <row r="90" spans="1:5" x14ac:dyDescent="0.2">
      <c r="A90">
        <v>89</v>
      </c>
      <c r="B90">
        <f t="shared" si="7"/>
        <v>1.1235955056179775E-2</v>
      </c>
      <c r="C90" s="72">
        <f t="shared" si="8"/>
        <v>0.7416666666666667</v>
      </c>
      <c r="D90" s="72">
        <f t="shared" si="9"/>
        <v>1.348314606741573</v>
      </c>
      <c r="E90" s="72">
        <f t="shared" si="10"/>
        <v>2.1660183817298882E-3</v>
      </c>
    </row>
    <row r="91" spans="1:5" x14ac:dyDescent="0.2">
      <c r="A91">
        <v>90</v>
      </c>
      <c r="B91">
        <f t="shared" si="7"/>
        <v>1.1111111111111112E-2</v>
      </c>
      <c r="C91" s="72">
        <f t="shared" si="8"/>
        <v>0.75</v>
      </c>
      <c r="D91" s="72">
        <f t="shared" si="9"/>
        <v>1.3333333333333333</v>
      </c>
      <c r="E91" s="72">
        <f t="shared" si="10"/>
        <v>2.1419515108217786E-3</v>
      </c>
    </row>
    <row r="92" spans="1:5" x14ac:dyDescent="0.2">
      <c r="A92">
        <v>91</v>
      </c>
      <c r="B92">
        <f t="shared" si="7"/>
        <v>1.098901098901099E-2</v>
      </c>
      <c r="C92" s="72">
        <f t="shared" si="8"/>
        <v>0.7583333333333333</v>
      </c>
      <c r="D92" s="72">
        <f t="shared" si="9"/>
        <v>1.3186813186813187</v>
      </c>
      <c r="E92" s="72">
        <f t="shared" si="10"/>
        <v>2.1184135821314294E-3</v>
      </c>
    </row>
    <row r="93" spans="1:5" x14ac:dyDescent="0.2">
      <c r="A93">
        <v>92</v>
      </c>
      <c r="B93">
        <f t="shared" si="7"/>
        <v>1.0869565217391304E-2</v>
      </c>
      <c r="C93" s="72">
        <f t="shared" si="8"/>
        <v>0.76666666666666672</v>
      </c>
      <c r="D93" s="72">
        <f t="shared" si="9"/>
        <v>1.3043478260869565</v>
      </c>
      <c r="E93" s="72">
        <f t="shared" si="10"/>
        <v>2.0953873475430445E-3</v>
      </c>
    </row>
    <row r="94" spans="1:5" x14ac:dyDescent="0.2">
      <c r="A94">
        <v>93</v>
      </c>
      <c r="B94">
        <f t="shared" si="7"/>
        <v>1.0752688172043012E-2</v>
      </c>
      <c r="C94" s="72">
        <f t="shared" si="8"/>
        <v>0.77500000000000002</v>
      </c>
      <c r="D94" s="72">
        <f t="shared" si="9"/>
        <v>1.2903225806451613</v>
      </c>
      <c r="E94" s="72">
        <f t="shared" si="10"/>
        <v>2.0728563007952694E-3</v>
      </c>
    </row>
    <row r="95" spans="1:5" x14ac:dyDescent="0.2">
      <c r="A95">
        <v>94</v>
      </c>
      <c r="B95">
        <f t="shared" si="7"/>
        <v>1.0638297872340425E-2</v>
      </c>
      <c r="C95" s="72">
        <f t="shared" si="8"/>
        <v>0.78333333333333333</v>
      </c>
      <c r="D95" s="72">
        <f t="shared" si="9"/>
        <v>1.2765957446808511</v>
      </c>
      <c r="E95" s="72">
        <f t="shared" si="10"/>
        <v>2.0508046380208521E-3</v>
      </c>
    </row>
    <row r="96" spans="1:5" x14ac:dyDescent="0.2">
      <c r="A96">
        <v>95</v>
      </c>
      <c r="B96">
        <f t="shared" si="7"/>
        <v>1.0526315789473684E-2</v>
      </c>
      <c r="C96" s="72">
        <f t="shared" si="8"/>
        <v>0.79166666666666663</v>
      </c>
      <c r="D96" s="72">
        <f t="shared" si="9"/>
        <v>1.2631578947368423</v>
      </c>
      <c r="E96" s="72">
        <f t="shared" si="10"/>
        <v>2.0292172207785272E-3</v>
      </c>
    </row>
    <row r="97" spans="1:5" x14ac:dyDescent="0.2">
      <c r="A97">
        <v>96</v>
      </c>
      <c r="B97">
        <f t="shared" si="7"/>
        <v>1.0416666666666666E-2</v>
      </c>
      <c r="C97" s="72">
        <f t="shared" si="8"/>
        <v>0.8</v>
      </c>
      <c r="D97" s="72">
        <f t="shared" si="9"/>
        <v>1.25</v>
      </c>
      <c r="E97" s="72">
        <f t="shared" si="10"/>
        <v>2.0080795413954175E-3</v>
      </c>
    </row>
    <row r="98" spans="1:5" x14ac:dyDescent="0.2">
      <c r="A98">
        <v>97</v>
      </c>
      <c r="B98">
        <f t="shared" si="7"/>
        <v>1.0309278350515464E-2</v>
      </c>
      <c r="C98" s="72">
        <f t="shared" si="8"/>
        <v>0.80833333333333335</v>
      </c>
      <c r="D98" s="72">
        <f t="shared" si="9"/>
        <v>1.2371134020618557</v>
      </c>
      <c r="E98" s="72">
        <f t="shared" si="10"/>
        <v>1.9873776904531966E-3</v>
      </c>
    </row>
    <row r="99" spans="1:5" x14ac:dyDescent="0.2">
      <c r="A99">
        <v>98</v>
      </c>
      <c r="B99">
        <f t="shared" si="7"/>
        <v>1.020408163265306E-2</v>
      </c>
      <c r="C99" s="72">
        <f t="shared" si="8"/>
        <v>0.81666666666666665</v>
      </c>
      <c r="D99" s="72">
        <f t="shared" si="9"/>
        <v>1.2244897959183674</v>
      </c>
      <c r="E99" s="72">
        <f t="shared" si="10"/>
        <v>1.9670983262648988E-3</v>
      </c>
    </row>
    <row r="100" spans="1:5" x14ac:dyDescent="0.2">
      <c r="A100">
        <v>99</v>
      </c>
      <c r="B100">
        <f t="shared" si="7"/>
        <v>1.0101010101010102E-2</v>
      </c>
      <c r="C100" s="72">
        <f t="shared" si="8"/>
        <v>0.82499999999999996</v>
      </c>
      <c r="D100" s="72">
        <f t="shared" si="9"/>
        <v>1.2121212121212122</v>
      </c>
      <c r="E100" s="72">
        <f t="shared" si="10"/>
        <v>1.947228646201617E-3</v>
      </c>
    </row>
    <row r="101" spans="1:5" x14ac:dyDescent="0.2">
      <c r="A101">
        <v>100</v>
      </c>
      <c r="B101">
        <f t="shared" si="7"/>
        <v>0.01</v>
      </c>
      <c r="C101" s="72">
        <f t="shared" si="8"/>
        <v>0.83333333333333337</v>
      </c>
      <c r="D101" s="72">
        <f t="shared" si="9"/>
        <v>1.2</v>
      </c>
      <c r="E101" s="72">
        <f t="shared" si="10"/>
        <v>1.9277563597396006E-3</v>
      </c>
    </row>
  </sheetData>
  <phoneticPr fontId="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A9C4-7CF2-45C7-9263-D1404E964284}">
  <dimension ref="A1:D100"/>
  <sheetViews>
    <sheetView topLeftCell="A48" workbookViewId="0">
      <selection activeCell="I69" sqref="I69"/>
    </sheetView>
  </sheetViews>
  <sheetFormatPr defaultRowHeight="14.25" x14ac:dyDescent="0.2"/>
  <sheetData>
    <row r="1" spans="1:1" x14ac:dyDescent="0.2">
      <c r="A1">
        <v>10</v>
      </c>
    </row>
    <row r="2" spans="1:1" x14ac:dyDescent="0.2">
      <c r="A2">
        <v>10</v>
      </c>
    </row>
    <row r="3" spans="1:1" x14ac:dyDescent="0.2">
      <c r="A3">
        <v>10</v>
      </c>
    </row>
    <row r="4" spans="1:1" x14ac:dyDescent="0.2">
      <c r="A4">
        <v>10</v>
      </c>
    </row>
    <row r="5" spans="1:1" x14ac:dyDescent="0.2">
      <c r="A5">
        <v>100</v>
      </c>
    </row>
    <row r="6" spans="1:1" x14ac:dyDescent="0.2">
      <c r="A6">
        <v>100</v>
      </c>
    </row>
    <row r="7" spans="1:1" x14ac:dyDescent="0.2">
      <c r="A7">
        <v>100</v>
      </c>
    </row>
    <row r="8" spans="1:1" x14ac:dyDescent="0.2">
      <c r="A8">
        <v>100</v>
      </c>
    </row>
    <row r="9" spans="1:1" x14ac:dyDescent="0.2">
      <c r="A9">
        <v>1000</v>
      </c>
    </row>
    <row r="10" spans="1:1" x14ac:dyDescent="0.2">
      <c r="A10">
        <v>1000</v>
      </c>
    </row>
    <row r="11" spans="1:1" x14ac:dyDescent="0.2">
      <c r="A11">
        <v>1000</v>
      </c>
    </row>
    <row r="12" spans="1:1" x14ac:dyDescent="0.2">
      <c r="A12">
        <v>1000</v>
      </c>
    </row>
    <row r="13" spans="1:1" x14ac:dyDescent="0.2">
      <c r="A13">
        <v>10000</v>
      </c>
    </row>
    <row r="14" spans="1:1" x14ac:dyDescent="0.2">
      <c r="A14">
        <v>10000</v>
      </c>
    </row>
    <row r="15" spans="1:1" x14ac:dyDescent="0.2">
      <c r="A15">
        <v>10000</v>
      </c>
    </row>
    <row r="16" spans="1:1" x14ac:dyDescent="0.2">
      <c r="A16">
        <v>10000</v>
      </c>
    </row>
    <row r="17" spans="1:1" x14ac:dyDescent="0.2">
      <c r="A17">
        <v>100000</v>
      </c>
    </row>
    <row r="18" spans="1:1" x14ac:dyDescent="0.2">
      <c r="A18">
        <v>100000</v>
      </c>
    </row>
    <row r="19" spans="1:1" x14ac:dyDescent="0.2">
      <c r="A19">
        <v>100000</v>
      </c>
    </row>
    <row r="20" spans="1:1" x14ac:dyDescent="0.2">
      <c r="A20">
        <v>100000</v>
      </c>
    </row>
    <row r="21" spans="1:1" x14ac:dyDescent="0.2">
      <c r="A21">
        <v>10</v>
      </c>
    </row>
    <row r="22" spans="1:1" x14ac:dyDescent="0.2">
      <c r="A22">
        <v>10</v>
      </c>
    </row>
    <row r="23" spans="1:1" x14ac:dyDescent="0.2">
      <c r="A23">
        <v>10</v>
      </c>
    </row>
    <row r="24" spans="1:1" x14ac:dyDescent="0.2">
      <c r="A24">
        <v>10</v>
      </c>
    </row>
    <row r="25" spans="1:1" x14ac:dyDescent="0.2">
      <c r="A25">
        <v>100</v>
      </c>
    </row>
    <row r="26" spans="1:1" x14ac:dyDescent="0.2">
      <c r="A26">
        <v>100</v>
      </c>
    </row>
    <row r="27" spans="1:1" x14ac:dyDescent="0.2">
      <c r="A27">
        <v>100</v>
      </c>
    </row>
    <row r="28" spans="1:1" x14ac:dyDescent="0.2">
      <c r="A28">
        <v>100</v>
      </c>
    </row>
    <row r="29" spans="1:1" x14ac:dyDescent="0.2">
      <c r="A29">
        <v>1000</v>
      </c>
    </row>
    <row r="30" spans="1:1" x14ac:dyDescent="0.2">
      <c r="A30">
        <v>1000</v>
      </c>
    </row>
    <row r="31" spans="1:1" x14ac:dyDescent="0.2">
      <c r="A31">
        <v>1000</v>
      </c>
    </row>
    <row r="32" spans="1:1" x14ac:dyDescent="0.2">
      <c r="A32">
        <v>1000</v>
      </c>
    </row>
    <row r="33" spans="1:1" x14ac:dyDescent="0.2">
      <c r="A33">
        <v>10000</v>
      </c>
    </row>
    <row r="34" spans="1:1" x14ac:dyDescent="0.2">
      <c r="A34">
        <v>10000</v>
      </c>
    </row>
    <row r="35" spans="1:1" x14ac:dyDescent="0.2">
      <c r="A35">
        <v>10000</v>
      </c>
    </row>
    <row r="36" spans="1:1" x14ac:dyDescent="0.2">
      <c r="A36">
        <v>10000</v>
      </c>
    </row>
    <row r="37" spans="1:1" x14ac:dyDescent="0.2">
      <c r="A37">
        <v>100000</v>
      </c>
    </row>
    <row r="38" spans="1:1" x14ac:dyDescent="0.2">
      <c r="A38">
        <v>100000</v>
      </c>
    </row>
    <row r="39" spans="1:1" x14ac:dyDescent="0.2">
      <c r="A39">
        <v>100000</v>
      </c>
    </row>
    <row r="40" spans="1:1" x14ac:dyDescent="0.2">
      <c r="A40">
        <v>100000</v>
      </c>
    </row>
    <row r="41" spans="1:1" x14ac:dyDescent="0.2">
      <c r="A41">
        <v>10</v>
      </c>
    </row>
    <row r="42" spans="1:1" x14ac:dyDescent="0.2">
      <c r="A42">
        <v>10</v>
      </c>
    </row>
    <row r="43" spans="1:1" x14ac:dyDescent="0.2">
      <c r="A43">
        <v>10</v>
      </c>
    </row>
    <row r="44" spans="1:1" x14ac:dyDescent="0.2">
      <c r="A44">
        <v>10</v>
      </c>
    </row>
    <row r="45" spans="1:1" x14ac:dyDescent="0.2">
      <c r="A45">
        <v>100</v>
      </c>
    </row>
    <row r="46" spans="1:1" x14ac:dyDescent="0.2">
      <c r="A46">
        <v>100</v>
      </c>
    </row>
    <row r="47" spans="1:1" x14ac:dyDescent="0.2">
      <c r="A47">
        <v>100</v>
      </c>
    </row>
    <row r="48" spans="1:1" x14ac:dyDescent="0.2">
      <c r="A48">
        <v>100</v>
      </c>
    </row>
    <row r="49" spans="1:4" x14ac:dyDescent="0.2">
      <c r="A49">
        <v>1000</v>
      </c>
    </row>
    <row r="50" spans="1:4" x14ac:dyDescent="0.2">
      <c r="A50">
        <v>1000</v>
      </c>
    </row>
    <row r="51" spans="1:4" x14ac:dyDescent="0.2">
      <c r="A51">
        <v>1000</v>
      </c>
    </row>
    <row r="52" spans="1:4" x14ac:dyDescent="0.2">
      <c r="A52">
        <v>1000</v>
      </c>
    </row>
    <row r="53" spans="1:4" x14ac:dyDescent="0.2">
      <c r="A53">
        <v>10000</v>
      </c>
    </row>
    <row r="54" spans="1:4" x14ac:dyDescent="0.2">
      <c r="A54">
        <v>10000</v>
      </c>
    </row>
    <row r="55" spans="1:4" x14ac:dyDescent="0.2">
      <c r="A55">
        <v>10000</v>
      </c>
    </row>
    <row r="56" spans="1:4" x14ac:dyDescent="0.2">
      <c r="A56">
        <v>10000</v>
      </c>
    </row>
    <row r="57" spans="1:4" x14ac:dyDescent="0.2">
      <c r="A57">
        <v>100000</v>
      </c>
    </row>
    <row r="58" spans="1:4" x14ac:dyDescent="0.2">
      <c r="A58">
        <v>100000</v>
      </c>
    </row>
    <row r="59" spans="1:4" x14ac:dyDescent="0.2">
      <c r="A59">
        <v>100000</v>
      </c>
    </row>
    <row r="60" spans="1:4" x14ac:dyDescent="0.2">
      <c r="A60">
        <v>100000</v>
      </c>
    </row>
    <row r="61" spans="1:4" x14ac:dyDescent="0.2">
      <c r="A61">
        <v>10</v>
      </c>
      <c r="B61">
        <v>0.2</v>
      </c>
      <c r="C61">
        <f t="shared" ref="C61:C79" si="0">B61*100</f>
        <v>20</v>
      </c>
      <c r="D61" t="s">
        <v>582</v>
      </c>
    </row>
    <row r="62" spans="1:4" x14ac:dyDescent="0.2">
      <c r="A62">
        <v>10</v>
      </c>
      <c r="B62">
        <v>0.2</v>
      </c>
      <c r="C62">
        <f t="shared" si="0"/>
        <v>20</v>
      </c>
    </row>
    <row r="63" spans="1:4" x14ac:dyDescent="0.2">
      <c r="A63">
        <v>10</v>
      </c>
      <c r="B63">
        <v>0.2</v>
      </c>
      <c r="C63">
        <f t="shared" si="0"/>
        <v>20</v>
      </c>
    </row>
    <row r="64" spans="1:4" x14ac:dyDescent="0.2">
      <c r="A64">
        <v>10</v>
      </c>
      <c r="B64">
        <v>0.2</v>
      </c>
      <c r="C64">
        <f t="shared" si="0"/>
        <v>20</v>
      </c>
    </row>
    <row r="65" spans="1:3" x14ac:dyDescent="0.2">
      <c r="A65">
        <v>100</v>
      </c>
      <c r="B65">
        <v>2</v>
      </c>
      <c r="C65">
        <f t="shared" si="0"/>
        <v>200</v>
      </c>
    </row>
    <row r="66" spans="1:3" x14ac:dyDescent="0.2">
      <c r="A66">
        <v>100</v>
      </c>
      <c r="B66">
        <v>2</v>
      </c>
      <c r="C66">
        <f t="shared" si="0"/>
        <v>200</v>
      </c>
    </row>
    <row r="67" spans="1:3" x14ac:dyDescent="0.2">
      <c r="A67">
        <v>100</v>
      </c>
      <c r="B67">
        <v>2</v>
      </c>
      <c r="C67">
        <f t="shared" si="0"/>
        <v>200</v>
      </c>
    </row>
    <row r="68" spans="1:3" x14ac:dyDescent="0.2">
      <c r="A68">
        <v>100</v>
      </c>
      <c r="B68">
        <v>2</v>
      </c>
      <c r="C68">
        <f t="shared" si="0"/>
        <v>200</v>
      </c>
    </row>
    <row r="69" spans="1:3" x14ac:dyDescent="0.2">
      <c r="A69">
        <v>1000</v>
      </c>
      <c r="B69">
        <v>20</v>
      </c>
      <c r="C69">
        <f t="shared" si="0"/>
        <v>2000</v>
      </c>
    </row>
    <row r="70" spans="1:3" x14ac:dyDescent="0.2">
      <c r="A70">
        <v>1000</v>
      </c>
      <c r="B70">
        <v>20</v>
      </c>
      <c r="C70">
        <f t="shared" si="0"/>
        <v>2000</v>
      </c>
    </row>
    <row r="71" spans="1:3" x14ac:dyDescent="0.2">
      <c r="A71">
        <v>1000</v>
      </c>
      <c r="B71">
        <v>20</v>
      </c>
      <c r="C71">
        <f t="shared" si="0"/>
        <v>2000</v>
      </c>
    </row>
    <row r="72" spans="1:3" x14ac:dyDescent="0.2">
      <c r="A72">
        <v>1000</v>
      </c>
      <c r="B72">
        <v>20</v>
      </c>
      <c r="C72">
        <f t="shared" si="0"/>
        <v>2000</v>
      </c>
    </row>
    <row r="73" spans="1:3" x14ac:dyDescent="0.2">
      <c r="A73">
        <v>10000</v>
      </c>
      <c r="B73">
        <v>200</v>
      </c>
      <c r="C73">
        <f t="shared" si="0"/>
        <v>20000</v>
      </c>
    </row>
    <row r="74" spans="1:3" x14ac:dyDescent="0.2">
      <c r="A74">
        <v>10000</v>
      </c>
      <c r="B74">
        <v>200</v>
      </c>
      <c r="C74">
        <f t="shared" si="0"/>
        <v>20000</v>
      </c>
    </row>
    <row r="75" spans="1:3" x14ac:dyDescent="0.2">
      <c r="A75">
        <v>10000</v>
      </c>
      <c r="B75">
        <v>200</v>
      </c>
      <c r="C75">
        <f t="shared" si="0"/>
        <v>20000</v>
      </c>
    </row>
    <row r="76" spans="1:3" x14ac:dyDescent="0.2">
      <c r="A76">
        <v>10000</v>
      </c>
      <c r="B76">
        <v>200</v>
      </c>
      <c r="C76">
        <f t="shared" si="0"/>
        <v>20000</v>
      </c>
    </row>
    <row r="77" spans="1:3" x14ac:dyDescent="0.2">
      <c r="A77">
        <v>100000</v>
      </c>
      <c r="B77">
        <v>2000</v>
      </c>
      <c r="C77">
        <f t="shared" si="0"/>
        <v>200000</v>
      </c>
    </row>
    <row r="78" spans="1:3" x14ac:dyDescent="0.2">
      <c r="A78">
        <v>100000</v>
      </c>
      <c r="B78">
        <v>2000</v>
      </c>
      <c r="C78">
        <f t="shared" si="0"/>
        <v>200000</v>
      </c>
    </row>
    <row r="79" spans="1:3" x14ac:dyDescent="0.2">
      <c r="A79">
        <v>100000</v>
      </c>
      <c r="B79">
        <v>2000</v>
      </c>
      <c r="C79">
        <f t="shared" si="0"/>
        <v>200000</v>
      </c>
    </row>
    <row r="80" spans="1:3" x14ac:dyDescent="0.2">
      <c r="A80">
        <v>100000</v>
      </c>
      <c r="B80">
        <v>2000</v>
      </c>
      <c r="C80">
        <f>B80*100</f>
        <v>200000</v>
      </c>
    </row>
    <row r="81" spans="1:1" x14ac:dyDescent="0.2">
      <c r="A81">
        <v>0</v>
      </c>
    </row>
    <row r="82" spans="1:1" x14ac:dyDescent="0.2">
      <c r="A82">
        <v>0</v>
      </c>
    </row>
    <row r="83" spans="1:1" x14ac:dyDescent="0.2">
      <c r="A83">
        <v>0</v>
      </c>
    </row>
    <row r="84" spans="1:1" x14ac:dyDescent="0.2">
      <c r="A84">
        <v>0</v>
      </c>
    </row>
    <row r="85" spans="1:1" x14ac:dyDescent="0.2">
      <c r="A85">
        <v>0</v>
      </c>
    </row>
    <row r="86" spans="1:1" x14ac:dyDescent="0.2">
      <c r="A86">
        <v>0</v>
      </c>
    </row>
    <row r="87" spans="1:1" x14ac:dyDescent="0.2">
      <c r="A87">
        <v>0</v>
      </c>
    </row>
    <row r="88" spans="1:1" x14ac:dyDescent="0.2">
      <c r="A88">
        <v>0</v>
      </c>
    </row>
    <row r="89" spans="1:1" x14ac:dyDescent="0.2">
      <c r="A89">
        <v>0</v>
      </c>
    </row>
    <row r="90" spans="1:1" x14ac:dyDescent="0.2">
      <c r="A90">
        <v>0</v>
      </c>
    </row>
    <row r="91" spans="1:1" x14ac:dyDescent="0.2">
      <c r="A91">
        <v>0</v>
      </c>
    </row>
    <row r="92" spans="1:1" x14ac:dyDescent="0.2">
      <c r="A92">
        <v>0</v>
      </c>
    </row>
    <row r="93" spans="1:1" x14ac:dyDescent="0.2">
      <c r="A93">
        <v>0</v>
      </c>
    </row>
    <row r="94" spans="1:1" x14ac:dyDescent="0.2">
      <c r="A94">
        <v>0</v>
      </c>
    </row>
    <row r="95" spans="1:1" x14ac:dyDescent="0.2">
      <c r="A95">
        <v>0</v>
      </c>
    </row>
    <row r="96" spans="1:1" x14ac:dyDescent="0.2">
      <c r="A96">
        <v>0</v>
      </c>
    </row>
    <row r="97" spans="1:1" x14ac:dyDescent="0.2">
      <c r="A97">
        <v>0</v>
      </c>
    </row>
    <row r="98" spans="1:1" x14ac:dyDescent="0.2">
      <c r="A98">
        <v>0</v>
      </c>
    </row>
    <row r="99" spans="1:1" x14ac:dyDescent="0.2">
      <c r="A99">
        <v>0</v>
      </c>
    </row>
    <row r="100" spans="1:1" x14ac:dyDescent="0.2">
      <c r="A100">
        <v>0</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05"/>
  <sheetViews>
    <sheetView tabSelected="1" zoomScale="80" zoomScaleNormal="80" workbookViewId="0">
      <pane xSplit="8" ySplit="5" topLeftCell="T43" activePane="bottomRight" state="frozen"/>
      <selection pane="topRight" activeCell="I1" sqref="I1"/>
      <selection pane="bottomLeft" activeCell="A6" sqref="A6"/>
      <selection pane="bottomRight" activeCell="V50" sqref="V50"/>
    </sheetView>
  </sheetViews>
  <sheetFormatPr defaultColWidth="9" defaultRowHeight="16.5" x14ac:dyDescent="0.2"/>
  <cols>
    <col min="1" max="1" width="7.375" style="39" bestFit="1" customWidth="1"/>
    <col min="2" max="2" width="16.25" style="3" bestFit="1" customWidth="1"/>
    <col min="3" max="3" width="22.625" style="39" customWidth="1"/>
    <col min="4" max="4" width="30.25" style="57" customWidth="1"/>
    <col min="5" max="5" width="30.25" style="39" customWidth="1"/>
    <col min="6" max="6" width="16.375" style="39" bestFit="1" customWidth="1"/>
    <col min="7" max="7" width="19" style="39" bestFit="1" customWidth="1"/>
    <col min="8" max="8" width="24.875" style="39" customWidth="1"/>
    <col min="9" max="9" width="56.375" style="44" customWidth="1"/>
    <col min="10" max="10" width="29.625" style="24" customWidth="1"/>
    <col min="11" max="11" width="7.5" style="24" customWidth="1"/>
    <col min="12" max="12" width="26.375" style="24" bestFit="1" customWidth="1"/>
    <col min="13" max="13" width="27.875" style="24" bestFit="1" customWidth="1"/>
    <col min="14" max="14" width="28.125" style="24" bestFit="1" customWidth="1"/>
    <col min="15" max="15" width="32" style="24" bestFit="1" customWidth="1"/>
    <col min="16" max="16" width="28.625" style="6" customWidth="1"/>
    <col min="17" max="17" width="10" style="6" customWidth="1"/>
    <col min="18" max="18" width="21.625" style="6" bestFit="1" customWidth="1"/>
    <col min="19" max="20" width="21.75" style="6" bestFit="1" customWidth="1"/>
    <col min="21" max="21" width="26" style="6" customWidth="1"/>
    <col min="22" max="22" width="30.25" style="57" customWidth="1"/>
    <col min="23" max="23" width="29" style="4" customWidth="1"/>
    <col min="24" max="24" width="22.875" style="4" bestFit="1" customWidth="1"/>
    <col min="25" max="25" width="24.375" style="4" bestFit="1" customWidth="1"/>
    <col min="26" max="26" width="24.125" style="4" bestFit="1" customWidth="1"/>
    <col min="27" max="27" width="28" style="4" bestFit="1" customWidth="1"/>
    <col min="28" max="28" width="28.75" style="44" customWidth="1"/>
    <col min="29" max="30" width="8.25" style="44" customWidth="1"/>
    <col min="31" max="31" width="32.5" style="44" customWidth="1"/>
    <col min="32" max="33" width="8.25" style="44" customWidth="1"/>
    <col min="34" max="34" width="35" style="44" customWidth="1"/>
    <col min="35" max="37" width="35.625" style="15" customWidth="1"/>
    <col min="38" max="38" width="36.25" style="15" customWidth="1"/>
    <col min="39" max="39" width="42.125" style="15" customWidth="1"/>
    <col min="40" max="40" width="30.125" style="15" customWidth="1"/>
    <col min="41" max="44" width="35.625" style="15" customWidth="1"/>
    <col min="45" max="45" width="36.5" style="15" customWidth="1"/>
    <col min="46" max="46" width="42.125" style="15" customWidth="1"/>
    <col min="47" max="47" width="55.625" style="11" customWidth="1"/>
    <col min="48" max="48" width="48.375" style="11" customWidth="1"/>
    <col min="49" max="49" width="25.25" style="11" bestFit="1" customWidth="1"/>
    <col min="50" max="50" width="46.625" style="4" bestFit="1" customWidth="1"/>
    <col min="51" max="52" width="22.125" style="4" customWidth="1"/>
    <col min="53" max="53" width="21.75" style="4" customWidth="1"/>
    <col min="54" max="54" width="46.625" style="4" customWidth="1"/>
    <col min="55" max="56" width="46.125" style="41" bestFit="1" customWidth="1"/>
    <col min="57" max="57" width="34.125" style="7" bestFit="1" customWidth="1"/>
    <col min="58" max="58" width="27.25" style="7" bestFit="1" customWidth="1"/>
    <col min="59" max="59" width="29.375" style="6" customWidth="1"/>
    <col min="60" max="60" width="63" style="73" customWidth="1"/>
    <col min="61" max="62" width="46.875" style="6" customWidth="1"/>
    <col min="63" max="65" width="33" style="6" customWidth="1"/>
    <col min="66" max="66" width="27.875" style="3" bestFit="1" customWidth="1"/>
    <col min="67" max="16384" width="9" style="39"/>
  </cols>
  <sheetData>
    <row r="1" spans="1:66" x14ac:dyDescent="0.2">
      <c r="A1" s="48">
        <v>1</v>
      </c>
      <c r="C1" s="46"/>
      <c r="D1" s="56"/>
      <c r="E1" s="46"/>
      <c r="F1" s="46"/>
      <c r="G1" s="46"/>
      <c r="H1" s="46"/>
      <c r="V1" s="56"/>
    </row>
    <row r="2" spans="1:66" x14ac:dyDescent="0.2">
      <c r="A2" s="48" t="s">
        <v>144</v>
      </c>
      <c r="B2" s="3" t="s">
        <v>145</v>
      </c>
      <c r="C2" s="3" t="s">
        <v>399</v>
      </c>
      <c r="D2" s="3" t="s">
        <v>374</v>
      </c>
      <c r="E2" s="3" t="s">
        <v>375</v>
      </c>
      <c r="F2" s="71" t="s">
        <v>146</v>
      </c>
      <c r="G2" s="75" t="s">
        <v>377</v>
      </c>
      <c r="H2" s="46" t="s">
        <v>147</v>
      </c>
      <c r="I2" s="44" t="s">
        <v>148</v>
      </c>
      <c r="J2" s="24" t="s">
        <v>149</v>
      </c>
      <c r="L2" s="24" t="s">
        <v>150</v>
      </c>
      <c r="M2" s="24" t="s">
        <v>151</v>
      </c>
      <c r="N2" s="24" t="s">
        <v>152</v>
      </c>
      <c r="O2" s="24" t="s">
        <v>153</v>
      </c>
      <c r="P2" s="6" t="s">
        <v>154</v>
      </c>
      <c r="R2" s="6" t="s">
        <v>155</v>
      </c>
      <c r="S2" s="6" t="s">
        <v>156</v>
      </c>
      <c r="T2" s="6" t="s">
        <v>157</v>
      </c>
      <c r="U2" s="6" t="s">
        <v>158</v>
      </c>
      <c r="V2" s="3" t="s">
        <v>605</v>
      </c>
      <c r="W2" s="4" t="s">
        <v>159</v>
      </c>
      <c r="X2" s="4" t="s">
        <v>160</v>
      </c>
      <c r="Y2" s="4" t="s">
        <v>161</v>
      </c>
      <c r="Z2" s="4" t="s">
        <v>162</v>
      </c>
      <c r="AA2" s="4" t="s">
        <v>163</v>
      </c>
      <c r="AB2" s="44" t="s">
        <v>421</v>
      </c>
      <c r="AE2" s="44" t="s">
        <v>600</v>
      </c>
      <c r="AI2" s="15" t="s">
        <v>164</v>
      </c>
      <c r="AJ2" s="15" t="s">
        <v>510</v>
      </c>
      <c r="AK2" s="15" t="s">
        <v>306</v>
      </c>
      <c r="AL2" s="15" t="s">
        <v>165</v>
      </c>
      <c r="AM2" s="15" t="s">
        <v>166</v>
      </c>
      <c r="AN2" s="15" t="s">
        <v>167</v>
      </c>
      <c r="AO2" s="15" t="s">
        <v>168</v>
      </c>
      <c r="AP2" s="15" t="s">
        <v>178</v>
      </c>
      <c r="AQ2" s="15" t="s">
        <v>179</v>
      </c>
      <c r="AR2" s="15" t="s">
        <v>180</v>
      </c>
      <c r="AS2" s="15" t="s">
        <v>169</v>
      </c>
      <c r="AT2" s="15" t="s">
        <v>170</v>
      </c>
      <c r="AU2" s="11" t="s">
        <v>171</v>
      </c>
      <c r="AV2" s="11" t="s">
        <v>172</v>
      </c>
      <c r="AW2" s="11" t="s">
        <v>173</v>
      </c>
      <c r="AX2" s="4" t="s">
        <v>174</v>
      </c>
      <c r="AY2" s="4" t="s">
        <v>423</v>
      </c>
      <c r="AZ2" s="4" t="s">
        <v>425</v>
      </c>
      <c r="BA2" s="4" t="s">
        <v>175</v>
      </c>
      <c r="BB2" s="4" t="s">
        <v>176</v>
      </c>
      <c r="BC2" s="41" t="s">
        <v>320</v>
      </c>
      <c r="BD2" s="41" t="s">
        <v>322</v>
      </c>
      <c r="BE2" s="7" t="s">
        <v>177</v>
      </c>
      <c r="BF2" s="7" t="s">
        <v>479</v>
      </c>
      <c r="BG2" s="6" t="s">
        <v>314</v>
      </c>
      <c r="BH2" s="73" t="s">
        <v>316</v>
      </c>
      <c r="BI2" s="6" t="s">
        <v>500</v>
      </c>
      <c r="BJ2" s="6" t="s">
        <v>581</v>
      </c>
      <c r="BK2" s="7" t="s">
        <v>481</v>
      </c>
      <c r="BL2" s="7" t="s">
        <v>353</v>
      </c>
      <c r="BM2" s="7" t="s">
        <v>355</v>
      </c>
      <c r="BN2" s="3" t="s">
        <v>602</v>
      </c>
    </row>
    <row r="3" spans="1:66" x14ac:dyDescent="0.2">
      <c r="A3" s="48"/>
      <c r="C3" s="3"/>
      <c r="D3" s="3"/>
      <c r="E3" s="3"/>
      <c r="F3" s="46"/>
      <c r="G3" s="46"/>
      <c r="H3" s="46"/>
      <c r="I3" s="44" t="s">
        <v>498</v>
      </c>
      <c r="J3" s="24" t="s">
        <v>35</v>
      </c>
      <c r="L3" s="24" t="s">
        <v>35</v>
      </c>
      <c r="M3" s="24" t="s">
        <v>35</v>
      </c>
      <c r="P3" s="6" t="s">
        <v>35</v>
      </c>
      <c r="R3" s="6" t="s">
        <v>35</v>
      </c>
      <c r="S3" s="6" t="s">
        <v>35</v>
      </c>
      <c r="V3" s="3"/>
      <c r="W3" s="4" t="s">
        <v>35</v>
      </c>
      <c r="X3" s="4" t="s">
        <v>35</v>
      </c>
      <c r="Y3" s="4" t="s">
        <v>35</v>
      </c>
      <c r="AB3" s="44" t="s">
        <v>347</v>
      </c>
      <c r="AE3" s="44" t="s">
        <v>347</v>
      </c>
      <c r="AI3" s="15" t="s">
        <v>302</v>
      </c>
      <c r="AJ3" s="15" t="s">
        <v>302</v>
      </c>
      <c r="AL3" s="15" t="s">
        <v>35</v>
      </c>
      <c r="AM3" s="15" t="s">
        <v>35</v>
      </c>
      <c r="AN3" s="15" t="s">
        <v>35</v>
      </c>
      <c r="AO3" s="15" t="s">
        <v>35</v>
      </c>
      <c r="AP3" s="15" t="s">
        <v>35</v>
      </c>
      <c r="AQ3" s="15" t="s">
        <v>35</v>
      </c>
      <c r="AR3" s="15" t="s">
        <v>35</v>
      </c>
      <c r="AS3" s="15" t="s">
        <v>35</v>
      </c>
      <c r="AT3" s="15" t="s">
        <v>35</v>
      </c>
      <c r="AU3" s="11" t="s">
        <v>464</v>
      </c>
      <c r="AV3" s="11" t="s">
        <v>35</v>
      </c>
      <c r="AW3" s="11" t="s">
        <v>35</v>
      </c>
      <c r="AX3" s="4" t="s">
        <v>35</v>
      </c>
      <c r="BB3" s="4" t="s">
        <v>302</v>
      </c>
      <c r="BC3" s="41" t="s">
        <v>302</v>
      </c>
      <c r="BD3" s="41" t="s">
        <v>302</v>
      </c>
      <c r="BE3" s="6" t="s">
        <v>35</v>
      </c>
      <c r="BF3" s="6"/>
      <c r="BK3" s="6" t="s">
        <v>35</v>
      </c>
      <c r="BM3" s="6" t="s">
        <v>35</v>
      </c>
      <c r="BN3" s="14"/>
    </row>
    <row r="4" spans="1:66" x14ac:dyDescent="0.2">
      <c r="A4" s="48" t="s">
        <v>181</v>
      </c>
      <c r="C4" s="46"/>
      <c r="D4" s="56" t="s">
        <v>182</v>
      </c>
      <c r="E4" s="46" t="s">
        <v>183</v>
      </c>
      <c r="F4" s="46"/>
      <c r="G4" s="46"/>
      <c r="H4" s="46" t="s">
        <v>184</v>
      </c>
      <c r="V4" s="75" t="s">
        <v>607</v>
      </c>
      <c r="AB4" s="44" t="s">
        <v>342</v>
      </c>
      <c r="AJ4" s="15" t="s">
        <v>508</v>
      </c>
      <c r="AK4" s="15" t="s">
        <v>304</v>
      </c>
      <c r="AL4" s="70" t="s">
        <v>301</v>
      </c>
      <c r="AM4" s="70" t="s">
        <v>301</v>
      </c>
      <c r="AN4" s="70" t="s">
        <v>301</v>
      </c>
      <c r="AO4" s="70" t="s">
        <v>301</v>
      </c>
      <c r="AP4" s="70" t="s">
        <v>301</v>
      </c>
      <c r="AQ4" s="70" t="s">
        <v>301</v>
      </c>
      <c r="AR4" s="70" t="s">
        <v>301</v>
      </c>
      <c r="AS4" s="70" t="s">
        <v>301</v>
      </c>
      <c r="AT4" s="70" t="s">
        <v>301</v>
      </c>
      <c r="AU4" s="43"/>
      <c r="AV4" s="43" t="s">
        <v>485</v>
      </c>
      <c r="AW4" s="43" t="s">
        <v>485</v>
      </c>
      <c r="BA4" s="4" t="s">
        <v>185</v>
      </c>
      <c r="BE4" s="7" t="s">
        <v>547</v>
      </c>
      <c r="BF4" s="7" t="s">
        <v>547</v>
      </c>
      <c r="BG4" s="6" t="s">
        <v>545</v>
      </c>
      <c r="BH4" s="73" t="s">
        <v>546</v>
      </c>
    </row>
    <row r="5" spans="1:66" ht="222" customHeight="1" x14ac:dyDescent="0.2">
      <c r="A5" s="49" t="s">
        <v>186</v>
      </c>
      <c r="B5" s="14" t="s">
        <v>187</v>
      </c>
      <c r="C5" s="14" t="s">
        <v>310</v>
      </c>
      <c r="D5" s="14" t="s">
        <v>433</v>
      </c>
      <c r="E5" s="14" t="s">
        <v>562</v>
      </c>
      <c r="F5" s="14" t="s">
        <v>188</v>
      </c>
      <c r="G5" s="14" t="s">
        <v>329</v>
      </c>
      <c r="H5" s="14" t="s">
        <v>561</v>
      </c>
      <c r="I5" s="45" t="s">
        <v>575</v>
      </c>
      <c r="J5" s="25" t="s">
        <v>427</v>
      </c>
      <c r="K5" s="25"/>
      <c r="L5" s="25" t="s">
        <v>189</v>
      </c>
      <c r="M5" s="25" t="s">
        <v>190</v>
      </c>
      <c r="N5" s="25" t="s">
        <v>191</v>
      </c>
      <c r="O5" s="25" t="s">
        <v>192</v>
      </c>
      <c r="P5" s="8" t="s">
        <v>429</v>
      </c>
      <c r="Q5" s="8"/>
      <c r="R5" s="8" t="s">
        <v>193</v>
      </c>
      <c r="S5" s="8" t="s">
        <v>194</v>
      </c>
      <c r="T5" s="8" t="s">
        <v>195</v>
      </c>
      <c r="U5" s="8" t="s">
        <v>196</v>
      </c>
      <c r="V5" s="14"/>
      <c r="W5" s="10" t="s">
        <v>431</v>
      </c>
      <c r="X5" s="10" t="s">
        <v>197</v>
      </c>
      <c r="Y5" s="10" t="s">
        <v>198</v>
      </c>
      <c r="Z5" s="10" t="s">
        <v>199</v>
      </c>
      <c r="AA5" s="10" t="s">
        <v>200</v>
      </c>
      <c r="AB5" s="45" t="s">
        <v>343</v>
      </c>
      <c r="AC5" s="45" t="s">
        <v>344</v>
      </c>
      <c r="AD5" s="45" t="s">
        <v>345</v>
      </c>
      <c r="AE5" s="45" t="s">
        <v>346</v>
      </c>
      <c r="AF5" s="45" t="s">
        <v>344</v>
      </c>
      <c r="AG5" s="45" t="s">
        <v>345</v>
      </c>
      <c r="AH5" s="45" t="s">
        <v>358</v>
      </c>
      <c r="AI5" s="16" t="s">
        <v>348</v>
      </c>
      <c r="AJ5" s="16" t="s">
        <v>512</v>
      </c>
      <c r="AK5" s="16" t="s">
        <v>308</v>
      </c>
      <c r="AL5" s="16" t="s">
        <v>298</v>
      </c>
      <c r="AM5" s="16" t="s">
        <v>349</v>
      </c>
      <c r="AN5" s="16" t="s">
        <v>297</v>
      </c>
      <c r="AO5" s="16" t="s">
        <v>299</v>
      </c>
      <c r="AP5" s="16" t="s">
        <v>209</v>
      </c>
      <c r="AQ5" s="16" t="s">
        <v>210</v>
      </c>
      <c r="AR5" s="16" t="s">
        <v>211</v>
      </c>
      <c r="AS5" s="16" t="s">
        <v>201</v>
      </c>
      <c r="AT5" s="16" t="s">
        <v>202</v>
      </c>
      <c r="AU5" s="12" t="s">
        <v>475</v>
      </c>
      <c r="AV5" s="12" t="s">
        <v>477</v>
      </c>
      <c r="AW5" s="12" t="s">
        <v>203</v>
      </c>
      <c r="AX5" s="10" t="s">
        <v>204</v>
      </c>
      <c r="AY5" s="10" t="s">
        <v>205</v>
      </c>
      <c r="AZ5" s="10" t="s">
        <v>206</v>
      </c>
      <c r="BA5" s="10" t="s">
        <v>207</v>
      </c>
      <c r="BB5" s="10" t="s">
        <v>208</v>
      </c>
      <c r="BC5" s="42" t="s">
        <v>487</v>
      </c>
      <c r="BD5" s="42" t="s">
        <v>489</v>
      </c>
      <c r="BE5" s="9" t="s">
        <v>549</v>
      </c>
      <c r="BF5" s="9" t="s">
        <v>548</v>
      </c>
      <c r="BG5" s="8" t="s">
        <v>584</v>
      </c>
      <c r="BH5" s="74" t="s">
        <v>576</v>
      </c>
      <c r="BI5" s="8" t="s">
        <v>586</v>
      </c>
      <c r="BJ5" s="8" t="s">
        <v>579</v>
      </c>
      <c r="BK5" s="8" t="s">
        <v>482</v>
      </c>
      <c r="BL5" s="8" t="s">
        <v>577</v>
      </c>
      <c r="BM5" s="8" t="s">
        <v>504</v>
      </c>
      <c r="BN5" s="14" t="s">
        <v>559</v>
      </c>
    </row>
    <row r="6" spans="1:66" x14ac:dyDescent="0.2">
      <c r="A6" s="48">
        <f>ROW()-5</f>
        <v>1</v>
      </c>
      <c r="B6" s="3" t="str">
        <f>_xlfn.CONCAT(C6:G6)</f>
        <v>10011</v>
      </c>
      <c r="C6" s="48">
        <v>1</v>
      </c>
      <c r="D6" s="57">
        <v>0</v>
      </c>
      <c r="E6" s="48">
        <v>0</v>
      </c>
      <c r="F6" s="48">
        <v>1</v>
      </c>
      <c r="G6" s="48">
        <v>1</v>
      </c>
      <c r="H6" s="48">
        <v>0</v>
      </c>
      <c r="I6" s="44" t="s">
        <v>565</v>
      </c>
      <c r="J6" s="24" t="str">
        <f>K6</f>
        <v>1,1,0</v>
      </c>
      <c r="K6" s="24" t="s">
        <v>525</v>
      </c>
      <c r="L6" s="24" t="s">
        <v>62</v>
      </c>
      <c r="M6" s="24" t="s">
        <v>63</v>
      </c>
      <c r="N6" s="24">
        <f>VLOOKUP($C6,公式调用枚举!$B$58:$E$60,公式调用枚举!$D$56,0)</f>
        <v>80001</v>
      </c>
      <c r="O6" s="24">
        <f>VLOOKUP($G6,公式调用枚举!$B$70:$E$73,公式调用枚举!$E$56,0)</f>
        <v>83101</v>
      </c>
      <c r="P6" s="6" t="str">
        <f>_xlfn.CONCAT(6,",",Q6,",",0)</f>
        <v>6,1,0</v>
      </c>
      <c r="Q6" s="6">
        <f t="shared" ref="Q6:Q37" si="0">F6</f>
        <v>1</v>
      </c>
      <c r="R6" s="6" t="s">
        <v>62</v>
      </c>
      <c r="S6" s="6" t="s">
        <v>63</v>
      </c>
      <c r="T6" s="6">
        <f>VLOOKUP($F6,公式调用枚举!$B$63:$E$67,公式调用枚举!$D$61,0)</f>
        <v>40</v>
      </c>
      <c r="U6" s="6">
        <f>VLOOKUP($F6,公式调用枚举!$B$63:$E$67,公式调用枚举!$E$61,0)</f>
        <v>82001</v>
      </c>
      <c r="V6" s="57" t="str">
        <f>IF(D6=0,"",VLOOKUP($D6,公式调用枚举!$B$76:$D$78,公式调用枚举!$D$75,0))</f>
        <v/>
      </c>
      <c r="W6" s="4" t="str">
        <f>J6</f>
        <v>1,1,0</v>
      </c>
      <c r="X6" s="4" t="s">
        <v>212</v>
      </c>
      <c r="Y6" s="4" t="s">
        <v>213</v>
      </c>
      <c r="Z6" s="4">
        <f>VLOOKUP($G6,公式调用枚举!$B$70:$E$73,公式调用枚举!$D$68,0)</f>
        <v>83001</v>
      </c>
      <c r="AA6" s="4">
        <f>VLOOKUP($G6,公式调用枚举!$B$70:$E$73,公式调用枚举!$E$68,0)</f>
        <v>83101</v>
      </c>
      <c r="AB6" s="44" t="str">
        <f>_xlfn.TEXTJOIN(",",0,AC6:AD6)</f>
        <v>20,20</v>
      </c>
      <c r="AC6" s="44">
        <f>VLOOKUP($F6,公式调用枚举!$B$3:$F$7,公式调用枚举!$F$2,0)</f>
        <v>20</v>
      </c>
      <c r="AD6" s="44">
        <f>VLOOKUP($F6,公式调用枚举!$B$3:$F$7,公式调用枚举!$F$2,0)</f>
        <v>20</v>
      </c>
      <c r="AE6" s="44" t="str">
        <f>_xlfn.TEXTJOIN(",",0,AF6:AG6)</f>
        <v>0,0</v>
      </c>
      <c r="AF6" s="44">
        <v>0</v>
      </c>
      <c r="AG6" s="44">
        <v>0</v>
      </c>
      <c r="AI6" s="15" t="str">
        <f>VLOOKUP($F6,公式调用枚举!$B$3:$L$7,公式调用枚举!$I$2,0)</f>
        <v>-5,20</v>
      </c>
      <c r="AJ6" s="15" t="str">
        <f>AI6</f>
        <v>-5,20</v>
      </c>
      <c r="AK6" s="15">
        <v>0</v>
      </c>
      <c r="AL6" s="15" t="s">
        <v>214</v>
      </c>
      <c r="AM6" s="40" t="s">
        <v>351</v>
      </c>
      <c r="AN6" s="15" t="s">
        <v>215</v>
      </c>
      <c r="AO6" s="15" t="str">
        <f t="shared" ref="AO6:AO37" si="1">_xlfn.CONCAT("1,"&amp;AI6)</f>
        <v>1,-5,20</v>
      </c>
      <c r="AP6" s="15" t="s">
        <v>217</v>
      </c>
      <c r="AQ6" s="15" t="s">
        <v>218</v>
      </c>
      <c r="AR6" s="15" t="s">
        <v>219</v>
      </c>
      <c r="AS6" s="15" t="s">
        <v>214</v>
      </c>
      <c r="AT6" s="40" t="s">
        <v>351</v>
      </c>
      <c r="AU6" s="11" t="s">
        <v>68</v>
      </c>
      <c r="AV6" s="11" t="str">
        <f>AU6</f>
        <v>0,500;501,1000;1001,2500;2501,5000;5001,8000;8001,9999</v>
      </c>
      <c r="AW6" s="13">
        <v>101102103104105</v>
      </c>
      <c r="AX6" s="4" t="str">
        <f>VLOOKUP($F6,公式调用枚举!$B$3:$M$7,公式调用枚举!$M$2,0)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 s="4">
        <f>1+(F6-1)*2</f>
        <v>1</v>
      </c>
      <c r="AZ6" s="4">
        <v>8</v>
      </c>
      <c r="BA6" s="4">
        <f t="shared" ref="BA6:BA37" si="2">3+(F6-1)*2</f>
        <v>3</v>
      </c>
      <c r="BB6" s="4" t="s">
        <v>216</v>
      </c>
      <c r="BC6" s="41" t="s">
        <v>312</v>
      </c>
      <c r="BD6" s="41" t="s">
        <v>318</v>
      </c>
      <c r="BE6" s="7" t="s">
        <v>513</v>
      </c>
      <c r="BF6" s="6">
        <f>IF(C6&gt;1,"0",1)</f>
        <v>1</v>
      </c>
      <c r="BG6" s="6">
        <v>0</v>
      </c>
      <c r="BH6" s="6">
        <v>500</v>
      </c>
      <c r="BI6" s="6">
        <f>IF(C6=3,"0",500)</f>
        <v>500</v>
      </c>
      <c r="BJ6" s="6">
        <f>IF(C6=3,"0",5000)</f>
        <v>5000</v>
      </c>
      <c r="BK6" s="6" t="str">
        <f>IF(C6=3,"","-2,100")</f>
        <v>-2,100</v>
      </c>
      <c r="BL6" s="7" t="s">
        <v>502</v>
      </c>
      <c r="BM6" s="7" t="s">
        <v>505</v>
      </c>
      <c r="BN6" s="3">
        <f>VLOOKUP(G6,公式调用枚举!$B$70:$I$73,公式调用枚举!$I$68,0)</f>
        <v>5000001</v>
      </c>
    </row>
    <row r="7" spans="1:66" x14ac:dyDescent="0.2">
      <c r="A7" s="48">
        <f t="shared" ref="A7:A57" si="3">ROW()-5</f>
        <v>2</v>
      </c>
      <c r="B7" s="3" t="str">
        <f t="shared" ref="B7:B25" si="4">_xlfn.CONCAT(C7:G7)</f>
        <v>10012</v>
      </c>
      <c r="C7" s="48">
        <v>1</v>
      </c>
      <c r="D7" s="57">
        <v>0</v>
      </c>
      <c r="E7" s="48">
        <v>0</v>
      </c>
      <c r="F7" s="48">
        <v>1</v>
      </c>
      <c r="G7" s="48">
        <v>2</v>
      </c>
      <c r="H7" s="48">
        <v>0</v>
      </c>
      <c r="I7" s="44" t="s">
        <v>567</v>
      </c>
      <c r="J7" s="24" t="str">
        <f t="shared" ref="J7:J70" si="5">K7</f>
        <v>1,2,0</v>
      </c>
      <c r="K7" s="24" t="s">
        <v>526</v>
      </c>
      <c r="L7" s="24" t="s">
        <v>62</v>
      </c>
      <c r="M7" s="24" t="s">
        <v>63</v>
      </c>
      <c r="N7" s="24">
        <f>VLOOKUP($C7,公式调用枚举!$B$58:$E$60,公式调用枚举!$D$56,0)</f>
        <v>80001</v>
      </c>
      <c r="O7" s="24">
        <f>VLOOKUP($G7,公式调用枚举!$B$70:$E$73,公式调用枚举!$E$56,0)</f>
        <v>83102</v>
      </c>
      <c r="P7" s="6" t="str">
        <f t="shared" ref="P7:P70" si="6">_xlfn.CONCAT(6,",",Q7,",",0)</f>
        <v>6,1,0</v>
      </c>
      <c r="Q7" s="6">
        <f t="shared" si="0"/>
        <v>1</v>
      </c>
      <c r="R7" s="6" t="s">
        <v>62</v>
      </c>
      <c r="S7" s="6" t="s">
        <v>63</v>
      </c>
      <c r="T7" s="6">
        <f>VLOOKUP($F7,公式调用枚举!$B$63:$E$67,公式调用枚举!$D$61,0)</f>
        <v>40</v>
      </c>
      <c r="U7" s="6">
        <f>VLOOKUP($F7,公式调用枚举!$B$63:$E$67,公式调用枚举!$E$61,0)</f>
        <v>82001</v>
      </c>
      <c r="V7" s="57" t="str">
        <f>IF(D7=0,"",VLOOKUP($D7,公式调用枚举!$B$76:$D$78,公式调用枚举!$D$75,0))</f>
        <v/>
      </c>
      <c r="W7" s="4" t="str">
        <f t="shared" ref="W7:W70" si="7">J7</f>
        <v>1,2,0</v>
      </c>
      <c r="X7" s="4" t="s">
        <v>212</v>
      </c>
      <c r="Y7" s="4" t="s">
        <v>213</v>
      </c>
      <c r="Z7" s="4">
        <f>VLOOKUP($G7,公式调用枚举!$B$70:$E$73,公式调用枚举!$D$68,0)</f>
        <v>83002</v>
      </c>
      <c r="AA7" s="4">
        <f>VLOOKUP($G7,公式调用枚举!$B$70:$E$73,公式调用枚举!$E$68,0)</f>
        <v>83102</v>
      </c>
      <c r="AB7" s="44" t="str">
        <f t="shared" ref="AB7:AB70" si="8">_xlfn.TEXTJOIN(",",0,AC7:AD7)</f>
        <v>20,20</v>
      </c>
      <c r="AC7" s="44">
        <f>VLOOKUP($F7,公式调用枚举!$B$3:$F$7,公式调用枚举!$F$2,0)</f>
        <v>20</v>
      </c>
      <c r="AD7" s="44">
        <f>VLOOKUP($F7,公式调用枚举!$B$3:$F$7,公式调用枚举!$F$2,0)</f>
        <v>20</v>
      </c>
      <c r="AE7" s="44" t="str">
        <f t="shared" ref="AE7:AE70" si="9">_xlfn.TEXTJOIN(",",0,AF7:AG7)</f>
        <v>0,0</v>
      </c>
      <c r="AF7" s="44">
        <v>0</v>
      </c>
      <c r="AG7" s="44">
        <v>0</v>
      </c>
      <c r="AI7" s="15" t="str">
        <f>VLOOKUP($F7,公式调用枚举!$B$3:$L$7,公式调用枚举!$I$2,0)</f>
        <v>-5,20</v>
      </c>
      <c r="AJ7" s="15" t="str">
        <f t="shared" ref="AJ7:AJ70" si="10">AI7</f>
        <v>-5,20</v>
      </c>
      <c r="AK7" s="15">
        <v>0</v>
      </c>
      <c r="AL7" s="15" t="s">
        <v>214</v>
      </c>
      <c r="AM7" s="40" t="s">
        <v>351</v>
      </c>
      <c r="AN7" s="15" t="s">
        <v>215</v>
      </c>
      <c r="AO7" s="15" t="str">
        <f t="shared" si="1"/>
        <v>1,-5,20</v>
      </c>
      <c r="AP7" s="15" t="s">
        <v>217</v>
      </c>
      <c r="AQ7" s="15" t="s">
        <v>218</v>
      </c>
      <c r="AR7" s="15" t="s">
        <v>219</v>
      </c>
      <c r="AS7" s="15" t="s">
        <v>214</v>
      </c>
      <c r="AT7" s="40" t="s">
        <v>351</v>
      </c>
      <c r="AU7" s="11" t="s">
        <v>68</v>
      </c>
      <c r="AV7" s="11" t="str">
        <f t="shared" ref="AV7:AV45" si="11">AU7</f>
        <v>0,500;501,1000;1001,2500;2501,5000;5001,8000;8001,9999</v>
      </c>
      <c r="AW7" s="13">
        <v>101102103104105</v>
      </c>
      <c r="AX7" s="4" t="str">
        <f>VLOOKUP($F7,公式调用枚举!$B$3:$M$7,公式调用枚举!$M$2,0)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 s="4">
        <f t="shared" ref="AY7:AY70" si="12">1+(F7-1)*2</f>
        <v>1</v>
      </c>
      <c r="AZ7" s="4">
        <v>8</v>
      </c>
      <c r="BA7" s="4">
        <f t="shared" si="2"/>
        <v>3</v>
      </c>
      <c r="BB7" s="4" t="s">
        <v>216</v>
      </c>
      <c r="BC7" s="41" t="s">
        <v>312</v>
      </c>
      <c r="BD7" s="41" t="s">
        <v>318</v>
      </c>
      <c r="BE7" s="7" t="s">
        <v>513</v>
      </c>
      <c r="BF7" s="6">
        <f t="shared" ref="BF7:BF70" si="13">IF(C7&gt;1,"0",1)</f>
        <v>1</v>
      </c>
      <c r="BG7" s="6">
        <v>0</v>
      </c>
      <c r="BH7" s="6">
        <v>500</v>
      </c>
      <c r="BI7" s="6">
        <f t="shared" ref="BI7:BI70" si="14">IF(C7=3,"0",500)</f>
        <v>500</v>
      </c>
      <c r="BJ7" s="6">
        <f t="shared" ref="BJ7:BJ70" si="15">IF(C7=3,"0",5000)</f>
        <v>5000</v>
      </c>
      <c r="BK7" s="6" t="str">
        <f>IF(C7=3,"","-2,100")</f>
        <v>-2,100</v>
      </c>
      <c r="BL7" s="7" t="s">
        <v>502</v>
      </c>
      <c r="BM7" s="7" t="s">
        <v>505</v>
      </c>
      <c r="BN7" s="3">
        <f>VLOOKUP(G7,公式调用枚举!$B$70:$I$73,公式调用枚举!$I$68,0)</f>
        <v>5000002</v>
      </c>
    </row>
    <row r="8" spans="1:66" x14ac:dyDescent="0.2">
      <c r="A8" s="48">
        <f t="shared" si="3"/>
        <v>3</v>
      </c>
      <c r="B8" s="3" t="str">
        <f t="shared" si="4"/>
        <v>10013</v>
      </c>
      <c r="C8" s="48">
        <v>1</v>
      </c>
      <c r="D8" s="57">
        <v>0</v>
      </c>
      <c r="E8" s="48">
        <v>0</v>
      </c>
      <c r="F8" s="48">
        <v>1</v>
      </c>
      <c r="G8" s="48">
        <v>3</v>
      </c>
      <c r="H8" s="48">
        <v>0</v>
      </c>
      <c r="I8" s="44" t="s">
        <v>569</v>
      </c>
      <c r="J8" s="24" t="str">
        <f t="shared" si="5"/>
        <v>1,3,0</v>
      </c>
      <c r="K8" s="24" t="s">
        <v>527</v>
      </c>
      <c r="L8" s="24" t="s">
        <v>62</v>
      </c>
      <c r="M8" s="24" t="s">
        <v>63</v>
      </c>
      <c r="N8" s="24">
        <f>VLOOKUP($C8,公式调用枚举!$B$58:$E$60,公式调用枚举!$D$56,0)</f>
        <v>80001</v>
      </c>
      <c r="O8" s="24">
        <f>VLOOKUP($G8,公式调用枚举!$B$70:$E$73,公式调用枚举!$E$56,0)</f>
        <v>83103</v>
      </c>
      <c r="P8" s="6" t="str">
        <f t="shared" si="6"/>
        <v>6,1,0</v>
      </c>
      <c r="Q8" s="6">
        <f t="shared" si="0"/>
        <v>1</v>
      </c>
      <c r="R8" s="6" t="s">
        <v>62</v>
      </c>
      <c r="S8" s="6" t="s">
        <v>63</v>
      </c>
      <c r="T8" s="6">
        <f>VLOOKUP($F8,公式调用枚举!$B$63:$E$67,公式调用枚举!$D$61,0)</f>
        <v>40</v>
      </c>
      <c r="U8" s="6">
        <f>VLOOKUP($F8,公式调用枚举!$B$63:$E$67,公式调用枚举!$E$61,0)</f>
        <v>82001</v>
      </c>
      <c r="V8" s="57" t="str">
        <f>IF(D8=0,"",VLOOKUP($D8,公式调用枚举!$B$76:$D$78,公式调用枚举!$D$75,0))</f>
        <v/>
      </c>
      <c r="W8" s="4" t="str">
        <f t="shared" si="7"/>
        <v>1,3,0</v>
      </c>
      <c r="X8" s="4" t="s">
        <v>64</v>
      </c>
      <c r="Y8" s="4" t="s">
        <v>65</v>
      </c>
      <c r="Z8" s="4">
        <f>VLOOKUP($G8,公式调用枚举!$B$70:$E$73,公式调用枚举!$D$68,0)</f>
        <v>83003</v>
      </c>
      <c r="AA8" s="4">
        <f>VLOOKUP($G8,公式调用枚举!$B$70:$E$73,公式调用枚举!$E$68,0)</f>
        <v>83103</v>
      </c>
      <c r="AB8" s="44" t="str">
        <f t="shared" si="8"/>
        <v>20,20</v>
      </c>
      <c r="AC8" s="44">
        <f>VLOOKUP($F8,公式调用枚举!$B$3:$F$7,公式调用枚举!$F$2,0)</f>
        <v>20</v>
      </c>
      <c r="AD8" s="44">
        <f>VLOOKUP($F8,公式调用枚举!$B$3:$F$7,公式调用枚举!$F$2,0)</f>
        <v>20</v>
      </c>
      <c r="AE8" s="44" t="str">
        <f t="shared" si="9"/>
        <v>0,0</v>
      </c>
      <c r="AF8" s="44">
        <v>0</v>
      </c>
      <c r="AG8" s="44">
        <v>0</v>
      </c>
      <c r="AI8" s="15" t="str">
        <f>VLOOKUP($F8,公式调用枚举!$B$3:$L$7,公式调用枚举!$I$2,0)</f>
        <v>-5,20</v>
      </c>
      <c r="AJ8" s="15" t="str">
        <f t="shared" si="10"/>
        <v>-5,20</v>
      </c>
      <c r="AK8" s="15">
        <v>0</v>
      </c>
      <c r="AL8" s="15" t="s">
        <v>66</v>
      </c>
      <c r="AM8" s="40" t="s">
        <v>350</v>
      </c>
      <c r="AN8" s="15" t="s">
        <v>67</v>
      </c>
      <c r="AO8" s="15" t="str">
        <f t="shared" si="1"/>
        <v>1,-5,20</v>
      </c>
      <c r="AP8" s="15" t="s">
        <v>69</v>
      </c>
      <c r="AQ8" s="15" t="s">
        <v>70</v>
      </c>
      <c r="AR8" s="15" t="s">
        <v>71</v>
      </c>
      <c r="AS8" s="15" t="s">
        <v>66</v>
      </c>
      <c r="AT8" s="40" t="s">
        <v>350</v>
      </c>
      <c r="AU8" s="11" t="s">
        <v>68</v>
      </c>
      <c r="AV8" s="11" t="str">
        <f t="shared" si="11"/>
        <v>0,500;501,1000;1001,2500;2501,5000;5001,8000;8001,9999</v>
      </c>
      <c r="AW8" s="13">
        <v>101102103104105</v>
      </c>
      <c r="AX8" s="4" t="str">
        <f>VLOOKUP($F8,公式调用枚举!$B$3:$M$7,公式调用枚举!$M$2,0)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 s="4">
        <f t="shared" si="12"/>
        <v>1</v>
      </c>
      <c r="AZ8" s="4">
        <v>8</v>
      </c>
      <c r="BA8" s="4">
        <f t="shared" si="2"/>
        <v>3</v>
      </c>
      <c r="BB8" s="4" t="s">
        <v>220</v>
      </c>
      <c r="BC8" s="41" t="s">
        <v>312</v>
      </c>
      <c r="BD8" s="41" t="s">
        <v>318</v>
      </c>
      <c r="BE8" s="7" t="s">
        <v>369</v>
      </c>
      <c r="BF8" s="6">
        <f t="shared" si="13"/>
        <v>1</v>
      </c>
      <c r="BG8" s="6">
        <v>0</v>
      </c>
      <c r="BH8" s="6">
        <v>500</v>
      </c>
      <c r="BI8" s="6">
        <f t="shared" si="14"/>
        <v>500</v>
      </c>
      <c r="BJ8" s="6">
        <f t="shared" si="15"/>
        <v>5000</v>
      </c>
      <c r="BK8" s="6" t="str">
        <f t="shared" ref="BK8:BK71" si="16">IF(C8=3,"","-2,100")</f>
        <v>-2,100</v>
      </c>
      <c r="BL8" s="7" t="s">
        <v>502</v>
      </c>
      <c r="BM8" s="7" t="s">
        <v>505</v>
      </c>
      <c r="BN8" s="3">
        <f>VLOOKUP(G8,公式调用枚举!$B$70:$I$73,公式调用枚举!$I$68,0)</f>
        <v>5000003</v>
      </c>
    </row>
    <row r="9" spans="1:66" x14ac:dyDescent="0.2">
      <c r="A9" s="48">
        <f t="shared" si="3"/>
        <v>4</v>
      </c>
      <c r="B9" s="3" t="str">
        <f t="shared" si="4"/>
        <v>10014</v>
      </c>
      <c r="C9" s="48">
        <v>1</v>
      </c>
      <c r="D9" s="57">
        <v>0</v>
      </c>
      <c r="E9" s="48">
        <v>0</v>
      </c>
      <c r="F9" s="48">
        <v>1</v>
      </c>
      <c r="G9" s="48">
        <v>4</v>
      </c>
      <c r="H9" s="48">
        <v>0</v>
      </c>
      <c r="I9" s="44" t="s">
        <v>571</v>
      </c>
      <c r="J9" s="24" t="str">
        <f t="shared" si="5"/>
        <v>1,4,0</v>
      </c>
      <c r="K9" s="24" t="s">
        <v>528</v>
      </c>
      <c r="L9" s="24" t="s">
        <v>62</v>
      </c>
      <c r="M9" s="24" t="s">
        <v>63</v>
      </c>
      <c r="N9" s="24">
        <f>VLOOKUP($C9,公式调用枚举!$B$58:$E$60,公式调用枚举!$D$56,0)</f>
        <v>80001</v>
      </c>
      <c r="O9" s="24">
        <f>VLOOKUP($G9,公式调用枚举!$B$70:$E$73,公式调用枚举!$E$56,0)</f>
        <v>83104</v>
      </c>
      <c r="P9" s="6" t="str">
        <f t="shared" si="6"/>
        <v>6,1,0</v>
      </c>
      <c r="Q9" s="6">
        <f t="shared" si="0"/>
        <v>1</v>
      </c>
      <c r="R9" s="6" t="s">
        <v>62</v>
      </c>
      <c r="S9" s="6" t="s">
        <v>63</v>
      </c>
      <c r="T9" s="6">
        <f>VLOOKUP($F9,公式调用枚举!$B$63:$E$67,公式调用枚举!$D$61,0)</f>
        <v>40</v>
      </c>
      <c r="U9" s="6">
        <f>VLOOKUP($F9,公式调用枚举!$B$63:$E$67,公式调用枚举!$E$61,0)</f>
        <v>82001</v>
      </c>
      <c r="V9" s="57" t="str">
        <f>IF(D9=0,"",VLOOKUP($D9,公式调用枚举!$B$76:$D$78,公式调用枚举!$D$75,0))</f>
        <v/>
      </c>
      <c r="W9" s="4" t="str">
        <f t="shared" si="7"/>
        <v>1,4,0</v>
      </c>
      <c r="X9" s="4" t="s">
        <v>64</v>
      </c>
      <c r="Y9" s="4" t="s">
        <v>65</v>
      </c>
      <c r="Z9" s="4">
        <f>VLOOKUP($G9,公式调用枚举!$B$70:$E$73,公式调用枚举!$D$68,0)</f>
        <v>83004</v>
      </c>
      <c r="AA9" s="4">
        <f>VLOOKUP($G9,公式调用枚举!$B$70:$E$73,公式调用枚举!$E$68,0)</f>
        <v>83104</v>
      </c>
      <c r="AB9" s="44" t="str">
        <f t="shared" si="8"/>
        <v>20,20</v>
      </c>
      <c r="AC9" s="44">
        <f>VLOOKUP($F9,公式调用枚举!$B$3:$F$7,公式调用枚举!$F$2,0)</f>
        <v>20</v>
      </c>
      <c r="AD9" s="44">
        <f>VLOOKUP($F9,公式调用枚举!$B$3:$F$7,公式调用枚举!$F$2,0)</f>
        <v>20</v>
      </c>
      <c r="AE9" s="44" t="str">
        <f t="shared" si="9"/>
        <v>0,0</v>
      </c>
      <c r="AF9" s="44">
        <v>0</v>
      </c>
      <c r="AG9" s="44">
        <v>0</v>
      </c>
      <c r="AI9" s="15" t="str">
        <f>VLOOKUP($F9,公式调用枚举!$B$3:$L$7,公式调用枚举!$I$2,0)</f>
        <v>-5,20</v>
      </c>
      <c r="AJ9" s="15" t="str">
        <f t="shared" si="10"/>
        <v>-5,20</v>
      </c>
      <c r="AK9" s="15">
        <v>0</v>
      </c>
      <c r="AL9" s="15" t="s">
        <v>66</v>
      </c>
      <c r="AM9" s="40" t="s">
        <v>350</v>
      </c>
      <c r="AN9" s="15" t="s">
        <v>67</v>
      </c>
      <c r="AO9" s="15" t="str">
        <f t="shared" si="1"/>
        <v>1,-5,20</v>
      </c>
      <c r="AP9" s="15" t="s">
        <v>69</v>
      </c>
      <c r="AQ9" s="15" t="s">
        <v>70</v>
      </c>
      <c r="AR9" s="15" t="s">
        <v>71</v>
      </c>
      <c r="AS9" s="15" t="s">
        <v>66</v>
      </c>
      <c r="AT9" s="40" t="s">
        <v>350</v>
      </c>
      <c r="AU9" s="11" t="s">
        <v>68</v>
      </c>
      <c r="AV9" s="11" t="str">
        <f t="shared" si="11"/>
        <v>0,500;501,1000;1001,2500;2501,5000;5001,8000;8001,9999</v>
      </c>
      <c r="AW9" s="13">
        <v>101102103104105</v>
      </c>
      <c r="AX9" s="4" t="str">
        <f>VLOOKUP($F9,公式调用枚举!$B$3:$M$7,公式调用枚举!$M$2,0)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 s="4">
        <f t="shared" si="12"/>
        <v>1</v>
      </c>
      <c r="AZ9" s="4">
        <v>8</v>
      </c>
      <c r="BA9" s="4">
        <f t="shared" si="2"/>
        <v>3</v>
      </c>
      <c r="BB9" s="4" t="s">
        <v>220</v>
      </c>
      <c r="BC9" s="41" t="s">
        <v>312</v>
      </c>
      <c r="BD9" s="41" t="s">
        <v>318</v>
      </c>
      <c r="BE9" s="7" t="s">
        <v>369</v>
      </c>
      <c r="BF9" s="6">
        <f t="shared" si="13"/>
        <v>1</v>
      </c>
      <c r="BG9" s="6">
        <v>0</v>
      </c>
      <c r="BH9" s="6">
        <v>500</v>
      </c>
      <c r="BI9" s="6">
        <f t="shared" si="14"/>
        <v>500</v>
      </c>
      <c r="BJ9" s="6">
        <f t="shared" si="15"/>
        <v>5000</v>
      </c>
      <c r="BK9" s="6" t="str">
        <f t="shared" si="16"/>
        <v>-2,100</v>
      </c>
      <c r="BL9" s="7" t="s">
        <v>502</v>
      </c>
      <c r="BM9" s="7" t="s">
        <v>505</v>
      </c>
      <c r="BN9" s="3">
        <f>VLOOKUP(G9,公式调用枚举!$B$70:$I$73,公式调用枚举!$I$68,0)</f>
        <v>5000001</v>
      </c>
    </row>
    <row r="10" spans="1:66" x14ac:dyDescent="0.2">
      <c r="A10" s="48">
        <f t="shared" si="3"/>
        <v>5</v>
      </c>
      <c r="B10" s="3" t="str">
        <f t="shared" si="4"/>
        <v>10021</v>
      </c>
      <c r="C10" s="48">
        <v>1</v>
      </c>
      <c r="D10" s="57">
        <v>0</v>
      </c>
      <c r="E10" s="48">
        <v>0</v>
      </c>
      <c r="F10" s="48">
        <f t="shared" ref="F10:F25" si="17">F6+1</f>
        <v>2</v>
      </c>
      <c r="G10" s="48">
        <v>1</v>
      </c>
      <c r="H10" s="48">
        <v>0</v>
      </c>
      <c r="I10" s="44" t="s">
        <v>573</v>
      </c>
      <c r="J10" s="24" t="str">
        <f t="shared" si="5"/>
        <v>1,5,0</v>
      </c>
      <c r="K10" s="24" t="s">
        <v>435</v>
      </c>
      <c r="L10" s="24" t="s">
        <v>76</v>
      </c>
      <c r="M10" s="24" t="s">
        <v>77</v>
      </c>
      <c r="N10" s="24">
        <f>VLOOKUP($C10,公式调用枚举!$B$58:$E$60,公式调用枚举!$D$56,0)</f>
        <v>80001</v>
      </c>
      <c r="O10" s="24">
        <f>VLOOKUP($G10,公式调用枚举!$B$70:$E$73,公式调用枚举!$E$56,0)</f>
        <v>83101</v>
      </c>
      <c r="P10" s="6" t="str">
        <f t="shared" si="6"/>
        <v>6,2,0</v>
      </c>
      <c r="Q10" s="6">
        <f t="shared" si="0"/>
        <v>2</v>
      </c>
      <c r="R10" s="6" t="s">
        <v>76</v>
      </c>
      <c r="S10" s="6" t="s">
        <v>77</v>
      </c>
      <c r="T10" s="6">
        <f>VLOOKUP($F10,公式调用枚举!$B$63:$E$67,公式调用枚举!$D$61,0)</f>
        <v>41</v>
      </c>
      <c r="U10" s="6">
        <f>VLOOKUP($F10,公式调用枚举!$B$63:$E$67,公式调用枚举!$E$61,0)</f>
        <v>82002</v>
      </c>
      <c r="V10" s="57" t="str">
        <f>IF(D10=0,"",VLOOKUP($D10,公式调用枚举!$B$76:$D$78,公式调用枚举!$D$75,0))</f>
        <v/>
      </c>
      <c r="W10" s="4" t="str">
        <f t="shared" si="7"/>
        <v>1,5,0</v>
      </c>
      <c r="X10" s="4" t="s">
        <v>64</v>
      </c>
      <c r="Y10" s="4" t="s">
        <v>65</v>
      </c>
      <c r="Z10" s="4">
        <f>VLOOKUP($G10,公式调用枚举!$B$70:$E$73,公式调用枚举!$D$68,0)</f>
        <v>83001</v>
      </c>
      <c r="AA10" s="4">
        <f>VLOOKUP($G10,公式调用枚举!$B$70:$E$73,公式调用枚举!$E$68,0)</f>
        <v>83101</v>
      </c>
      <c r="AB10" s="44" t="str">
        <f t="shared" si="8"/>
        <v>100,100</v>
      </c>
      <c r="AC10" s="44">
        <f>VLOOKUP($F10,公式调用枚举!$B$3:$F$7,公式调用枚举!$F$2,0)</f>
        <v>100</v>
      </c>
      <c r="AD10" s="44">
        <f>VLOOKUP($F10,公式调用枚举!$B$3:$F$7,公式调用枚举!$F$2,0)</f>
        <v>100</v>
      </c>
      <c r="AE10" s="44" t="str">
        <f t="shared" si="9"/>
        <v>0,0</v>
      </c>
      <c r="AF10" s="44">
        <v>0</v>
      </c>
      <c r="AG10" s="44">
        <v>0</v>
      </c>
      <c r="AI10" s="15" t="str">
        <f>VLOOKUP($F10,公式调用枚举!$B$3:$L$7,公式调用枚举!$I$2,0)</f>
        <v>-5,100</v>
      </c>
      <c r="AJ10" s="15" t="str">
        <f t="shared" si="10"/>
        <v>-5,100</v>
      </c>
      <c r="AK10" s="15">
        <v>0</v>
      </c>
      <c r="AL10" s="15" t="s">
        <v>66</v>
      </c>
      <c r="AM10" s="40" t="s">
        <v>350</v>
      </c>
      <c r="AN10" s="15" t="s">
        <v>221</v>
      </c>
      <c r="AO10" s="15" t="str">
        <f t="shared" si="1"/>
        <v>1,-5,100</v>
      </c>
      <c r="AP10" s="15" t="s">
        <v>69</v>
      </c>
      <c r="AQ10" s="15" t="s">
        <v>70</v>
      </c>
      <c r="AR10" s="15" t="s">
        <v>71</v>
      </c>
      <c r="AS10" s="15" t="s">
        <v>66</v>
      </c>
      <c r="AT10" s="40" t="s">
        <v>350</v>
      </c>
      <c r="AU10" s="11" t="s">
        <v>68</v>
      </c>
      <c r="AV10" s="11" t="str">
        <f t="shared" si="11"/>
        <v>0,500;501,1000;1001,2500;2501,5000;5001,8000;8001,9999</v>
      </c>
      <c r="AW10" s="13">
        <v>101102103104105</v>
      </c>
      <c r="AX10" s="4" t="str">
        <f>VLOOKUP($F10,公式调用枚举!$B$3:$M$7,公式调用枚举!$M$2,0)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 s="4">
        <f t="shared" si="12"/>
        <v>3</v>
      </c>
      <c r="AZ10" s="4">
        <v>8</v>
      </c>
      <c r="BA10" s="4">
        <f t="shared" si="2"/>
        <v>5</v>
      </c>
      <c r="BB10" s="4" t="s">
        <v>220</v>
      </c>
      <c r="BC10" s="41" t="s">
        <v>312</v>
      </c>
      <c r="BD10" s="41" t="s">
        <v>318</v>
      </c>
      <c r="BE10" s="7" t="s">
        <v>369</v>
      </c>
      <c r="BF10" s="6">
        <f t="shared" si="13"/>
        <v>1</v>
      </c>
      <c r="BG10" s="6">
        <v>0</v>
      </c>
      <c r="BH10" s="6">
        <v>500</v>
      </c>
      <c r="BI10" s="6">
        <f t="shared" si="14"/>
        <v>500</v>
      </c>
      <c r="BJ10" s="6">
        <f t="shared" si="15"/>
        <v>5000</v>
      </c>
      <c r="BK10" s="6" t="str">
        <f t="shared" si="16"/>
        <v>-2,100</v>
      </c>
      <c r="BL10" s="7" t="s">
        <v>502</v>
      </c>
      <c r="BM10" s="7" t="s">
        <v>505</v>
      </c>
      <c r="BN10" s="3">
        <f>VLOOKUP(G10,公式调用枚举!$B$70:$I$73,公式调用枚举!$I$68,0)</f>
        <v>5000001</v>
      </c>
    </row>
    <row r="11" spans="1:66" x14ac:dyDescent="0.2">
      <c r="A11" s="48">
        <f t="shared" si="3"/>
        <v>6</v>
      </c>
      <c r="B11" s="3" t="str">
        <f t="shared" si="4"/>
        <v>10022</v>
      </c>
      <c r="C11" s="48">
        <v>1</v>
      </c>
      <c r="D11" s="57">
        <v>0</v>
      </c>
      <c r="E11" s="48">
        <v>0</v>
      </c>
      <c r="F11" s="48">
        <f t="shared" si="17"/>
        <v>2</v>
      </c>
      <c r="G11" s="48">
        <v>2</v>
      </c>
      <c r="H11" s="48">
        <v>0</v>
      </c>
      <c r="I11" s="44" t="str">
        <f>I6</f>
        <v>0,500,1,5;501,1000,6,10;1001,2500,2,15;2501,5000,7,20;5001,8000,3,25;8001,9999,8,30</v>
      </c>
      <c r="J11" s="24" t="str">
        <f t="shared" si="5"/>
        <v>1,6,0</v>
      </c>
      <c r="K11" s="24" t="s">
        <v>529</v>
      </c>
      <c r="L11" s="24" t="s">
        <v>76</v>
      </c>
      <c r="M11" s="24" t="s">
        <v>77</v>
      </c>
      <c r="N11" s="24">
        <f>VLOOKUP($C11,公式调用枚举!$B$58:$E$60,公式调用枚举!$D$56,0)</f>
        <v>80001</v>
      </c>
      <c r="O11" s="24">
        <f>VLOOKUP($G11,公式调用枚举!$B$70:$E$73,公式调用枚举!$E$56,0)</f>
        <v>83102</v>
      </c>
      <c r="P11" s="6" t="str">
        <f t="shared" si="6"/>
        <v>6,2,0</v>
      </c>
      <c r="Q11" s="6">
        <f t="shared" si="0"/>
        <v>2</v>
      </c>
      <c r="R11" s="6" t="s">
        <v>76</v>
      </c>
      <c r="S11" s="6" t="s">
        <v>77</v>
      </c>
      <c r="T11" s="6">
        <f>VLOOKUP($F11,公式调用枚举!$B$63:$E$67,公式调用枚举!$D$61,0)</f>
        <v>41</v>
      </c>
      <c r="U11" s="6">
        <f>VLOOKUP($F11,公式调用枚举!$B$63:$E$67,公式调用枚举!$E$61,0)</f>
        <v>82002</v>
      </c>
      <c r="V11" s="57" t="str">
        <f>IF(D11=0,"",VLOOKUP($D11,公式调用枚举!$B$76:$D$78,公式调用枚举!$D$75,0))</f>
        <v/>
      </c>
      <c r="W11" s="4" t="str">
        <f t="shared" si="7"/>
        <v>1,6,0</v>
      </c>
      <c r="X11" s="4" t="s">
        <v>64</v>
      </c>
      <c r="Y11" s="4" t="s">
        <v>65</v>
      </c>
      <c r="Z11" s="4">
        <f>VLOOKUP($G11,公式调用枚举!$B$70:$E$73,公式调用枚举!$D$68,0)</f>
        <v>83002</v>
      </c>
      <c r="AA11" s="4">
        <f>VLOOKUP($G11,公式调用枚举!$B$70:$E$73,公式调用枚举!$E$68,0)</f>
        <v>83102</v>
      </c>
      <c r="AB11" s="44" t="str">
        <f t="shared" si="8"/>
        <v>100,100</v>
      </c>
      <c r="AC11" s="44">
        <f>VLOOKUP($F11,公式调用枚举!$B$3:$F$7,公式调用枚举!$F$2,0)</f>
        <v>100</v>
      </c>
      <c r="AD11" s="44">
        <f>VLOOKUP($F11,公式调用枚举!$B$3:$F$7,公式调用枚举!$F$2,0)</f>
        <v>100</v>
      </c>
      <c r="AE11" s="44" t="str">
        <f t="shared" si="9"/>
        <v>0,0</v>
      </c>
      <c r="AF11" s="44">
        <v>0</v>
      </c>
      <c r="AG11" s="44">
        <v>0</v>
      </c>
      <c r="AI11" s="15" t="str">
        <f>VLOOKUP($F11,公式调用枚举!$B$3:$L$7,公式调用枚举!$I$2,0)</f>
        <v>-5,100</v>
      </c>
      <c r="AJ11" s="15" t="str">
        <f t="shared" si="10"/>
        <v>-5,100</v>
      </c>
      <c r="AK11" s="15">
        <v>0</v>
      </c>
      <c r="AL11" s="15" t="s">
        <v>66</v>
      </c>
      <c r="AM11" s="40" t="s">
        <v>350</v>
      </c>
      <c r="AN11" s="15" t="s">
        <v>221</v>
      </c>
      <c r="AO11" s="15" t="str">
        <f t="shared" si="1"/>
        <v>1,-5,100</v>
      </c>
      <c r="AP11" s="15" t="s">
        <v>69</v>
      </c>
      <c r="AQ11" s="15" t="s">
        <v>70</v>
      </c>
      <c r="AR11" s="15" t="s">
        <v>71</v>
      </c>
      <c r="AS11" s="15" t="s">
        <v>66</v>
      </c>
      <c r="AT11" s="40" t="s">
        <v>350</v>
      </c>
      <c r="AU11" s="11" t="s">
        <v>68</v>
      </c>
      <c r="AV11" s="11" t="str">
        <f t="shared" si="11"/>
        <v>0,500;501,1000;1001,2500;2501,5000;5001,8000;8001,9999</v>
      </c>
      <c r="AW11" s="13">
        <v>101102103104105</v>
      </c>
      <c r="AX11" s="4" t="str">
        <f>VLOOKUP($F11,公式调用枚举!$B$3:$M$7,公式调用枚举!$M$2,0)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1" s="4">
        <f t="shared" si="12"/>
        <v>3</v>
      </c>
      <c r="AZ11" s="4">
        <v>8</v>
      </c>
      <c r="BA11" s="4">
        <f t="shared" si="2"/>
        <v>5</v>
      </c>
      <c r="BB11" s="4" t="s">
        <v>220</v>
      </c>
      <c r="BC11" s="41" t="s">
        <v>312</v>
      </c>
      <c r="BD11" s="41" t="s">
        <v>318</v>
      </c>
      <c r="BE11" s="7" t="s">
        <v>369</v>
      </c>
      <c r="BF11" s="6">
        <f t="shared" si="13"/>
        <v>1</v>
      </c>
      <c r="BG11" s="6">
        <v>0</v>
      </c>
      <c r="BH11" s="6">
        <v>500</v>
      </c>
      <c r="BI11" s="6">
        <f t="shared" si="14"/>
        <v>500</v>
      </c>
      <c r="BJ11" s="6">
        <f t="shared" si="15"/>
        <v>5000</v>
      </c>
      <c r="BK11" s="6" t="str">
        <f t="shared" si="16"/>
        <v>-2,100</v>
      </c>
      <c r="BL11" s="7" t="s">
        <v>502</v>
      </c>
      <c r="BM11" s="7" t="s">
        <v>505</v>
      </c>
      <c r="BN11" s="3">
        <f>VLOOKUP(G11,公式调用枚举!$B$70:$I$73,公式调用枚举!$I$68,0)</f>
        <v>5000002</v>
      </c>
    </row>
    <row r="12" spans="1:66" x14ac:dyDescent="0.2">
      <c r="A12" s="48">
        <f t="shared" si="3"/>
        <v>7</v>
      </c>
      <c r="B12" s="3" t="str">
        <f t="shared" si="4"/>
        <v>10023</v>
      </c>
      <c r="C12" s="48">
        <v>1</v>
      </c>
      <c r="D12" s="57">
        <v>0</v>
      </c>
      <c r="E12" s="48">
        <v>0</v>
      </c>
      <c r="F12" s="48">
        <f t="shared" si="17"/>
        <v>2</v>
      </c>
      <c r="G12" s="48">
        <v>3</v>
      </c>
      <c r="H12" s="48">
        <v>0</v>
      </c>
      <c r="I12" s="44" t="str">
        <f t="shared" ref="I12:I21" si="18">I7</f>
        <v>0,500,6,10;501,1000,11,15;1001,2500,16,20;2501,5000,21,25;5001,8000,26,30;8001,9999,31,35</v>
      </c>
      <c r="J12" s="24" t="str">
        <f t="shared" si="5"/>
        <v>1,7,0</v>
      </c>
      <c r="K12" s="24" t="s">
        <v>530</v>
      </c>
      <c r="L12" s="24" t="s">
        <v>76</v>
      </c>
      <c r="M12" s="24" t="s">
        <v>77</v>
      </c>
      <c r="N12" s="24">
        <f>VLOOKUP($C12,公式调用枚举!$B$58:$E$60,公式调用枚举!$D$56,0)</f>
        <v>80001</v>
      </c>
      <c r="O12" s="24">
        <f>VLOOKUP($G12,公式调用枚举!$B$70:$E$73,公式调用枚举!$E$56,0)</f>
        <v>83103</v>
      </c>
      <c r="P12" s="6" t="str">
        <f t="shared" si="6"/>
        <v>6,2,0</v>
      </c>
      <c r="Q12" s="6">
        <f t="shared" si="0"/>
        <v>2</v>
      </c>
      <c r="R12" s="6" t="s">
        <v>76</v>
      </c>
      <c r="S12" s="6" t="s">
        <v>77</v>
      </c>
      <c r="T12" s="6">
        <f>VLOOKUP($F12,公式调用枚举!$B$63:$E$67,公式调用枚举!$D$61,0)</f>
        <v>41</v>
      </c>
      <c r="U12" s="6">
        <f>VLOOKUP($F12,公式调用枚举!$B$63:$E$67,公式调用枚举!$E$61,0)</f>
        <v>82002</v>
      </c>
      <c r="V12" s="57" t="str">
        <f>IF(D12=0,"",VLOOKUP($D12,公式调用枚举!$B$76:$D$78,公式调用枚举!$D$75,0))</f>
        <v/>
      </c>
      <c r="W12" s="4" t="str">
        <f t="shared" si="7"/>
        <v>1,7,0</v>
      </c>
      <c r="X12" s="4" t="s">
        <v>64</v>
      </c>
      <c r="Y12" s="4" t="s">
        <v>65</v>
      </c>
      <c r="Z12" s="4">
        <f>VLOOKUP($G12,公式调用枚举!$B$70:$E$73,公式调用枚举!$D$68,0)</f>
        <v>83003</v>
      </c>
      <c r="AA12" s="4">
        <f>VLOOKUP($G12,公式调用枚举!$B$70:$E$73,公式调用枚举!$E$68,0)</f>
        <v>83103</v>
      </c>
      <c r="AB12" s="44" t="str">
        <f t="shared" si="8"/>
        <v>100,100</v>
      </c>
      <c r="AC12" s="44">
        <f>VLOOKUP($F12,公式调用枚举!$B$3:$F$7,公式调用枚举!$F$2,0)</f>
        <v>100</v>
      </c>
      <c r="AD12" s="44">
        <f>VLOOKUP($F12,公式调用枚举!$B$3:$F$7,公式调用枚举!$F$2,0)</f>
        <v>100</v>
      </c>
      <c r="AE12" s="44" t="str">
        <f t="shared" si="9"/>
        <v>0,0</v>
      </c>
      <c r="AF12" s="44">
        <v>0</v>
      </c>
      <c r="AG12" s="44">
        <v>0</v>
      </c>
      <c r="AI12" s="15" t="str">
        <f>VLOOKUP($F12,公式调用枚举!$B$3:$L$7,公式调用枚举!$I$2,0)</f>
        <v>-5,100</v>
      </c>
      <c r="AJ12" s="15" t="str">
        <f t="shared" si="10"/>
        <v>-5,100</v>
      </c>
      <c r="AK12" s="15">
        <v>0</v>
      </c>
      <c r="AL12" s="15" t="s">
        <v>66</v>
      </c>
      <c r="AM12" s="40" t="s">
        <v>350</v>
      </c>
      <c r="AN12" s="15" t="s">
        <v>221</v>
      </c>
      <c r="AO12" s="15" t="str">
        <f t="shared" si="1"/>
        <v>1,-5,100</v>
      </c>
      <c r="AP12" s="15" t="s">
        <v>69</v>
      </c>
      <c r="AQ12" s="15" t="s">
        <v>70</v>
      </c>
      <c r="AR12" s="15" t="s">
        <v>71</v>
      </c>
      <c r="AS12" s="15" t="s">
        <v>66</v>
      </c>
      <c r="AT12" s="40" t="s">
        <v>350</v>
      </c>
      <c r="AU12" s="11" t="s">
        <v>68</v>
      </c>
      <c r="AV12" s="11" t="str">
        <f t="shared" si="11"/>
        <v>0,500;501,1000;1001,2500;2501,5000;5001,8000;8001,9999</v>
      </c>
      <c r="AW12" s="13">
        <v>101102103104105</v>
      </c>
      <c r="AX12" s="4" t="str">
        <f>VLOOKUP($F12,公式调用枚举!$B$3:$M$7,公式调用枚举!$M$2,0)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2" s="4">
        <f t="shared" si="12"/>
        <v>3</v>
      </c>
      <c r="AZ12" s="4">
        <v>8</v>
      </c>
      <c r="BA12" s="4">
        <f t="shared" si="2"/>
        <v>5</v>
      </c>
      <c r="BB12" s="4" t="s">
        <v>220</v>
      </c>
      <c r="BC12" s="41" t="s">
        <v>312</v>
      </c>
      <c r="BD12" s="41" t="s">
        <v>318</v>
      </c>
      <c r="BE12" s="7" t="s">
        <v>369</v>
      </c>
      <c r="BF12" s="6">
        <f t="shared" si="13"/>
        <v>1</v>
      </c>
      <c r="BG12" s="6">
        <v>0</v>
      </c>
      <c r="BH12" s="6">
        <v>500</v>
      </c>
      <c r="BI12" s="6">
        <f t="shared" si="14"/>
        <v>500</v>
      </c>
      <c r="BJ12" s="6">
        <f t="shared" si="15"/>
        <v>5000</v>
      </c>
      <c r="BK12" s="6" t="str">
        <f t="shared" si="16"/>
        <v>-2,100</v>
      </c>
      <c r="BL12" s="7" t="s">
        <v>502</v>
      </c>
      <c r="BM12" s="7" t="s">
        <v>505</v>
      </c>
      <c r="BN12" s="3">
        <f>VLOOKUP(G12,公式调用枚举!$B$70:$I$73,公式调用枚举!$I$68,0)</f>
        <v>5000003</v>
      </c>
    </row>
    <row r="13" spans="1:66" x14ac:dyDescent="0.2">
      <c r="A13" s="48">
        <f t="shared" si="3"/>
        <v>8</v>
      </c>
      <c r="B13" s="3" t="str">
        <f t="shared" si="4"/>
        <v>10024</v>
      </c>
      <c r="C13" s="48">
        <v>1</v>
      </c>
      <c r="D13" s="57">
        <v>0</v>
      </c>
      <c r="E13" s="48">
        <v>0</v>
      </c>
      <c r="F13" s="48">
        <f t="shared" si="17"/>
        <v>2</v>
      </c>
      <c r="G13" s="48">
        <v>4</v>
      </c>
      <c r="H13" s="48">
        <v>0</v>
      </c>
      <c r="I13" s="44" t="str">
        <f t="shared" si="18"/>
        <v>0,500,11,15;501,1000,16,20;1001,2500,21,25;2501,5000,26,30;5001,8000,31,35;8001,9999,36,40</v>
      </c>
      <c r="J13" s="24" t="str">
        <f t="shared" si="5"/>
        <v>1,8,0</v>
      </c>
      <c r="K13" s="24" t="s">
        <v>531</v>
      </c>
      <c r="L13" s="24" t="s">
        <v>76</v>
      </c>
      <c r="M13" s="24" t="s">
        <v>77</v>
      </c>
      <c r="N13" s="24">
        <f>VLOOKUP($C13,公式调用枚举!$B$58:$E$60,公式调用枚举!$D$56,0)</f>
        <v>80001</v>
      </c>
      <c r="O13" s="24">
        <f>VLOOKUP($G13,公式调用枚举!$B$70:$E$73,公式调用枚举!$E$56,0)</f>
        <v>83104</v>
      </c>
      <c r="P13" s="6" t="str">
        <f t="shared" si="6"/>
        <v>6,2,0</v>
      </c>
      <c r="Q13" s="6">
        <f t="shared" si="0"/>
        <v>2</v>
      </c>
      <c r="R13" s="6" t="s">
        <v>76</v>
      </c>
      <c r="S13" s="6" t="s">
        <v>77</v>
      </c>
      <c r="T13" s="6">
        <f>VLOOKUP($F13,公式调用枚举!$B$63:$E$67,公式调用枚举!$D$61,0)</f>
        <v>41</v>
      </c>
      <c r="U13" s="6">
        <f>VLOOKUP($F13,公式调用枚举!$B$63:$E$67,公式调用枚举!$E$61,0)</f>
        <v>82002</v>
      </c>
      <c r="V13" s="57" t="str">
        <f>IF(D13=0,"",VLOOKUP($D13,公式调用枚举!$B$76:$D$78,公式调用枚举!$D$75,0))</f>
        <v/>
      </c>
      <c r="W13" s="4" t="str">
        <f t="shared" si="7"/>
        <v>1,8,0</v>
      </c>
      <c r="X13" s="4" t="s">
        <v>64</v>
      </c>
      <c r="Y13" s="4" t="s">
        <v>65</v>
      </c>
      <c r="Z13" s="4">
        <f>VLOOKUP($G13,公式调用枚举!$B$70:$E$73,公式调用枚举!$D$68,0)</f>
        <v>83004</v>
      </c>
      <c r="AA13" s="4">
        <f>VLOOKUP($G13,公式调用枚举!$B$70:$E$73,公式调用枚举!$E$68,0)</f>
        <v>83104</v>
      </c>
      <c r="AB13" s="44" t="str">
        <f t="shared" si="8"/>
        <v>100,100</v>
      </c>
      <c r="AC13" s="44">
        <f>VLOOKUP($F13,公式调用枚举!$B$3:$F$7,公式调用枚举!$F$2,0)</f>
        <v>100</v>
      </c>
      <c r="AD13" s="44">
        <f>VLOOKUP($F13,公式调用枚举!$B$3:$F$7,公式调用枚举!$F$2,0)</f>
        <v>100</v>
      </c>
      <c r="AE13" s="44" t="str">
        <f t="shared" si="9"/>
        <v>0,0</v>
      </c>
      <c r="AF13" s="44">
        <v>0</v>
      </c>
      <c r="AG13" s="44">
        <v>0</v>
      </c>
      <c r="AI13" s="15" t="str">
        <f>VLOOKUP($F13,公式调用枚举!$B$3:$L$7,公式调用枚举!$I$2,0)</f>
        <v>-5,100</v>
      </c>
      <c r="AJ13" s="15" t="str">
        <f t="shared" si="10"/>
        <v>-5,100</v>
      </c>
      <c r="AK13" s="15">
        <v>0</v>
      </c>
      <c r="AL13" s="15" t="s">
        <v>66</v>
      </c>
      <c r="AM13" s="40" t="s">
        <v>350</v>
      </c>
      <c r="AN13" s="15" t="s">
        <v>221</v>
      </c>
      <c r="AO13" s="15" t="str">
        <f t="shared" si="1"/>
        <v>1,-5,100</v>
      </c>
      <c r="AP13" s="15" t="s">
        <v>69</v>
      </c>
      <c r="AQ13" s="15" t="s">
        <v>70</v>
      </c>
      <c r="AR13" s="15" t="s">
        <v>71</v>
      </c>
      <c r="AS13" s="15" t="s">
        <v>66</v>
      </c>
      <c r="AT13" s="40" t="s">
        <v>350</v>
      </c>
      <c r="AU13" s="11" t="s">
        <v>68</v>
      </c>
      <c r="AV13" s="11" t="str">
        <f t="shared" si="11"/>
        <v>0,500;501,1000;1001,2500;2501,5000;5001,8000;8001,9999</v>
      </c>
      <c r="AW13" s="13">
        <v>101102103104105</v>
      </c>
      <c r="AX13" s="4" t="str">
        <f>VLOOKUP($F13,公式调用枚举!$B$3:$M$7,公式调用枚举!$M$2,0)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3" s="4">
        <f t="shared" si="12"/>
        <v>3</v>
      </c>
      <c r="AZ13" s="4">
        <v>8</v>
      </c>
      <c r="BA13" s="4">
        <f t="shared" si="2"/>
        <v>5</v>
      </c>
      <c r="BB13" s="4" t="s">
        <v>220</v>
      </c>
      <c r="BC13" s="41" t="s">
        <v>312</v>
      </c>
      <c r="BD13" s="41" t="s">
        <v>318</v>
      </c>
      <c r="BE13" s="7" t="s">
        <v>369</v>
      </c>
      <c r="BF13" s="6">
        <f t="shared" si="13"/>
        <v>1</v>
      </c>
      <c r="BG13" s="6">
        <v>0</v>
      </c>
      <c r="BH13" s="6">
        <v>500</v>
      </c>
      <c r="BI13" s="6">
        <f t="shared" si="14"/>
        <v>500</v>
      </c>
      <c r="BJ13" s="6">
        <f t="shared" si="15"/>
        <v>5000</v>
      </c>
      <c r="BK13" s="6" t="str">
        <f t="shared" si="16"/>
        <v>-2,100</v>
      </c>
      <c r="BL13" s="7" t="s">
        <v>502</v>
      </c>
      <c r="BM13" s="7" t="s">
        <v>505</v>
      </c>
      <c r="BN13" s="3">
        <f>VLOOKUP(G13,公式调用枚举!$B$70:$I$73,公式调用枚举!$I$68,0)</f>
        <v>5000001</v>
      </c>
    </row>
    <row r="14" spans="1:66" x14ac:dyDescent="0.2">
      <c r="A14" s="48">
        <f t="shared" si="3"/>
        <v>9</v>
      </c>
      <c r="B14" s="3" t="str">
        <f t="shared" si="4"/>
        <v>10031</v>
      </c>
      <c r="C14" s="48">
        <v>1</v>
      </c>
      <c r="D14" s="57">
        <v>0</v>
      </c>
      <c r="E14" s="48">
        <v>0</v>
      </c>
      <c r="F14" s="48">
        <f t="shared" si="17"/>
        <v>3</v>
      </c>
      <c r="G14" s="48">
        <v>1</v>
      </c>
      <c r="H14" s="48">
        <v>0</v>
      </c>
      <c r="I14" s="44" t="str">
        <f t="shared" si="18"/>
        <v>0,500,16,20;501,1000,21,25;2500,26,30;5000,31,35;8000,36,40;9999,41,45</v>
      </c>
      <c r="J14" s="24" t="str">
        <f t="shared" si="5"/>
        <v>1,9,0</v>
      </c>
      <c r="K14" s="24" t="s">
        <v>532</v>
      </c>
      <c r="L14" s="24" t="s">
        <v>83</v>
      </c>
      <c r="M14" s="24" t="s">
        <v>84</v>
      </c>
      <c r="N14" s="24">
        <f>VLOOKUP($C14,公式调用枚举!$B$58:$E$60,公式调用枚举!$D$56,0)</f>
        <v>80001</v>
      </c>
      <c r="O14" s="24">
        <f>VLOOKUP($G14,公式调用枚举!$B$70:$E$73,公式调用枚举!$E$56,0)</f>
        <v>83101</v>
      </c>
      <c r="P14" s="6" t="str">
        <f t="shared" si="6"/>
        <v>6,3,0</v>
      </c>
      <c r="Q14" s="6">
        <f t="shared" si="0"/>
        <v>3</v>
      </c>
      <c r="R14" s="6" t="s">
        <v>83</v>
      </c>
      <c r="S14" s="6" t="s">
        <v>84</v>
      </c>
      <c r="T14" s="6">
        <f>VLOOKUP($F14,公式调用枚举!$B$63:$E$67,公式调用枚举!$D$61,0)</f>
        <v>42</v>
      </c>
      <c r="U14" s="6">
        <f>VLOOKUP($F14,公式调用枚举!$B$63:$E$67,公式调用枚举!$E$61,0)</f>
        <v>82003</v>
      </c>
      <c r="V14" s="57" t="str">
        <f>IF(D14=0,"",VLOOKUP($D14,公式调用枚举!$B$76:$D$78,公式调用枚举!$D$75,0))</f>
        <v/>
      </c>
      <c r="W14" s="4" t="str">
        <f t="shared" si="7"/>
        <v>1,9,0</v>
      </c>
      <c r="X14" s="4" t="s">
        <v>64</v>
      </c>
      <c r="Y14" s="4" t="s">
        <v>65</v>
      </c>
      <c r="Z14" s="4">
        <f>VLOOKUP($G14,公式调用枚举!$B$70:$E$73,公式调用枚举!$D$68,0)</f>
        <v>83001</v>
      </c>
      <c r="AA14" s="4">
        <f>VLOOKUP($G14,公式调用枚举!$B$70:$E$73,公式调用枚举!$E$68,0)</f>
        <v>83101</v>
      </c>
      <c r="AB14" s="44" t="str">
        <f t="shared" si="8"/>
        <v>1000,1000</v>
      </c>
      <c r="AC14" s="44">
        <f>VLOOKUP($F14,公式调用枚举!$B$3:$F$7,公式调用枚举!$F$2,0)</f>
        <v>1000</v>
      </c>
      <c r="AD14" s="44">
        <f>VLOOKUP($F14,公式调用枚举!$B$3:$F$7,公式调用枚举!$F$2,0)</f>
        <v>1000</v>
      </c>
      <c r="AE14" s="44" t="str">
        <f t="shared" si="9"/>
        <v>0,0</v>
      </c>
      <c r="AF14" s="44">
        <v>0</v>
      </c>
      <c r="AG14" s="44">
        <v>0</v>
      </c>
      <c r="AI14" s="15" t="str">
        <f>VLOOKUP($F14,公式调用枚举!$B$3:$L$7,公式调用枚举!$I$2,0)</f>
        <v>-5,1000</v>
      </c>
      <c r="AJ14" s="15" t="str">
        <f t="shared" si="10"/>
        <v>-5,1000</v>
      </c>
      <c r="AK14" s="15">
        <v>0</v>
      </c>
      <c r="AL14" s="15" t="s">
        <v>66</v>
      </c>
      <c r="AM14" s="40" t="s">
        <v>350</v>
      </c>
      <c r="AN14" s="15" t="s">
        <v>222</v>
      </c>
      <c r="AO14" s="15" t="str">
        <f t="shared" si="1"/>
        <v>1,-5,1000</v>
      </c>
      <c r="AP14" s="15" t="s">
        <v>69</v>
      </c>
      <c r="AQ14" s="15" t="s">
        <v>70</v>
      </c>
      <c r="AR14" s="15" t="s">
        <v>71</v>
      </c>
      <c r="AS14" s="15" t="s">
        <v>66</v>
      </c>
      <c r="AT14" s="40" t="s">
        <v>350</v>
      </c>
      <c r="AU14" s="11" t="s">
        <v>68</v>
      </c>
      <c r="AV14" s="11" t="str">
        <f t="shared" si="11"/>
        <v>0,500;501,1000;1001,2500;2501,5000;5001,8000;8001,9999</v>
      </c>
      <c r="AW14" s="13">
        <v>101102103104105</v>
      </c>
      <c r="AX14" s="4" t="str">
        <f>VLOOKUP($F14,公式调用枚举!$B$3:$M$7,公式调用枚举!$M$2,0)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4" s="4">
        <f t="shared" si="12"/>
        <v>5</v>
      </c>
      <c r="AZ14" s="4">
        <v>8</v>
      </c>
      <c r="BA14" s="4">
        <f t="shared" si="2"/>
        <v>7</v>
      </c>
      <c r="BB14" s="4" t="s">
        <v>220</v>
      </c>
      <c r="BC14" s="41" t="s">
        <v>312</v>
      </c>
      <c r="BD14" s="41" t="s">
        <v>318</v>
      </c>
      <c r="BE14" s="7" t="s">
        <v>369</v>
      </c>
      <c r="BF14" s="6">
        <f t="shared" si="13"/>
        <v>1</v>
      </c>
      <c r="BG14" s="6">
        <v>0</v>
      </c>
      <c r="BH14" s="6">
        <v>500</v>
      </c>
      <c r="BI14" s="6">
        <f t="shared" si="14"/>
        <v>500</v>
      </c>
      <c r="BJ14" s="6">
        <f t="shared" si="15"/>
        <v>5000</v>
      </c>
      <c r="BK14" s="6" t="str">
        <f t="shared" si="16"/>
        <v>-2,100</v>
      </c>
      <c r="BL14" s="7" t="s">
        <v>502</v>
      </c>
      <c r="BM14" s="7" t="s">
        <v>505</v>
      </c>
      <c r="BN14" s="3">
        <f>VLOOKUP(G14,公式调用枚举!$B$70:$I$73,公式调用枚举!$I$68,0)</f>
        <v>5000001</v>
      </c>
    </row>
    <row r="15" spans="1:66" x14ac:dyDescent="0.2">
      <c r="A15" s="48">
        <f t="shared" si="3"/>
        <v>10</v>
      </c>
      <c r="B15" s="3" t="str">
        <f t="shared" si="4"/>
        <v>10032</v>
      </c>
      <c r="C15" s="48">
        <v>1</v>
      </c>
      <c r="D15" s="57">
        <v>0</v>
      </c>
      <c r="E15" s="48">
        <v>0</v>
      </c>
      <c r="F15" s="48">
        <f t="shared" si="17"/>
        <v>3</v>
      </c>
      <c r="G15" s="48">
        <v>2</v>
      </c>
      <c r="H15" s="48">
        <v>0</v>
      </c>
      <c r="I15" s="44" t="str">
        <f t="shared" si="18"/>
        <v>0,500,21,25;501,1000,26,30;1001,2500,31,35;2501,5000,36,40;5001,8000,41,45;8001,9999,46,50</v>
      </c>
      <c r="J15" s="24" t="str">
        <f t="shared" si="5"/>
        <v>1,10,0</v>
      </c>
      <c r="K15" s="24" t="s">
        <v>436</v>
      </c>
      <c r="L15" s="24" t="s">
        <v>83</v>
      </c>
      <c r="M15" s="24" t="s">
        <v>84</v>
      </c>
      <c r="N15" s="24">
        <f>VLOOKUP($C15,公式调用枚举!$B$58:$E$60,公式调用枚举!$D$56,0)</f>
        <v>80001</v>
      </c>
      <c r="O15" s="24">
        <f>VLOOKUP($G15,公式调用枚举!$B$70:$E$73,公式调用枚举!$E$56,0)</f>
        <v>83102</v>
      </c>
      <c r="P15" s="6" t="str">
        <f t="shared" si="6"/>
        <v>6,3,0</v>
      </c>
      <c r="Q15" s="6">
        <f t="shared" si="0"/>
        <v>3</v>
      </c>
      <c r="R15" s="6" t="s">
        <v>83</v>
      </c>
      <c r="S15" s="6" t="s">
        <v>84</v>
      </c>
      <c r="T15" s="6">
        <f>VLOOKUP($F15,公式调用枚举!$B$63:$E$67,公式调用枚举!$D$61,0)</f>
        <v>42</v>
      </c>
      <c r="U15" s="6">
        <f>VLOOKUP($F15,公式调用枚举!$B$63:$E$67,公式调用枚举!$E$61,0)</f>
        <v>82003</v>
      </c>
      <c r="V15" s="57" t="str">
        <f>IF(D15=0,"",VLOOKUP($D15,公式调用枚举!$B$76:$D$78,公式调用枚举!$D$75,0))</f>
        <v/>
      </c>
      <c r="W15" s="4" t="str">
        <f t="shared" si="7"/>
        <v>1,10,0</v>
      </c>
      <c r="X15" s="4" t="s">
        <v>64</v>
      </c>
      <c r="Y15" s="4" t="s">
        <v>65</v>
      </c>
      <c r="Z15" s="4">
        <f>VLOOKUP($G15,公式调用枚举!$B$70:$E$73,公式调用枚举!$D$68,0)</f>
        <v>83002</v>
      </c>
      <c r="AA15" s="4">
        <f>VLOOKUP($G15,公式调用枚举!$B$70:$E$73,公式调用枚举!$E$68,0)</f>
        <v>83102</v>
      </c>
      <c r="AB15" s="44" t="str">
        <f t="shared" si="8"/>
        <v>1000,1000</v>
      </c>
      <c r="AC15" s="44">
        <f>VLOOKUP($F15,公式调用枚举!$B$3:$F$7,公式调用枚举!$F$2,0)</f>
        <v>1000</v>
      </c>
      <c r="AD15" s="44">
        <f>VLOOKUP($F15,公式调用枚举!$B$3:$F$7,公式调用枚举!$F$2,0)</f>
        <v>1000</v>
      </c>
      <c r="AE15" s="44" t="str">
        <f t="shared" si="9"/>
        <v>0,0</v>
      </c>
      <c r="AF15" s="44">
        <v>0</v>
      </c>
      <c r="AG15" s="44">
        <v>0</v>
      </c>
      <c r="AI15" s="15" t="str">
        <f>VLOOKUP($F15,公式调用枚举!$B$3:$L$7,公式调用枚举!$I$2,0)</f>
        <v>-5,1000</v>
      </c>
      <c r="AJ15" s="15" t="str">
        <f t="shared" si="10"/>
        <v>-5,1000</v>
      </c>
      <c r="AK15" s="15">
        <v>0</v>
      </c>
      <c r="AL15" s="15" t="s">
        <v>66</v>
      </c>
      <c r="AM15" s="40" t="s">
        <v>350</v>
      </c>
      <c r="AN15" s="15" t="s">
        <v>222</v>
      </c>
      <c r="AO15" s="15" t="str">
        <f t="shared" si="1"/>
        <v>1,-5,1000</v>
      </c>
      <c r="AP15" s="15" t="s">
        <v>69</v>
      </c>
      <c r="AQ15" s="15" t="s">
        <v>70</v>
      </c>
      <c r="AR15" s="15" t="s">
        <v>71</v>
      </c>
      <c r="AS15" s="15" t="s">
        <v>66</v>
      </c>
      <c r="AT15" s="40" t="s">
        <v>350</v>
      </c>
      <c r="AU15" s="11" t="s">
        <v>68</v>
      </c>
      <c r="AV15" s="11" t="str">
        <f t="shared" si="11"/>
        <v>0,500;501,1000;1001,2500;2501,5000;5001,8000;8001,9999</v>
      </c>
      <c r="AW15" s="13">
        <v>101102103104105</v>
      </c>
      <c r="AX15" s="4" t="str">
        <f>VLOOKUP($F15,公式调用枚举!$B$3:$M$7,公式调用枚举!$M$2,0)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5" s="4">
        <f t="shared" si="12"/>
        <v>5</v>
      </c>
      <c r="AZ15" s="4">
        <v>8</v>
      </c>
      <c r="BA15" s="4">
        <f t="shared" si="2"/>
        <v>7</v>
      </c>
      <c r="BB15" s="4" t="s">
        <v>220</v>
      </c>
      <c r="BC15" s="41" t="s">
        <v>312</v>
      </c>
      <c r="BD15" s="41" t="s">
        <v>318</v>
      </c>
      <c r="BE15" s="7" t="s">
        <v>369</v>
      </c>
      <c r="BF15" s="6">
        <f t="shared" si="13"/>
        <v>1</v>
      </c>
      <c r="BG15" s="6">
        <v>0</v>
      </c>
      <c r="BH15" s="6">
        <v>500</v>
      </c>
      <c r="BI15" s="6">
        <f t="shared" si="14"/>
        <v>500</v>
      </c>
      <c r="BJ15" s="6">
        <f t="shared" si="15"/>
        <v>5000</v>
      </c>
      <c r="BK15" s="6" t="str">
        <f t="shared" si="16"/>
        <v>-2,100</v>
      </c>
      <c r="BL15" s="7" t="s">
        <v>502</v>
      </c>
      <c r="BM15" s="7" t="s">
        <v>505</v>
      </c>
      <c r="BN15" s="3">
        <f>VLOOKUP(G15,公式调用枚举!$B$70:$I$73,公式调用枚举!$I$68,0)</f>
        <v>5000002</v>
      </c>
    </row>
    <row r="16" spans="1:66" x14ac:dyDescent="0.2">
      <c r="A16" s="48">
        <f t="shared" si="3"/>
        <v>11</v>
      </c>
      <c r="B16" s="3" t="str">
        <f t="shared" si="4"/>
        <v>10033</v>
      </c>
      <c r="C16" s="48">
        <v>1</v>
      </c>
      <c r="D16" s="57">
        <v>0</v>
      </c>
      <c r="E16" s="48">
        <v>0</v>
      </c>
      <c r="F16" s="48">
        <f t="shared" si="17"/>
        <v>3</v>
      </c>
      <c r="G16" s="48">
        <v>3</v>
      </c>
      <c r="H16" s="48">
        <v>0</v>
      </c>
      <c r="I16" s="44" t="str">
        <f t="shared" si="18"/>
        <v>0,500,1,5;501,1000,6,10;1001,2500,2,15;2501,5000,7,20;5001,8000,3,25;8001,9999,8,30</v>
      </c>
      <c r="J16" s="24" t="str">
        <f t="shared" si="5"/>
        <v>1,11,0</v>
      </c>
      <c r="K16" s="24" t="s">
        <v>533</v>
      </c>
      <c r="L16" s="24" t="s">
        <v>83</v>
      </c>
      <c r="M16" s="24" t="s">
        <v>84</v>
      </c>
      <c r="N16" s="24">
        <f>VLOOKUP($C16,公式调用枚举!$B$58:$E$60,公式调用枚举!$D$56,0)</f>
        <v>80001</v>
      </c>
      <c r="O16" s="24">
        <f>VLOOKUP($G16,公式调用枚举!$B$70:$E$73,公式调用枚举!$E$56,0)</f>
        <v>83103</v>
      </c>
      <c r="P16" s="6" t="str">
        <f t="shared" si="6"/>
        <v>6,3,0</v>
      </c>
      <c r="Q16" s="6">
        <f t="shared" si="0"/>
        <v>3</v>
      </c>
      <c r="R16" s="6" t="s">
        <v>83</v>
      </c>
      <c r="S16" s="6" t="s">
        <v>84</v>
      </c>
      <c r="T16" s="6">
        <f>VLOOKUP($F16,公式调用枚举!$B$63:$E$67,公式调用枚举!$D$61,0)</f>
        <v>42</v>
      </c>
      <c r="U16" s="6">
        <f>VLOOKUP($F16,公式调用枚举!$B$63:$E$67,公式调用枚举!$E$61,0)</f>
        <v>82003</v>
      </c>
      <c r="V16" s="57" t="str">
        <f>IF(D16=0,"",VLOOKUP($D16,公式调用枚举!$B$76:$D$78,公式调用枚举!$D$75,0))</f>
        <v/>
      </c>
      <c r="W16" s="4" t="str">
        <f t="shared" si="7"/>
        <v>1,11,0</v>
      </c>
      <c r="X16" s="4" t="s">
        <v>64</v>
      </c>
      <c r="Y16" s="4" t="s">
        <v>65</v>
      </c>
      <c r="Z16" s="4">
        <f>VLOOKUP($G16,公式调用枚举!$B$70:$E$73,公式调用枚举!$D$68,0)</f>
        <v>83003</v>
      </c>
      <c r="AA16" s="4">
        <f>VLOOKUP($G16,公式调用枚举!$B$70:$E$73,公式调用枚举!$E$68,0)</f>
        <v>83103</v>
      </c>
      <c r="AB16" s="44" t="str">
        <f t="shared" si="8"/>
        <v>1000,1000</v>
      </c>
      <c r="AC16" s="44">
        <f>VLOOKUP($F16,公式调用枚举!$B$3:$F$7,公式调用枚举!$F$2,0)</f>
        <v>1000</v>
      </c>
      <c r="AD16" s="44">
        <f>VLOOKUP($F16,公式调用枚举!$B$3:$F$7,公式调用枚举!$F$2,0)</f>
        <v>1000</v>
      </c>
      <c r="AE16" s="44" t="str">
        <f t="shared" si="9"/>
        <v>0,0</v>
      </c>
      <c r="AF16" s="44">
        <v>0</v>
      </c>
      <c r="AG16" s="44">
        <v>0</v>
      </c>
      <c r="AI16" s="15" t="str">
        <f>VLOOKUP($F16,公式调用枚举!$B$3:$L$7,公式调用枚举!$I$2,0)</f>
        <v>-5,1000</v>
      </c>
      <c r="AJ16" s="15" t="str">
        <f t="shared" si="10"/>
        <v>-5,1000</v>
      </c>
      <c r="AK16" s="15">
        <v>0</v>
      </c>
      <c r="AL16" s="15" t="s">
        <v>66</v>
      </c>
      <c r="AM16" s="40" t="s">
        <v>350</v>
      </c>
      <c r="AN16" s="15" t="s">
        <v>222</v>
      </c>
      <c r="AO16" s="15" t="str">
        <f t="shared" si="1"/>
        <v>1,-5,1000</v>
      </c>
      <c r="AP16" s="15" t="s">
        <v>69</v>
      </c>
      <c r="AQ16" s="15" t="s">
        <v>70</v>
      </c>
      <c r="AR16" s="15" t="s">
        <v>71</v>
      </c>
      <c r="AS16" s="15" t="s">
        <v>66</v>
      </c>
      <c r="AT16" s="40" t="s">
        <v>350</v>
      </c>
      <c r="AU16" s="11" t="s">
        <v>68</v>
      </c>
      <c r="AV16" s="11" t="str">
        <f t="shared" si="11"/>
        <v>0,500;501,1000;1001,2500;2501,5000;5001,8000;8001,9999</v>
      </c>
      <c r="AW16" s="13">
        <v>101102103104105</v>
      </c>
      <c r="AX16" s="4" t="str">
        <f>VLOOKUP($F16,公式调用枚举!$B$3:$M$7,公式调用枚举!$M$2,0)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6" s="4">
        <f t="shared" si="12"/>
        <v>5</v>
      </c>
      <c r="AZ16" s="4">
        <v>8</v>
      </c>
      <c r="BA16" s="4">
        <f t="shared" si="2"/>
        <v>7</v>
      </c>
      <c r="BB16" s="4" t="s">
        <v>220</v>
      </c>
      <c r="BC16" s="41" t="s">
        <v>312</v>
      </c>
      <c r="BD16" s="41" t="s">
        <v>318</v>
      </c>
      <c r="BE16" s="7" t="s">
        <v>369</v>
      </c>
      <c r="BF16" s="6">
        <f t="shared" si="13"/>
        <v>1</v>
      </c>
      <c r="BG16" s="6">
        <v>0</v>
      </c>
      <c r="BH16" s="6">
        <v>500</v>
      </c>
      <c r="BI16" s="6">
        <f t="shared" si="14"/>
        <v>500</v>
      </c>
      <c r="BJ16" s="6">
        <f t="shared" si="15"/>
        <v>5000</v>
      </c>
      <c r="BK16" s="6" t="str">
        <f t="shared" si="16"/>
        <v>-2,100</v>
      </c>
      <c r="BL16" s="7" t="s">
        <v>502</v>
      </c>
      <c r="BM16" s="7" t="s">
        <v>505</v>
      </c>
      <c r="BN16" s="3">
        <f>VLOOKUP(G16,公式调用枚举!$B$70:$I$73,公式调用枚举!$I$68,0)</f>
        <v>5000003</v>
      </c>
    </row>
    <row r="17" spans="1:66" x14ac:dyDescent="0.2">
      <c r="A17" s="48">
        <f t="shared" si="3"/>
        <v>12</v>
      </c>
      <c r="B17" s="3" t="str">
        <f t="shared" si="4"/>
        <v>10034</v>
      </c>
      <c r="C17" s="48">
        <v>1</v>
      </c>
      <c r="D17" s="57">
        <v>0</v>
      </c>
      <c r="E17" s="48">
        <v>0</v>
      </c>
      <c r="F17" s="48">
        <f t="shared" si="17"/>
        <v>3</v>
      </c>
      <c r="G17" s="48">
        <v>4</v>
      </c>
      <c r="H17" s="48">
        <v>0</v>
      </c>
      <c r="I17" s="44" t="str">
        <f t="shared" si="18"/>
        <v>0,500,6,10;501,1000,11,15;1001,2500,16,20;2501,5000,21,25;5001,8000,26,30;8001,9999,31,35</v>
      </c>
      <c r="J17" s="24" t="str">
        <f t="shared" si="5"/>
        <v>1,12,0</v>
      </c>
      <c r="K17" s="24" t="s">
        <v>534</v>
      </c>
      <c r="L17" s="24" t="s">
        <v>83</v>
      </c>
      <c r="M17" s="24" t="s">
        <v>84</v>
      </c>
      <c r="N17" s="24">
        <f>VLOOKUP($C17,公式调用枚举!$B$58:$E$60,公式调用枚举!$D$56,0)</f>
        <v>80001</v>
      </c>
      <c r="O17" s="24">
        <f>VLOOKUP($G17,公式调用枚举!$B$70:$E$73,公式调用枚举!$E$56,0)</f>
        <v>83104</v>
      </c>
      <c r="P17" s="6" t="str">
        <f t="shared" si="6"/>
        <v>6,3,0</v>
      </c>
      <c r="Q17" s="6">
        <f t="shared" si="0"/>
        <v>3</v>
      </c>
      <c r="R17" s="6" t="s">
        <v>83</v>
      </c>
      <c r="S17" s="6" t="s">
        <v>84</v>
      </c>
      <c r="T17" s="6">
        <f>VLOOKUP($F17,公式调用枚举!$B$63:$E$67,公式调用枚举!$D$61,0)</f>
        <v>42</v>
      </c>
      <c r="U17" s="6">
        <f>VLOOKUP($F17,公式调用枚举!$B$63:$E$67,公式调用枚举!$E$61,0)</f>
        <v>82003</v>
      </c>
      <c r="V17" s="57" t="str">
        <f>IF(D17=0,"",VLOOKUP($D17,公式调用枚举!$B$76:$D$78,公式调用枚举!$D$75,0))</f>
        <v/>
      </c>
      <c r="W17" s="4" t="str">
        <f t="shared" si="7"/>
        <v>1,12,0</v>
      </c>
      <c r="X17" s="4" t="s">
        <v>64</v>
      </c>
      <c r="Y17" s="4" t="s">
        <v>65</v>
      </c>
      <c r="Z17" s="4">
        <f>VLOOKUP($G17,公式调用枚举!$B$70:$E$73,公式调用枚举!$D$68,0)</f>
        <v>83004</v>
      </c>
      <c r="AA17" s="4">
        <f>VLOOKUP($G17,公式调用枚举!$B$70:$E$73,公式调用枚举!$E$68,0)</f>
        <v>83104</v>
      </c>
      <c r="AB17" s="44" t="str">
        <f t="shared" si="8"/>
        <v>1000,1000</v>
      </c>
      <c r="AC17" s="44">
        <f>VLOOKUP($F17,公式调用枚举!$B$3:$F$7,公式调用枚举!$F$2,0)</f>
        <v>1000</v>
      </c>
      <c r="AD17" s="44">
        <f>VLOOKUP($F17,公式调用枚举!$B$3:$F$7,公式调用枚举!$F$2,0)</f>
        <v>1000</v>
      </c>
      <c r="AE17" s="44" t="str">
        <f t="shared" si="9"/>
        <v>0,0</v>
      </c>
      <c r="AF17" s="44">
        <v>0</v>
      </c>
      <c r="AG17" s="44">
        <v>0</v>
      </c>
      <c r="AI17" s="15" t="str">
        <f>VLOOKUP($F17,公式调用枚举!$B$3:$L$7,公式调用枚举!$I$2,0)</f>
        <v>-5,1000</v>
      </c>
      <c r="AJ17" s="15" t="str">
        <f t="shared" si="10"/>
        <v>-5,1000</v>
      </c>
      <c r="AK17" s="15">
        <v>0</v>
      </c>
      <c r="AL17" s="15" t="s">
        <v>66</v>
      </c>
      <c r="AM17" s="40" t="s">
        <v>350</v>
      </c>
      <c r="AN17" s="15" t="s">
        <v>222</v>
      </c>
      <c r="AO17" s="15" t="str">
        <f t="shared" si="1"/>
        <v>1,-5,1000</v>
      </c>
      <c r="AP17" s="15" t="s">
        <v>69</v>
      </c>
      <c r="AQ17" s="15" t="s">
        <v>70</v>
      </c>
      <c r="AR17" s="15" t="s">
        <v>71</v>
      </c>
      <c r="AS17" s="15" t="s">
        <v>66</v>
      </c>
      <c r="AT17" s="40" t="s">
        <v>350</v>
      </c>
      <c r="AU17" s="11" t="s">
        <v>68</v>
      </c>
      <c r="AV17" s="11" t="str">
        <f t="shared" si="11"/>
        <v>0,500;501,1000;1001,2500;2501,5000;5001,8000;8001,9999</v>
      </c>
      <c r="AW17" s="13">
        <v>101102103104105</v>
      </c>
      <c r="AX17" s="4" t="str">
        <f>VLOOKUP($F17,公式调用枚举!$B$3:$M$7,公式调用枚举!$M$2,0)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7" s="4">
        <f t="shared" si="12"/>
        <v>5</v>
      </c>
      <c r="AZ17" s="4">
        <v>8</v>
      </c>
      <c r="BA17" s="4">
        <f t="shared" si="2"/>
        <v>7</v>
      </c>
      <c r="BB17" s="4" t="s">
        <v>220</v>
      </c>
      <c r="BC17" s="41" t="s">
        <v>312</v>
      </c>
      <c r="BD17" s="41" t="s">
        <v>318</v>
      </c>
      <c r="BE17" s="7" t="s">
        <v>369</v>
      </c>
      <c r="BF17" s="6">
        <f t="shared" si="13"/>
        <v>1</v>
      </c>
      <c r="BG17" s="6">
        <v>0</v>
      </c>
      <c r="BH17" s="6">
        <v>500</v>
      </c>
      <c r="BI17" s="6">
        <f t="shared" si="14"/>
        <v>500</v>
      </c>
      <c r="BJ17" s="6">
        <f t="shared" si="15"/>
        <v>5000</v>
      </c>
      <c r="BK17" s="6" t="str">
        <f t="shared" si="16"/>
        <v>-2,100</v>
      </c>
      <c r="BL17" s="7" t="s">
        <v>502</v>
      </c>
      <c r="BM17" s="7" t="s">
        <v>505</v>
      </c>
      <c r="BN17" s="3">
        <f>VLOOKUP(G17,公式调用枚举!$B$70:$I$73,公式调用枚举!$I$68,0)</f>
        <v>5000001</v>
      </c>
    </row>
    <row r="18" spans="1:66" x14ac:dyDescent="0.2">
      <c r="A18" s="48">
        <f t="shared" si="3"/>
        <v>13</v>
      </c>
      <c r="B18" s="3" t="str">
        <f t="shared" si="4"/>
        <v>10041</v>
      </c>
      <c r="C18" s="48">
        <v>1</v>
      </c>
      <c r="D18" s="57">
        <v>0</v>
      </c>
      <c r="E18" s="48">
        <v>0</v>
      </c>
      <c r="F18" s="48">
        <f t="shared" si="17"/>
        <v>4</v>
      </c>
      <c r="G18" s="48">
        <v>1</v>
      </c>
      <c r="H18" s="48">
        <v>0</v>
      </c>
      <c r="I18" s="44" t="str">
        <f t="shared" si="18"/>
        <v>0,500,11,15;501,1000,16,20;1001,2500,21,25;2501,5000,26,30;5001,8000,31,35;8001,9999,36,40</v>
      </c>
      <c r="J18" s="24" t="str">
        <f t="shared" si="5"/>
        <v>1,13,0</v>
      </c>
      <c r="K18" s="24" t="s">
        <v>535</v>
      </c>
      <c r="L18" s="24" t="s">
        <v>90</v>
      </c>
      <c r="M18" s="24" t="s">
        <v>91</v>
      </c>
      <c r="N18" s="24">
        <f>VLOOKUP($C18,公式调用枚举!$B$58:$E$60,公式调用枚举!$D$56,0)</f>
        <v>80001</v>
      </c>
      <c r="O18" s="24">
        <f>VLOOKUP($G18,公式调用枚举!$B$70:$E$73,公式调用枚举!$E$56,0)</f>
        <v>83101</v>
      </c>
      <c r="P18" s="6" t="str">
        <f t="shared" si="6"/>
        <v>6,4,0</v>
      </c>
      <c r="Q18" s="6">
        <f t="shared" si="0"/>
        <v>4</v>
      </c>
      <c r="R18" s="6" t="s">
        <v>90</v>
      </c>
      <c r="S18" s="6" t="s">
        <v>91</v>
      </c>
      <c r="T18" s="6">
        <f>VLOOKUP($F18,公式调用枚举!$B$63:$E$67,公式调用枚举!$D$61,0)</f>
        <v>43</v>
      </c>
      <c r="U18" s="6">
        <f>VLOOKUP($F18,公式调用枚举!$B$63:$E$67,公式调用枚举!$E$61,0)</f>
        <v>82004</v>
      </c>
      <c r="V18" s="57" t="str">
        <f>IF(D18=0,"",VLOOKUP($D18,公式调用枚举!$B$76:$D$78,公式调用枚举!$D$75,0))</f>
        <v/>
      </c>
      <c r="W18" s="4" t="str">
        <f t="shared" si="7"/>
        <v>1,13,0</v>
      </c>
      <c r="X18" s="4" t="s">
        <v>64</v>
      </c>
      <c r="Y18" s="4" t="s">
        <v>65</v>
      </c>
      <c r="Z18" s="4">
        <f>VLOOKUP($G18,公式调用枚举!$B$70:$E$73,公式调用枚举!$D$68,0)</f>
        <v>83001</v>
      </c>
      <c r="AA18" s="4">
        <f>VLOOKUP($G18,公式调用枚举!$B$70:$E$73,公式调用枚举!$E$68,0)</f>
        <v>83101</v>
      </c>
      <c r="AB18" s="44" t="str">
        <f t="shared" si="8"/>
        <v>10000,10000</v>
      </c>
      <c r="AC18" s="44">
        <f>VLOOKUP($F18,公式调用枚举!$B$3:$F$7,公式调用枚举!$F$2,0)</f>
        <v>10000</v>
      </c>
      <c r="AD18" s="44">
        <f>VLOOKUP($F18,公式调用枚举!$B$3:$F$7,公式调用枚举!$F$2,0)</f>
        <v>10000</v>
      </c>
      <c r="AE18" s="44" t="str">
        <f t="shared" si="9"/>
        <v>0,0</v>
      </c>
      <c r="AF18" s="44">
        <v>0</v>
      </c>
      <c r="AG18" s="44">
        <v>0</v>
      </c>
      <c r="AI18" s="15" t="str">
        <f>VLOOKUP($F18,公式调用枚举!$B$3:$L$7,公式调用枚举!$I$2,0)</f>
        <v>-5,10000</v>
      </c>
      <c r="AJ18" s="15" t="str">
        <f t="shared" si="10"/>
        <v>-5,10000</v>
      </c>
      <c r="AK18" s="15">
        <v>0</v>
      </c>
      <c r="AL18" s="15" t="s">
        <v>66</v>
      </c>
      <c r="AM18" s="40" t="s">
        <v>350</v>
      </c>
      <c r="AN18" s="15" t="s">
        <v>223</v>
      </c>
      <c r="AO18" s="15" t="str">
        <f t="shared" si="1"/>
        <v>1,-5,10000</v>
      </c>
      <c r="AP18" s="15" t="s">
        <v>69</v>
      </c>
      <c r="AQ18" s="15" t="s">
        <v>70</v>
      </c>
      <c r="AR18" s="15" t="s">
        <v>71</v>
      </c>
      <c r="AS18" s="15" t="s">
        <v>66</v>
      </c>
      <c r="AT18" s="40" t="s">
        <v>350</v>
      </c>
      <c r="AU18" s="11" t="s">
        <v>68</v>
      </c>
      <c r="AV18" s="11" t="str">
        <f t="shared" si="11"/>
        <v>0,500;501,1000;1001,2500;2501,5000;5001,8000;8001,9999</v>
      </c>
      <c r="AW18" s="13">
        <v>101102103104105</v>
      </c>
      <c r="AX18" s="4" t="str">
        <f>VLOOKUP($F18,公式调用枚举!$B$3:$M$7,公式调用枚举!$M$2,0)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8" s="4">
        <f t="shared" si="12"/>
        <v>7</v>
      </c>
      <c r="AZ18" s="4">
        <v>8</v>
      </c>
      <c r="BA18" s="4">
        <f t="shared" si="2"/>
        <v>9</v>
      </c>
      <c r="BB18" s="4" t="s">
        <v>220</v>
      </c>
      <c r="BC18" s="41" t="s">
        <v>312</v>
      </c>
      <c r="BD18" s="41" t="s">
        <v>318</v>
      </c>
      <c r="BE18" s="7" t="s">
        <v>369</v>
      </c>
      <c r="BF18" s="6">
        <f t="shared" si="13"/>
        <v>1</v>
      </c>
      <c r="BG18" s="6">
        <v>0</v>
      </c>
      <c r="BH18" s="6">
        <v>500</v>
      </c>
      <c r="BI18" s="6">
        <f t="shared" si="14"/>
        <v>500</v>
      </c>
      <c r="BJ18" s="6">
        <f t="shared" si="15"/>
        <v>5000</v>
      </c>
      <c r="BK18" s="6" t="str">
        <f t="shared" si="16"/>
        <v>-2,100</v>
      </c>
      <c r="BL18" s="7" t="s">
        <v>502</v>
      </c>
      <c r="BM18" s="7" t="s">
        <v>505</v>
      </c>
      <c r="BN18" s="3">
        <f>VLOOKUP(G18,公式调用枚举!$B$70:$I$73,公式调用枚举!$I$68,0)</f>
        <v>5000001</v>
      </c>
    </row>
    <row r="19" spans="1:66" x14ac:dyDescent="0.2">
      <c r="A19" s="48">
        <f t="shared" si="3"/>
        <v>14</v>
      </c>
      <c r="B19" s="3" t="str">
        <f t="shared" si="4"/>
        <v>10042</v>
      </c>
      <c r="C19" s="48">
        <v>1</v>
      </c>
      <c r="D19" s="57">
        <v>0</v>
      </c>
      <c r="E19" s="48">
        <v>0</v>
      </c>
      <c r="F19" s="48">
        <f t="shared" si="17"/>
        <v>4</v>
      </c>
      <c r="G19" s="48">
        <v>2</v>
      </c>
      <c r="H19" s="48">
        <v>0</v>
      </c>
      <c r="I19" s="44" t="str">
        <f t="shared" si="18"/>
        <v>0,500,16,20;501,1000,21,25;2500,26,30;5000,31,35;8000,36,40;9999,41,45</v>
      </c>
      <c r="J19" s="24" t="str">
        <f t="shared" si="5"/>
        <v>1,14,0</v>
      </c>
      <c r="K19" s="24" t="s">
        <v>536</v>
      </c>
      <c r="L19" s="24" t="s">
        <v>90</v>
      </c>
      <c r="M19" s="24" t="s">
        <v>91</v>
      </c>
      <c r="N19" s="24">
        <f>VLOOKUP($C19,公式调用枚举!$B$58:$E$60,公式调用枚举!$D$56,0)</f>
        <v>80001</v>
      </c>
      <c r="O19" s="24">
        <f>VLOOKUP($G19,公式调用枚举!$B$70:$E$73,公式调用枚举!$E$56,0)</f>
        <v>83102</v>
      </c>
      <c r="P19" s="6" t="str">
        <f t="shared" si="6"/>
        <v>6,4,0</v>
      </c>
      <c r="Q19" s="6">
        <f t="shared" si="0"/>
        <v>4</v>
      </c>
      <c r="R19" s="6" t="s">
        <v>90</v>
      </c>
      <c r="S19" s="6" t="s">
        <v>91</v>
      </c>
      <c r="T19" s="6">
        <f>VLOOKUP($F19,公式调用枚举!$B$63:$E$67,公式调用枚举!$D$61,0)</f>
        <v>43</v>
      </c>
      <c r="U19" s="6">
        <f>VLOOKUP($F19,公式调用枚举!$B$63:$E$67,公式调用枚举!$E$61,0)</f>
        <v>82004</v>
      </c>
      <c r="V19" s="57" t="str">
        <f>IF(D19=0,"",VLOOKUP($D19,公式调用枚举!$B$76:$D$78,公式调用枚举!$D$75,0))</f>
        <v/>
      </c>
      <c r="W19" s="4" t="str">
        <f t="shared" si="7"/>
        <v>1,14,0</v>
      </c>
      <c r="X19" s="4" t="s">
        <v>64</v>
      </c>
      <c r="Y19" s="4" t="s">
        <v>65</v>
      </c>
      <c r="Z19" s="4">
        <f>VLOOKUP($G19,公式调用枚举!$B$70:$E$73,公式调用枚举!$D$68,0)</f>
        <v>83002</v>
      </c>
      <c r="AA19" s="4">
        <f>VLOOKUP($G19,公式调用枚举!$B$70:$E$73,公式调用枚举!$E$68,0)</f>
        <v>83102</v>
      </c>
      <c r="AB19" s="44" t="str">
        <f t="shared" si="8"/>
        <v>10000,10000</v>
      </c>
      <c r="AC19" s="44">
        <f>VLOOKUP($F19,公式调用枚举!$B$3:$F$7,公式调用枚举!$F$2,0)</f>
        <v>10000</v>
      </c>
      <c r="AD19" s="44">
        <f>VLOOKUP($F19,公式调用枚举!$B$3:$F$7,公式调用枚举!$F$2,0)</f>
        <v>10000</v>
      </c>
      <c r="AE19" s="44" t="str">
        <f t="shared" si="9"/>
        <v>0,0</v>
      </c>
      <c r="AF19" s="44">
        <v>0</v>
      </c>
      <c r="AG19" s="44">
        <v>0</v>
      </c>
      <c r="AI19" s="15" t="str">
        <f>VLOOKUP($F19,公式调用枚举!$B$3:$L$7,公式调用枚举!$I$2,0)</f>
        <v>-5,10000</v>
      </c>
      <c r="AJ19" s="15" t="str">
        <f t="shared" si="10"/>
        <v>-5,10000</v>
      </c>
      <c r="AK19" s="15">
        <v>0</v>
      </c>
      <c r="AL19" s="15" t="s">
        <v>66</v>
      </c>
      <c r="AM19" s="40" t="s">
        <v>350</v>
      </c>
      <c r="AN19" s="15" t="s">
        <v>223</v>
      </c>
      <c r="AO19" s="15" t="str">
        <f t="shared" si="1"/>
        <v>1,-5,10000</v>
      </c>
      <c r="AP19" s="15" t="s">
        <v>69</v>
      </c>
      <c r="AQ19" s="15" t="s">
        <v>70</v>
      </c>
      <c r="AR19" s="15" t="s">
        <v>71</v>
      </c>
      <c r="AS19" s="15" t="s">
        <v>66</v>
      </c>
      <c r="AT19" s="40" t="s">
        <v>350</v>
      </c>
      <c r="AU19" s="11" t="s">
        <v>68</v>
      </c>
      <c r="AV19" s="11" t="str">
        <f t="shared" si="11"/>
        <v>0,500;501,1000;1001,2500;2501,5000;5001,8000;8001,9999</v>
      </c>
      <c r="AW19" s="13">
        <v>101102103104105</v>
      </c>
      <c r="AX19" s="4" t="str">
        <f>VLOOKUP($F19,公式调用枚举!$B$3:$M$7,公式调用枚举!$M$2,0)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9" s="4">
        <f t="shared" si="12"/>
        <v>7</v>
      </c>
      <c r="AZ19" s="4">
        <v>8</v>
      </c>
      <c r="BA19" s="4">
        <f t="shared" si="2"/>
        <v>9</v>
      </c>
      <c r="BB19" s="4" t="s">
        <v>220</v>
      </c>
      <c r="BC19" s="41" t="s">
        <v>312</v>
      </c>
      <c r="BD19" s="41" t="s">
        <v>318</v>
      </c>
      <c r="BE19" s="7" t="s">
        <v>369</v>
      </c>
      <c r="BF19" s="6">
        <f t="shared" si="13"/>
        <v>1</v>
      </c>
      <c r="BG19" s="6">
        <v>0</v>
      </c>
      <c r="BH19" s="6">
        <v>500</v>
      </c>
      <c r="BI19" s="6">
        <f t="shared" si="14"/>
        <v>500</v>
      </c>
      <c r="BJ19" s="6">
        <f t="shared" si="15"/>
        <v>5000</v>
      </c>
      <c r="BK19" s="6" t="str">
        <f t="shared" si="16"/>
        <v>-2,100</v>
      </c>
      <c r="BL19" s="7" t="s">
        <v>502</v>
      </c>
      <c r="BM19" s="7" t="s">
        <v>505</v>
      </c>
      <c r="BN19" s="3">
        <f>VLOOKUP(G19,公式调用枚举!$B$70:$I$73,公式调用枚举!$I$68,0)</f>
        <v>5000002</v>
      </c>
    </row>
    <row r="20" spans="1:66" x14ac:dyDescent="0.2">
      <c r="A20" s="48">
        <f t="shared" si="3"/>
        <v>15</v>
      </c>
      <c r="B20" s="3" t="str">
        <f t="shared" si="4"/>
        <v>10043</v>
      </c>
      <c r="C20" s="48">
        <v>1</v>
      </c>
      <c r="D20" s="57">
        <v>0</v>
      </c>
      <c r="E20" s="48">
        <v>0</v>
      </c>
      <c r="F20" s="48">
        <f t="shared" si="17"/>
        <v>4</v>
      </c>
      <c r="G20" s="48">
        <v>3</v>
      </c>
      <c r="H20" s="48">
        <v>0</v>
      </c>
      <c r="I20" s="44" t="str">
        <f t="shared" si="18"/>
        <v>0,500,21,25;501,1000,26,30;1001,2500,31,35;2501,5000,36,40;5001,8000,41,45;8001,9999,46,50</v>
      </c>
      <c r="J20" s="24" t="str">
        <f t="shared" si="5"/>
        <v>1,15,0</v>
      </c>
      <c r="K20" s="24" t="s">
        <v>437</v>
      </c>
      <c r="L20" s="24" t="s">
        <v>90</v>
      </c>
      <c r="M20" s="24" t="s">
        <v>91</v>
      </c>
      <c r="N20" s="24">
        <f>VLOOKUP($C20,公式调用枚举!$B$58:$E$60,公式调用枚举!$D$56,0)</f>
        <v>80001</v>
      </c>
      <c r="O20" s="24">
        <f>VLOOKUP($G20,公式调用枚举!$B$70:$E$73,公式调用枚举!$E$56,0)</f>
        <v>83103</v>
      </c>
      <c r="P20" s="6" t="str">
        <f t="shared" si="6"/>
        <v>6,4,0</v>
      </c>
      <c r="Q20" s="6">
        <f t="shared" si="0"/>
        <v>4</v>
      </c>
      <c r="R20" s="6" t="s">
        <v>90</v>
      </c>
      <c r="S20" s="6" t="s">
        <v>91</v>
      </c>
      <c r="T20" s="6">
        <f>VLOOKUP($F20,公式调用枚举!$B$63:$E$67,公式调用枚举!$D$61,0)</f>
        <v>43</v>
      </c>
      <c r="U20" s="6">
        <f>VLOOKUP($F20,公式调用枚举!$B$63:$E$67,公式调用枚举!$E$61,0)</f>
        <v>82004</v>
      </c>
      <c r="V20" s="57" t="str">
        <f>IF(D20=0,"",VLOOKUP($D20,公式调用枚举!$B$76:$D$78,公式调用枚举!$D$75,0))</f>
        <v/>
      </c>
      <c r="W20" s="4" t="str">
        <f t="shared" si="7"/>
        <v>1,15,0</v>
      </c>
      <c r="X20" s="4" t="s">
        <v>64</v>
      </c>
      <c r="Y20" s="4" t="s">
        <v>65</v>
      </c>
      <c r="Z20" s="4">
        <f>VLOOKUP($G20,公式调用枚举!$B$70:$E$73,公式调用枚举!$D$68,0)</f>
        <v>83003</v>
      </c>
      <c r="AA20" s="4">
        <f>VLOOKUP($G20,公式调用枚举!$B$70:$E$73,公式调用枚举!$E$68,0)</f>
        <v>83103</v>
      </c>
      <c r="AB20" s="44" t="str">
        <f t="shared" si="8"/>
        <v>10000,10000</v>
      </c>
      <c r="AC20" s="44">
        <f>VLOOKUP($F20,公式调用枚举!$B$3:$F$7,公式调用枚举!$F$2,0)</f>
        <v>10000</v>
      </c>
      <c r="AD20" s="44">
        <f>VLOOKUP($F20,公式调用枚举!$B$3:$F$7,公式调用枚举!$F$2,0)</f>
        <v>10000</v>
      </c>
      <c r="AE20" s="44" t="str">
        <f t="shared" si="9"/>
        <v>0,0</v>
      </c>
      <c r="AF20" s="44">
        <v>0</v>
      </c>
      <c r="AG20" s="44">
        <v>0</v>
      </c>
      <c r="AI20" s="15" t="str">
        <f>VLOOKUP($F20,公式调用枚举!$B$3:$L$7,公式调用枚举!$I$2,0)</f>
        <v>-5,10000</v>
      </c>
      <c r="AJ20" s="15" t="str">
        <f t="shared" si="10"/>
        <v>-5,10000</v>
      </c>
      <c r="AK20" s="15">
        <v>0</v>
      </c>
      <c r="AL20" s="15" t="s">
        <v>66</v>
      </c>
      <c r="AM20" s="40" t="s">
        <v>350</v>
      </c>
      <c r="AN20" s="15" t="s">
        <v>223</v>
      </c>
      <c r="AO20" s="15" t="str">
        <f t="shared" si="1"/>
        <v>1,-5,10000</v>
      </c>
      <c r="AP20" s="15" t="s">
        <v>69</v>
      </c>
      <c r="AQ20" s="15" t="s">
        <v>70</v>
      </c>
      <c r="AR20" s="15" t="s">
        <v>71</v>
      </c>
      <c r="AS20" s="15" t="s">
        <v>66</v>
      </c>
      <c r="AT20" s="40" t="s">
        <v>350</v>
      </c>
      <c r="AU20" s="11" t="s">
        <v>68</v>
      </c>
      <c r="AV20" s="11" t="str">
        <f t="shared" si="11"/>
        <v>0,500;501,1000;1001,2500;2501,5000;5001,8000;8001,9999</v>
      </c>
      <c r="AW20" s="13">
        <v>101102103104105</v>
      </c>
      <c r="AX20" s="4" t="str">
        <f>VLOOKUP($F20,公式调用枚举!$B$3:$M$7,公式调用枚举!$M$2,0)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0" s="4">
        <f t="shared" si="12"/>
        <v>7</v>
      </c>
      <c r="AZ20" s="4">
        <v>8</v>
      </c>
      <c r="BA20" s="4">
        <f t="shared" si="2"/>
        <v>9</v>
      </c>
      <c r="BB20" s="4" t="s">
        <v>220</v>
      </c>
      <c r="BC20" s="41" t="s">
        <v>312</v>
      </c>
      <c r="BD20" s="41" t="s">
        <v>318</v>
      </c>
      <c r="BE20" s="7" t="s">
        <v>369</v>
      </c>
      <c r="BF20" s="6">
        <f t="shared" si="13"/>
        <v>1</v>
      </c>
      <c r="BG20" s="6">
        <v>0</v>
      </c>
      <c r="BH20" s="6">
        <v>500</v>
      </c>
      <c r="BI20" s="6">
        <f t="shared" si="14"/>
        <v>500</v>
      </c>
      <c r="BJ20" s="6">
        <f t="shared" si="15"/>
        <v>5000</v>
      </c>
      <c r="BK20" s="6" t="str">
        <f t="shared" si="16"/>
        <v>-2,100</v>
      </c>
      <c r="BL20" s="7" t="s">
        <v>502</v>
      </c>
      <c r="BM20" s="7" t="s">
        <v>505</v>
      </c>
      <c r="BN20" s="3">
        <f>VLOOKUP(G20,公式调用枚举!$B$70:$I$73,公式调用枚举!$I$68,0)</f>
        <v>5000003</v>
      </c>
    </row>
    <row r="21" spans="1:66" x14ac:dyDescent="0.2">
      <c r="A21" s="48">
        <f t="shared" si="3"/>
        <v>16</v>
      </c>
      <c r="B21" s="3" t="str">
        <f t="shared" si="4"/>
        <v>10044</v>
      </c>
      <c r="C21" s="48">
        <v>1</v>
      </c>
      <c r="D21" s="57">
        <v>0</v>
      </c>
      <c r="E21" s="48">
        <v>0</v>
      </c>
      <c r="F21" s="48">
        <f t="shared" si="17"/>
        <v>4</v>
      </c>
      <c r="G21" s="48">
        <v>4</v>
      </c>
      <c r="H21" s="48">
        <v>0</v>
      </c>
      <c r="I21" s="44" t="str">
        <f t="shared" si="18"/>
        <v>0,500,1,5;501,1000,6,10;1001,2500,2,15;2501,5000,7,20;5001,8000,3,25;8001,9999,8,30</v>
      </c>
      <c r="J21" s="24" t="str">
        <f t="shared" si="5"/>
        <v>1,16,0</v>
      </c>
      <c r="K21" s="24" t="s">
        <v>537</v>
      </c>
      <c r="L21" s="24" t="s">
        <v>90</v>
      </c>
      <c r="M21" s="24" t="s">
        <v>91</v>
      </c>
      <c r="N21" s="24">
        <f>VLOOKUP($C21,公式调用枚举!$B$58:$E$60,公式调用枚举!$D$56,0)</f>
        <v>80001</v>
      </c>
      <c r="O21" s="24">
        <f>VLOOKUP($G21,公式调用枚举!$B$70:$E$73,公式调用枚举!$E$56,0)</f>
        <v>83104</v>
      </c>
      <c r="P21" s="6" t="str">
        <f t="shared" si="6"/>
        <v>6,4,0</v>
      </c>
      <c r="Q21" s="6">
        <f t="shared" si="0"/>
        <v>4</v>
      </c>
      <c r="R21" s="6" t="s">
        <v>90</v>
      </c>
      <c r="S21" s="6" t="s">
        <v>91</v>
      </c>
      <c r="T21" s="6">
        <f>VLOOKUP($F21,公式调用枚举!$B$63:$E$67,公式调用枚举!$D$61,0)</f>
        <v>43</v>
      </c>
      <c r="U21" s="6">
        <f>VLOOKUP($F21,公式调用枚举!$B$63:$E$67,公式调用枚举!$E$61,0)</f>
        <v>82004</v>
      </c>
      <c r="V21" s="57" t="str">
        <f>IF(D21=0,"",VLOOKUP($D21,公式调用枚举!$B$76:$D$78,公式调用枚举!$D$75,0))</f>
        <v/>
      </c>
      <c r="W21" s="4" t="str">
        <f t="shared" si="7"/>
        <v>1,16,0</v>
      </c>
      <c r="X21" s="4" t="s">
        <v>64</v>
      </c>
      <c r="Y21" s="4" t="s">
        <v>65</v>
      </c>
      <c r="Z21" s="4">
        <f>VLOOKUP($G21,公式调用枚举!$B$70:$E$73,公式调用枚举!$D$68,0)</f>
        <v>83004</v>
      </c>
      <c r="AA21" s="4">
        <f>VLOOKUP($G21,公式调用枚举!$B$70:$E$73,公式调用枚举!$E$68,0)</f>
        <v>83104</v>
      </c>
      <c r="AB21" s="44" t="str">
        <f t="shared" si="8"/>
        <v>10000,10000</v>
      </c>
      <c r="AC21" s="44">
        <f>VLOOKUP($F21,公式调用枚举!$B$3:$F$7,公式调用枚举!$F$2,0)</f>
        <v>10000</v>
      </c>
      <c r="AD21" s="44">
        <f>VLOOKUP($F21,公式调用枚举!$B$3:$F$7,公式调用枚举!$F$2,0)</f>
        <v>10000</v>
      </c>
      <c r="AE21" s="44" t="str">
        <f t="shared" si="9"/>
        <v>0,0</v>
      </c>
      <c r="AF21" s="44">
        <v>0</v>
      </c>
      <c r="AG21" s="44">
        <v>0</v>
      </c>
      <c r="AI21" s="15" t="str">
        <f>VLOOKUP($F21,公式调用枚举!$B$3:$L$7,公式调用枚举!$I$2,0)</f>
        <v>-5,10000</v>
      </c>
      <c r="AJ21" s="15" t="str">
        <f t="shared" si="10"/>
        <v>-5,10000</v>
      </c>
      <c r="AK21" s="15">
        <v>0</v>
      </c>
      <c r="AL21" s="15" t="s">
        <v>66</v>
      </c>
      <c r="AM21" s="40" t="s">
        <v>350</v>
      </c>
      <c r="AN21" s="15" t="s">
        <v>223</v>
      </c>
      <c r="AO21" s="15" t="str">
        <f t="shared" si="1"/>
        <v>1,-5,10000</v>
      </c>
      <c r="AP21" s="15" t="s">
        <v>69</v>
      </c>
      <c r="AQ21" s="15" t="s">
        <v>70</v>
      </c>
      <c r="AR21" s="15" t="s">
        <v>71</v>
      </c>
      <c r="AS21" s="15" t="s">
        <v>66</v>
      </c>
      <c r="AT21" s="40" t="s">
        <v>350</v>
      </c>
      <c r="AU21" s="11" t="s">
        <v>68</v>
      </c>
      <c r="AV21" s="11" t="str">
        <f t="shared" si="11"/>
        <v>0,500;501,1000;1001,2500;2501,5000;5001,8000;8001,9999</v>
      </c>
      <c r="AW21" s="13">
        <v>101102103104105</v>
      </c>
      <c r="AX21" s="4" t="str">
        <f>VLOOKUP($F21,公式调用枚举!$B$3:$M$7,公式调用枚举!$M$2,0)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1" s="4">
        <f t="shared" si="12"/>
        <v>7</v>
      </c>
      <c r="AZ21" s="4">
        <v>8</v>
      </c>
      <c r="BA21" s="4">
        <f t="shared" si="2"/>
        <v>9</v>
      </c>
      <c r="BB21" s="4" t="s">
        <v>220</v>
      </c>
      <c r="BC21" s="41" t="s">
        <v>312</v>
      </c>
      <c r="BD21" s="41" t="s">
        <v>318</v>
      </c>
      <c r="BE21" s="7" t="s">
        <v>369</v>
      </c>
      <c r="BF21" s="6">
        <f t="shared" si="13"/>
        <v>1</v>
      </c>
      <c r="BG21" s="6">
        <v>0</v>
      </c>
      <c r="BH21" s="6">
        <v>500</v>
      </c>
      <c r="BI21" s="6">
        <f t="shared" si="14"/>
        <v>500</v>
      </c>
      <c r="BJ21" s="6">
        <f t="shared" si="15"/>
        <v>5000</v>
      </c>
      <c r="BK21" s="6" t="str">
        <f t="shared" si="16"/>
        <v>-2,100</v>
      </c>
      <c r="BL21" s="7" t="s">
        <v>502</v>
      </c>
      <c r="BM21" s="7" t="s">
        <v>505</v>
      </c>
      <c r="BN21" s="3">
        <f>VLOOKUP(G21,公式调用枚举!$B$70:$I$73,公式调用枚举!$I$68,0)</f>
        <v>5000001</v>
      </c>
    </row>
    <row r="22" spans="1:66" x14ac:dyDescent="0.2">
      <c r="A22" s="48">
        <f t="shared" si="3"/>
        <v>17</v>
      </c>
      <c r="B22" s="3" t="str">
        <f t="shared" si="4"/>
        <v>10051</v>
      </c>
      <c r="C22" s="48">
        <v>1</v>
      </c>
      <c r="D22" s="57">
        <v>0</v>
      </c>
      <c r="E22" s="48">
        <v>0</v>
      </c>
      <c r="F22" s="48">
        <f t="shared" si="17"/>
        <v>5</v>
      </c>
      <c r="G22" s="48">
        <v>1</v>
      </c>
      <c r="H22" s="48">
        <v>0</v>
      </c>
      <c r="I22" s="44" t="str">
        <f>I17</f>
        <v>0,500,6,10;501,1000,11,15;1001,2500,16,20;2501,5000,21,25;5001,8000,26,30;8001,9999,31,35</v>
      </c>
      <c r="J22" s="24" t="str">
        <f t="shared" si="5"/>
        <v>1,17,0</v>
      </c>
      <c r="K22" s="24" t="s">
        <v>538</v>
      </c>
      <c r="L22" s="24" t="s">
        <v>97</v>
      </c>
      <c r="M22" s="24" t="s">
        <v>98</v>
      </c>
      <c r="N22" s="24">
        <f>VLOOKUP($C22,公式调用枚举!$B$58:$E$60,公式调用枚举!$D$56,0)</f>
        <v>80001</v>
      </c>
      <c r="O22" s="24">
        <f>VLOOKUP($G22,公式调用枚举!$B$70:$E$73,公式调用枚举!$E$56,0)</f>
        <v>83101</v>
      </c>
      <c r="P22" s="6" t="str">
        <f t="shared" si="6"/>
        <v>6,5,0</v>
      </c>
      <c r="Q22" s="6">
        <f t="shared" si="0"/>
        <v>5</v>
      </c>
      <c r="R22" s="6" t="s">
        <v>97</v>
      </c>
      <c r="S22" s="6" t="s">
        <v>98</v>
      </c>
      <c r="T22" s="6">
        <f>VLOOKUP($F22,公式调用枚举!$B$63:$E$67,公式调用枚举!$D$61,0)</f>
        <v>44</v>
      </c>
      <c r="U22" s="6">
        <f>VLOOKUP($F22,公式调用枚举!$B$63:$E$67,公式调用枚举!$E$61,0)</f>
        <v>82005</v>
      </c>
      <c r="V22" s="57" t="str">
        <f>IF(D22=0,"",VLOOKUP($D22,公式调用枚举!$B$76:$D$78,公式调用枚举!$D$75,0))</f>
        <v/>
      </c>
      <c r="W22" s="4" t="str">
        <f t="shared" si="7"/>
        <v>1,17,0</v>
      </c>
      <c r="X22" s="4" t="s">
        <v>64</v>
      </c>
      <c r="Y22" s="4" t="s">
        <v>65</v>
      </c>
      <c r="Z22" s="4">
        <f>VLOOKUP($G22,公式调用枚举!$B$70:$E$73,公式调用枚举!$D$68,0)</f>
        <v>83001</v>
      </c>
      <c r="AA22" s="4">
        <f>VLOOKUP($G22,公式调用枚举!$B$70:$E$73,公式调用枚举!$E$68,0)</f>
        <v>83101</v>
      </c>
      <c r="AB22" s="44" t="str">
        <f t="shared" si="8"/>
        <v>100000,100000</v>
      </c>
      <c r="AC22" s="44">
        <f>VLOOKUP($F22,公式调用枚举!$B$3:$F$7,公式调用枚举!$F$2,0)</f>
        <v>100000</v>
      </c>
      <c r="AD22" s="44">
        <f>VLOOKUP($F22,公式调用枚举!$B$3:$F$7,公式调用枚举!$F$2,0)</f>
        <v>100000</v>
      </c>
      <c r="AE22" s="44" t="str">
        <f t="shared" si="9"/>
        <v>0,0</v>
      </c>
      <c r="AF22" s="44">
        <v>0</v>
      </c>
      <c r="AG22" s="44">
        <v>0</v>
      </c>
      <c r="AI22" s="15" t="str">
        <f>VLOOKUP($F22,公式调用枚举!$B$3:$L$7,公式调用枚举!$I$2,0)</f>
        <v>-5,100000</v>
      </c>
      <c r="AJ22" s="15" t="str">
        <f t="shared" si="10"/>
        <v>-5,100000</v>
      </c>
      <c r="AK22" s="15">
        <v>0</v>
      </c>
      <c r="AL22" s="15" t="s">
        <v>66</v>
      </c>
      <c r="AM22" s="40" t="s">
        <v>352</v>
      </c>
      <c r="AN22" s="15" t="s">
        <v>224</v>
      </c>
      <c r="AO22" s="15" t="str">
        <f t="shared" si="1"/>
        <v>1,-5,100000</v>
      </c>
      <c r="AP22" s="15" t="s">
        <v>69</v>
      </c>
      <c r="AQ22" s="15" t="s">
        <v>70</v>
      </c>
      <c r="AR22" s="15" t="s">
        <v>71</v>
      </c>
      <c r="AS22" s="15" t="s">
        <v>66</v>
      </c>
      <c r="AT22" s="40" t="s">
        <v>350</v>
      </c>
      <c r="AU22" s="11" t="s">
        <v>68</v>
      </c>
      <c r="AV22" s="11" t="str">
        <f t="shared" si="11"/>
        <v>0,500;501,1000;1001,2500;2501,5000;5001,8000;8001,9999</v>
      </c>
      <c r="AW22" s="13">
        <v>101102103104105</v>
      </c>
      <c r="AX22" s="4" t="str">
        <f>VLOOKUP($F22,公式调用枚举!$B$3:$M$7,公式调用枚举!$M$2,0)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2" s="4">
        <f t="shared" si="12"/>
        <v>9</v>
      </c>
      <c r="AZ22" s="4">
        <v>8</v>
      </c>
      <c r="BA22" s="4">
        <f t="shared" si="2"/>
        <v>11</v>
      </c>
      <c r="BB22" s="4" t="s">
        <v>220</v>
      </c>
      <c r="BC22" s="41" t="s">
        <v>312</v>
      </c>
      <c r="BD22" s="41" t="s">
        <v>318</v>
      </c>
      <c r="BE22" s="7" t="s">
        <v>369</v>
      </c>
      <c r="BF22" s="6">
        <f t="shared" si="13"/>
        <v>1</v>
      </c>
      <c r="BG22" s="6">
        <v>0</v>
      </c>
      <c r="BH22" s="6">
        <v>500</v>
      </c>
      <c r="BI22" s="6">
        <f t="shared" si="14"/>
        <v>500</v>
      </c>
      <c r="BJ22" s="6">
        <f t="shared" si="15"/>
        <v>5000</v>
      </c>
      <c r="BK22" s="6" t="str">
        <f t="shared" si="16"/>
        <v>-2,100</v>
      </c>
      <c r="BL22" s="7" t="s">
        <v>502</v>
      </c>
      <c r="BM22" s="7" t="s">
        <v>505</v>
      </c>
      <c r="BN22" s="3">
        <f>VLOOKUP(G22,公式调用枚举!$B$70:$I$73,公式调用枚举!$I$68,0)</f>
        <v>5000001</v>
      </c>
    </row>
    <row r="23" spans="1:66" x14ac:dyDescent="0.2">
      <c r="A23" s="48">
        <f t="shared" si="3"/>
        <v>18</v>
      </c>
      <c r="B23" s="3" t="str">
        <f t="shared" si="4"/>
        <v>10052</v>
      </c>
      <c r="C23" s="48">
        <v>1</v>
      </c>
      <c r="D23" s="57">
        <v>0</v>
      </c>
      <c r="E23" s="48">
        <v>0</v>
      </c>
      <c r="F23" s="48">
        <f t="shared" si="17"/>
        <v>5</v>
      </c>
      <c r="G23" s="48">
        <v>2</v>
      </c>
      <c r="H23" s="48">
        <v>0</v>
      </c>
      <c r="I23" s="44" t="str">
        <f t="shared" ref="I23:I86" si="19">I18</f>
        <v>0,500,11,15;501,1000,16,20;1001,2500,21,25;2501,5000,26,30;5001,8000,31,35;8001,9999,36,40</v>
      </c>
      <c r="J23" s="24" t="str">
        <f t="shared" si="5"/>
        <v>1,18,0</v>
      </c>
      <c r="K23" s="24" t="s">
        <v>539</v>
      </c>
      <c r="L23" s="24" t="s">
        <v>97</v>
      </c>
      <c r="M23" s="24" t="s">
        <v>98</v>
      </c>
      <c r="N23" s="24">
        <f>VLOOKUP($C23,公式调用枚举!$B$58:$E$60,公式调用枚举!$D$56,0)</f>
        <v>80001</v>
      </c>
      <c r="O23" s="24">
        <f>VLOOKUP($G23,公式调用枚举!$B$70:$E$73,公式调用枚举!$E$56,0)</f>
        <v>83102</v>
      </c>
      <c r="P23" s="6" t="str">
        <f t="shared" si="6"/>
        <v>6,5,0</v>
      </c>
      <c r="Q23" s="6">
        <f t="shared" si="0"/>
        <v>5</v>
      </c>
      <c r="R23" s="6" t="s">
        <v>97</v>
      </c>
      <c r="S23" s="6" t="s">
        <v>98</v>
      </c>
      <c r="T23" s="6">
        <f>VLOOKUP($F23,公式调用枚举!$B$63:$E$67,公式调用枚举!$D$61,0)</f>
        <v>44</v>
      </c>
      <c r="U23" s="6">
        <f>VLOOKUP($F23,公式调用枚举!$B$63:$E$67,公式调用枚举!$E$61,0)</f>
        <v>82005</v>
      </c>
      <c r="V23" s="57" t="str">
        <f>IF(D23=0,"",VLOOKUP($D23,公式调用枚举!$B$76:$D$78,公式调用枚举!$D$75,0))</f>
        <v/>
      </c>
      <c r="W23" s="4" t="str">
        <f t="shared" si="7"/>
        <v>1,18,0</v>
      </c>
      <c r="X23" s="4" t="s">
        <v>64</v>
      </c>
      <c r="Y23" s="4" t="s">
        <v>65</v>
      </c>
      <c r="Z23" s="4">
        <f>VLOOKUP($G23,公式调用枚举!$B$70:$E$73,公式调用枚举!$D$68,0)</f>
        <v>83002</v>
      </c>
      <c r="AA23" s="4">
        <f>VLOOKUP($G23,公式调用枚举!$B$70:$E$73,公式调用枚举!$E$68,0)</f>
        <v>83102</v>
      </c>
      <c r="AB23" s="44" t="str">
        <f t="shared" si="8"/>
        <v>100000,100000</v>
      </c>
      <c r="AC23" s="44">
        <f>VLOOKUP($F23,公式调用枚举!$B$3:$F$7,公式调用枚举!$F$2,0)</f>
        <v>100000</v>
      </c>
      <c r="AD23" s="44">
        <f>VLOOKUP($F23,公式调用枚举!$B$3:$F$7,公式调用枚举!$F$2,0)</f>
        <v>100000</v>
      </c>
      <c r="AE23" s="44" t="str">
        <f t="shared" si="9"/>
        <v>0,0</v>
      </c>
      <c r="AF23" s="44">
        <v>0</v>
      </c>
      <c r="AG23" s="44">
        <v>0</v>
      </c>
      <c r="AI23" s="15" t="str">
        <f>VLOOKUP($F23,公式调用枚举!$B$3:$L$7,公式调用枚举!$I$2,0)</f>
        <v>-5,100000</v>
      </c>
      <c r="AJ23" s="15" t="str">
        <f t="shared" si="10"/>
        <v>-5,100000</v>
      </c>
      <c r="AK23" s="15">
        <v>0</v>
      </c>
      <c r="AL23" s="15" t="s">
        <v>66</v>
      </c>
      <c r="AM23" s="40" t="s">
        <v>350</v>
      </c>
      <c r="AN23" s="15" t="s">
        <v>224</v>
      </c>
      <c r="AO23" s="15" t="str">
        <f t="shared" si="1"/>
        <v>1,-5,100000</v>
      </c>
      <c r="AP23" s="15" t="s">
        <v>69</v>
      </c>
      <c r="AQ23" s="15" t="s">
        <v>70</v>
      </c>
      <c r="AR23" s="15" t="s">
        <v>71</v>
      </c>
      <c r="AS23" s="15" t="s">
        <v>66</v>
      </c>
      <c r="AT23" s="40" t="s">
        <v>350</v>
      </c>
      <c r="AU23" s="11" t="s">
        <v>68</v>
      </c>
      <c r="AV23" s="11" t="str">
        <f t="shared" si="11"/>
        <v>0,500;501,1000;1001,2500;2501,5000;5001,8000;8001,9999</v>
      </c>
      <c r="AW23" s="13">
        <v>101102103104105</v>
      </c>
      <c r="AX23" s="4" t="str">
        <f>VLOOKUP($F23,公式调用枚举!$B$3:$M$7,公式调用枚举!$M$2,0)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3" s="4">
        <f t="shared" si="12"/>
        <v>9</v>
      </c>
      <c r="AZ23" s="4">
        <v>8</v>
      </c>
      <c r="BA23" s="4">
        <f t="shared" si="2"/>
        <v>11</v>
      </c>
      <c r="BB23" s="4" t="s">
        <v>220</v>
      </c>
      <c r="BC23" s="41" t="s">
        <v>312</v>
      </c>
      <c r="BD23" s="41" t="s">
        <v>318</v>
      </c>
      <c r="BE23" s="7" t="s">
        <v>369</v>
      </c>
      <c r="BF23" s="6">
        <f t="shared" si="13"/>
        <v>1</v>
      </c>
      <c r="BG23" s="6">
        <v>0</v>
      </c>
      <c r="BH23" s="6">
        <v>500</v>
      </c>
      <c r="BI23" s="6">
        <f t="shared" si="14"/>
        <v>500</v>
      </c>
      <c r="BJ23" s="6">
        <f t="shared" si="15"/>
        <v>5000</v>
      </c>
      <c r="BK23" s="6" t="str">
        <f t="shared" si="16"/>
        <v>-2,100</v>
      </c>
      <c r="BL23" s="7" t="s">
        <v>502</v>
      </c>
      <c r="BM23" s="7" t="s">
        <v>505</v>
      </c>
      <c r="BN23" s="3">
        <f>VLOOKUP(G23,公式调用枚举!$B$70:$I$73,公式调用枚举!$I$68,0)</f>
        <v>5000002</v>
      </c>
    </row>
    <row r="24" spans="1:66" x14ac:dyDescent="0.2">
      <c r="A24" s="48">
        <f t="shared" si="3"/>
        <v>19</v>
      </c>
      <c r="B24" s="3" t="str">
        <f t="shared" si="4"/>
        <v>10053</v>
      </c>
      <c r="C24" s="48">
        <v>1</v>
      </c>
      <c r="D24" s="57">
        <v>0</v>
      </c>
      <c r="E24" s="48">
        <v>0</v>
      </c>
      <c r="F24" s="48">
        <f t="shared" si="17"/>
        <v>5</v>
      </c>
      <c r="G24" s="48">
        <v>3</v>
      </c>
      <c r="H24" s="48">
        <v>0</v>
      </c>
      <c r="I24" s="44" t="str">
        <f t="shared" si="19"/>
        <v>0,500,16,20;501,1000,21,25;2500,26,30;5000,31,35;8000,36,40;9999,41,45</v>
      </c>
      <c r="J24" s="24" t="str">
        <f t="shared" si="5"/>
        <v>1,19,0</v>
      </c>
      <c r="K24" s="24" t="s">
        <v>540</v>
      </c>
      <c r="L24" s="24" t="s">
        <v>97</v>
      </c>
      <c r="M24" s="24" t="s">
        <v>98</v>
      </c>
      <c r="N24" s="24">
        <f>VLOOKUP($C24,公式调用枚举!$B$58:$E$60,公式调用枚举!$D$56,0)</f>
        <v>80001</v>
      </c>
      <c r="O24" s="24">
        <f>VLOOKUP($G24,公式调用枚举!$B$70:$E$73,公式调用枚举!$E$56,0)</f>
        <v>83103</v>
      </c>
      <c r="P24" s="6" t="str">
        <f t="shared" si="6"/>
        <v>6,5,0</v>
      </c>
      <c r="Q24" s="6">
        <f t="shared" si="0"/>
        <v>5</v>
      </c>
      <c r="R24" s="6" t="s">
        <v>97</v>
      </c>
      <c r="S24" s="6" t="s">
        <v>98</v>
      </c>
      <c r="T24" s="6">
        <f>VLOOKUP($F24,公式调用枚举!$B$63:$E$67,公式调用枚举!$D$61,0)</f>
        <v>44</v>
      </c>
      <c r="U24" s="6">
        <f>VLOOKUP($F24,公式调用枚举!$B$63:$E$67,公式调用枚举!$E$61,0)</f>
        <v>82005</v>
      </c>
      <c r="V24" s="57" t="str">
        <f>IF(D24=0,"",VLOOKUP($D24,公式调用枚举!$B$76:$D$78,公式调用枚举!$D$75,0))</f>
        <v/>
      </c>
      <c r="W24" s="4" t="str">
        <f t="shared" si="7"/>
        <v>1,19,0</v>
      </c>
      <c r="X24" s="4" t="s">
        <v>64</v>
      </c>
      <c r="Y24" s="4" t="s">
        <v>65</v>
      </c>
      <c r="Z24" s="4">
        <f>VLOOKUP($G24,公式调用枚举!$B$70:$E$73,公式调用枚举!$D$68,0)</f>
        <v>83003</v>
      </c>
      <c r="AA24" s="4">
        <f>VLOOKUP($G24,公式调用枚举!$B$70:$E$73,公式调用枚举!$E$68,0)</f>
        <v>83103</v>
      </c>
      <c r="AB24" s="44" t="str">
        <f t="shared" si="8"/>
        <v>100000,100000</v>
      </c>
      <c r="AC24" s="44">
        <f>VLOOKUP($F24,公式调用枚举!$B$3:$F$7,公式调用枚举!$F$2,0)</f>
        <v>100000</v>
      </c>
      <c r="AD24" s="44">
        <f>VLOOKUP($F24,公式调用枚举!$B$3:$F$7,公式调用枚举!$F$2,0)</f>
        <v>100000</v>
      </c>
      <c r="AE24" s="44" t="str">
        <f t="shared" si="9"/>
        <v>0,0</v>
      </c>
      <c r="AF24" s="44">
        <v>0</v>
      </c>
      <c r="AG24" s="44">
        <v>0</v>
      </c>
      <c r="AI24" s="15" t="str">
        <f>VLOOKUP($F24,公式调用枚举!$B$3:$L$7,公式调用枚举!$I$2,0)</f>
        <v>-5,100000</v>
      </c>
      <c r="AJ24" s="15" t="str">
        <f t="shared" si="10"/>
        <v>-5,100000</v>
      </c>
      <c r="AK24" s="15">
        <v>0</v>
      </c>
      <c r="AL24" s="15" t="s">
        <v>66</v>
      </c>
      <c r="AM24" s="40" t="s">
        <v>350</v>
      </c>
      <c r="AN24" s="15" t="s">
        <v>224</v>
      </c>
      <c r="AO24" s="15" t="str">
        <f t="shared" si="1"/>
        <v>1,-5,100000</v>
      </c>
      <c r="AP24" s="15" t="s">
        <v>69</v>
      </c>
      <c r="AQ24" s="15" t="s">
        <v>70</v>
      </c>
      <c r="AR24" s="15" t="s">
        <v>71</v>
      </c>
      <c r="AS24" s="15" t="s">
        <v>66</v>
      </c>
      <c r="AT24" s="40" t="s">
        <v>350</v>
      </c>
      <c r="AU24" s="11" t="s">
        <v>68</v>
      </c>
      <c r="AV24" s="11" t="str">
        <f t="shared" si="11"/>
        <v>0,500;501,1000;1001,2500;2501,5000;5001,8000;8001,9999</v>
      </c>
      <c r="AW24" s="13">
        <v>101102103104105</v>
      </c>
      <c r="AX24" s="4" t="str">
        <f>VLOOKUP($F24,公式调用枚举!$B$3:$M$7,公式调用枚举!$M$2,0)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4" s="4">
        <f t="shared" si="12"/>
        <v>9</v>
      </c>
      <c r="AZ24" s="4">
        <v>8</v>
      </c>
      <c r="BA24" s="4">
        <f t="shared" si="2"/>
        <v>11</v>
      </c>
      <c r="BB24" s="4" t="s">
        <v>220</v>
      </c>
      <c r="BC24" s="41" t="s">
        <v>312</v>
      </c>
      <c r="BD24" s="41" t="s">
        <v>318</v>
      </c>
      <c r="BE24" s="7" t="s">
        <v>369</v>
      </c>
      <c r="BF24" s="6">
        <f t="shared" si="13"/>
        <v>1</v>
      </c>
      <c r="BG24" s="6">
        <v>0</v>
      </c>
      <c r="BH24" s="6">
        <v>500</v>
      </c>
      <c r="BI24" s="6">
        <f t="shared" si="14"/>
        <v>500</v>
      </c>
      <c r="BJ24" s="6">
        <f t="shared" si="15"/>
        <v>5000</v>
      </c>
      <c r="BK24" s="6" t="str">
        <f t="shared" si="16"/>
        <v>-2,100</v>
      </c>
      <c r="BL24" s="7" t="s">
        <v>502</v>
      </c>
      <c r="BM24" s="7" t="s">
        <v>505</v>
      </c>
      <c r="BN24" s="3">
        <f>VLOOKUP(G24,公式调用枚举!$B$70:$I$73,公式调用枚举!$I$68,0)</f>
        <v>5000003</v>
      </c>
    </row>
    <row r="25" spans="1:66" x14ac:dyDescent="0.2">
      <c r="A25" s="48">
        <f t="shared" si="3"/>
        <v>20</v>
      </c>
      <c r="B25" s="3" t="str">
        <f t="shared" si="4"/>
        <v>10054</v>
      </c>
      <c r="C25" s="48">
        <v>1</v>
      </c>
      <c r="D25" s="57">
        <v>0</v>
      </c>
      <c r="E25" s="48">
        <v>0</v>
      </c>
      <c r="F25" s="48">
        <f t="shared" si="17"/>
        <v>5</v>
      </c>
      <c r="G25" s="48">
        <v>4</v>
      </c>
      <c r="H25" s="48">
        <v>0</v>
      </c>
      <c r="I25" s="44" t="str">
        <f t="shared" si="19"/>
        <v>0,500,21,25;501,1000,26,30;1001,2500,31,35;2501,5000,36,40;5001,8000,41,45;8001,9999,46,50</v>
      </c>
      <c r="J25" s="24" t="str">
        <f t="shared" si="5"/>
        <v>1,20,0</v>
      </c>
      <c r="K25" s="24" t="s">
        <v>438</v>
      </c>
      <c r="L25" s="24" t="s">
        <v>97</v>
      </c>
      <c r="M25" s="24" t="s">
        <v>98</v>
      </c>
      <c r="N25" s="24">
        <f>VLOOKUP($C25,公式调用枚举!$B$58:$E$60,公式调用枚举!$D$56,0)</f>
        <v>80001</v>
      </c>
      <c r="O25" s="24">
        <f>VLOOKUP($G25,公式调用枚举!$B$70:$E$73,公式调用枚举!$E$56,0)</f>
        <v>83104</v>
      </c>
      <c r="P25" s="6" t="str">
        <f t="shared" si="6"/>
        <v>6,5,0</v>
      </c>
      <c r="Q25" s="6">
        <f t="shared" si="0"/>
        <v>5</v>
      </c>
      <c r="R25" s="6" t="s">
        <v>97</v>
      </c>
      <c r="S25" s="6" t="s">
        <v>98</v>
      </c>
      <c r="T25" s="6">
        <f>VLOOKUP($F25,公式调用枚举!$B$63:$E$67,公式调用枚举!$D$61,0)</f>
        <v>44</v>
      </c>
      <c r="U25" s="6">
        <f>VLOOKUP($F25,公式调用枚举!$B$63:$E$67,公式调用枚举!$E$61,0)</f>
        <v>82005</v>
      </c>
      <c r="V25" s="57" t="str">
        <f>IF(D25=0,"",VLOOKUP($D25,公式调用枚举!$B$76:$D$78,公式调用枚举!$D$75,0))</f>
        <v/>
      </c>
      <c r="W25" s="4" t="str">
        <f t="shared" si="7"/>
        <v>1,20,0</v>
      </c>
      <c r="X25" s="4" t="s">
        <v>64</v>
      </c>
      <c r="Y25" s="4" t="s">
        <v>65</v>
      </c>
      <c r="Z25" s="4">
        <f>VLOOKUP($G25,公式调用枚举!$B$70:$E$73,公式调用枚举!$D$68,0)</f>
        <v>83004</v>
      </c>
      <c r="AA25" s="4">
        <f>VLOOKUP($G25,公式调用枚举!$B$70:$E$73,公式调用枚举!$E$68,0)</f>
        <v>83104</v>
      </c>
      <c r="AB25" s="44" t="str">
        <f t="shared" si="8"/>
        <v>100000,100000</v>
      </c>
      <c r="AC25" s="44">
        <f>VLOOKUP($F25,公式调用枚举!$B$3:$F$7,公式调用枚举!$F$2,0)</f>
        <v>100000</v>
      </c>
      <c r="AD25" s="44">
        <f>VLOOKUP($F25,公式调用枚举!$B$3:$F$7,公式调用枚举!$F$2,0)</f>
        <v>100000</v>
      </c>
      <c r="AE25" s="44" t="str">
        <f t="shared" si="9"/>
        <v>0,0</v>
      </c>
      <c r="AF25" s="44">
        <v>0</v>
      </c>
      <c r="AG25" s="44">
        <v>0</v>
      </c>
      <c r="AI25" s="15" t="str">
        <f>VLOOKUP($F25,公式调用枚举!$B$3:$L$7,公式调用枚举!$I$2,0)</f>
        <v>-5,100000</v>
      </c>
      <c r="AJ25" s="15" t="str">
        <f t="shared" si="10"/>
        <v>-5,100000</v>
      </c>
      <c r="AK25" s="15">
        <v>0</v>
      </c>
      <c r="AL25" s="15" t="s">
        <v>66</v>
      </c>
      <c r="AM25" s="40" t="s">
        <v>350</v>
      </c>
      <c r="AN25" s="15" t="s">
        <v>224</v>
      </c>
      <c r="AO25" s="15" t="str">
        <f t="shared" si="1"/>
        <v>1,-5,100000</v>
      </c>
      <c r="AP25" s="15" t="s">
        <v>69</v>
      </c>
      <c r="AQ25" s="15" t="s">
        <v>70</v>
      </c>
      <c r="AR25" s="15" t="s">
        <v>71</v>
      </c>
      <c r="AS25" s="15" t="s">
        <v>66</v>
      </c>
      <c r="AT25" s="40" t="s">
        <v>350</v>
      </c>
      <c r="AU25" s="11" t="s">
        <v>68</v>
      </c>
      <c r="AV25" s="11" t="str">
        <f t="shared" si="11"/>
        <v>0,500;501,1000;1001,2500;2501,5000;5001,8000;8001,9999</v>
      </c>
      <c r="AW25" s="13">
        <v>101102103104105</v>
      </c>
      <c r="AX25" s="4" t="str">
        <f>VLOOKUP($F25,公式调用枚举!$B$3:$M$7,公式调用枚举!$M$2,0)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5" s="4">
        <f t="shared" si="12"/>
        <v>9</v>
      </c>
      <c r="AZ25" s="4">
        <v>8</v>
      </c>
      <c r="BA25" s="4">
        <f t="shared" si="2"/>
        <v>11</v>
      </c>
      <c r="BB25" s="4" t="s">
        <v>220</v>
      </c>
      <c r="BC25" s="41" t="s">
        <v>312</v>
      </c>
      <c r="BD25" s="41" t="s">
        <v>318</v>
      </c>
      <c r="BE25" s="7" t="s">
        <v>369</v>
      </c>
      <c r="BF25" s="6">
        <f t="shared" si="13"/>
        <v>1</v>
      </c>
      <c r="BG25" s="6">
        <v>0</v>
      </c>
      <c r="BH25" s="6">
        <v>500</v>
      </c>
      <c r="BI25" s="6">
        <f t="shared" si="14"/>
        <v>500</v>
      </c>
      <c r="BJ25" s="6">
        <f t="shared" si="15"/>
        <v>5000</v>
      </c>
      <c r="BK25" s="6" t="str">
        <f t="shared" si="16"/>
        <v>-2,100</v>
      </c>
      <c r="BL25" s="7" t="s">
        <v>502</v>
      </c>
      <c r="BM25" s="7" t="s">
        <v>505</v>
      </c>
      <c r="BN25" s="3">
        <f>VLOOKUP(G25,公式调用枚举!$B$70:$I$73,公式调用枚举!$I$68,0)</f>
        <v>5000001</v>
      </c>
    </row>
    <row r="26" spans="1:66" x14ac:dyDescent="0.2">
      <c r="A26" s="48">
        <f>ROW()-5</f>
        <v>21</v>
      </c>
      <c r="B26" s="3" t="str">
        <f>_xlfn.CONCAT(C26:G26)</f>
        <v>21111</v>
      </c>
      <c r="C26" s="48">
        <v>2</v>
      </c>
      <c r="D26" s="57">
        <v>1</v>
      </c>
      <c r="E26" s="48">
        <v>1</v>
      </c>
      <c r="F26" s="48">
        <v>1</v>
      </c>
      <c r="G26" s="48">
        <v>1</v>
      </c>
      <c r="H26" s="48">
        <f>IF(C26=1,"",VLOOKUP(G26,公式调用枚举!$B$70:$H$73,公式调用枚举!$H$68,0))</f>
        <v>6</v>
      </c>
      <c r="I26" s="44" t="str">
        <f t="shared" si="19"/>
        <v>0,500,1,5;501,1000,6,10;1001,2500,2,15;2501,5000,7,20;5001,8000,3,25;8001,9999,8,30</v>
      </c>
      <c r="J26" s="24" t="str">
        <f t="shared" si="5"/>
        <v>1,1,0</v>
      </c>
      <c r="K26" s="24" t="s">
        <v>525</v>
      </c>
      <c r="L26" s="24" t="s">
        <v>62</v>
      </c>
      <c r="M26" s="24" t="s">
        <v>63</v>
      </c>
      <c r="N26" s="24">
        <f>VLOOKUP($C26,公式调用枚举!$B$58:$E$60,公式调用枚举!$D$56,0)</f>
        <v>80002</v>
      </c>
      <c r="O26" s="24">
        <f>VLOOKUP($G26,公式调用枚举!$B$70:$E$73,公式调用枚举!$E$56,0)</f>
        <v>83101</v>
      </c>
      <c r="P26" s="6" t="str">
        <f t="shared" si="6"/>
        <v>6,1,0</v>
      </c>
      <c r="Q26" s="6">
        <f t="shared" si="0"/>
        <v>1</v>
      </c>
      <c r="R26" s="6" t="s">
        <v>62</v>
      </c>
      <c r="S26" s="6" t="s">
        <v>63</v>
      </c>
      <c r="T26" s="6">
        <f>VLOOKUP($F26,公式调用枚举!$B$63:$E$67,公式调用枚举!$D$61,0)</f>
        <v>40</v>
      </c>
      <c r="U26" s="6">
        <f>VLOOKUP($F26,公式调用枚举!$B$63:$E$67,公式调用枚举!$E$61,0)</f>
        <v>82001</v>
      </c>
      <c r="V26" s="57">
        <f>IF(D26=0,"",VLOOKUP($D26,公式调用枚举!$B$76:$D$78,公式调用枚举!$D$75,0))</f>
        <v>80101</v>
      </c>
      <c r="W26" s="4" t="str">
        <f t="shared" si="7"/>
        <v>1,1,0</v>
      </c>
      <c r="X26" s="4" t="s">
        <v>64</v>
      </c>
      <c r="Y26" s="4" t="s">
        <v>65</v>
      </c>
      <c r="Z26" s="4">
        <f>VLOOKUP($G26,公式调用枚举!$B$70:$E$73,公式调用枚举!$D$68,0)</f>
        <v>83001</v>
      </c>
      <c r="AA26" s="4">
        <f>VLOOKUP($G26,公式调用枚举!$B$70:$E$73,公式调用枚举!$E$68,0)</f>
        <v>83101</v>
      </c>
      <c r="AB26" s="44" t="str">
        <f t="shared" si="8"/>
        <v>20,20</v>
      </c>
      <c r="AC26" s="44">
        <f>VLOOKUP($F26,公式调用枚举!$B$3:$F$7,公式调用枚举!$F$2,0)</f>
        <v>20</v>
      </c>
      <c r="AD26" s="44">
        <f>VLOOKUP($F26,公式调用枚举!$B$3:$F$7,公式调用枚举!$F$2,0)</f>
        <v>20</v>
      </c>
      <c r="AE26" s="44" t="str">
        <f t="shared" si="9"/>
        <v>20,0</v>
      </c>
      <c r="AF26" s="44">
        <f>VLOOKUP($F26,公式调用枚举!$B$3:$F$7,公式调用枚举!$F$2,0)</f>
        <v>20</v>
      </c>
      <c r="AG26" s="44">
        <v>0</v>
      </c>
      <c r="AI26" s="15" t="str">
        <f>VLOOKUP($F26,公式调用枚举!$B$3:$L$7,公式调用枚举!$I$2,0)</f>
        <v>-5,20</v>
      </c>
      <c r="AJ26" s="15" t="str">
        <f t="shared" si="10"/>
        <v>-5,20</v>
      </c>
      <c r="AK26" s="15">
        <v>1</v>
      </c>
      <c r="AL26" s="15" t="s">
        <v>66</v>
      </c>
      <c r="AM26" s="40" t="s">
        <v>350</v>
      </c>
      <c r="AN26" s="15" t="s">
        <v>225</v>
      </c>
      <c r="AO26" s="15" t="str">
        <f t="shared" si="1"/>
        <v>1,-5,20</v>
      </c>
      <c r="AP26" s="15" t="s">
        <v>217</v>
      </c>
      <c r="AQ26" s="15" t="s">
        <v>218</v>
      </c>
      <c r="AR26" s="15" t="s">
        <v>219</v>
      </c>
      <c r="AS26" s="15" t="s">
        <v>66</v>
      </c>
      <c r="AT26" s="40" t="s">
        <v>350</v>
      </c>
      <c r="AU26" s="11" t="s">
        <v>68</v>
      </c>
      <c r="AV26" s="11" t="str">
        <f t="shared" si="11"/>
        <v>0,500;501,1000;1001,2500;2501,5000;5001,8000;8001,9999</v>
      </c>
      <c r="AW26" s="13">
        <v>101102103104105</v>
      </c>
      <c r="AX26" s="4" t="str">
        <f>VLOOKUP($F26,公式调用枚举!$B$3:$M$7,公式调用枚举!$M$2,0)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6" s="4">
        <f t="shared" si="12"/>
        <v>1</v>
      </c>
      <c r="AZ26" s="4">
        <v>8</v>
      </c>
      <c r="BA26" s="4">
        <f t="shared" si="2"/>
        <v>3</v>
      </c>
      <c r="BB26" s="4" t="s">
        <v>220</v>
      </c>
      <c r="BC26" s="41" t="s">
        <v>324</v>
      </c>
      <c r="BD26" s="41" t="s">
        <v>326</v>
      </c>
      <c r="BE26" s="7" t="s">
        <v>369</v>
      </c>
      <c r="BF26" s="6" t="str">
        <f t="shared" si="13"/>
        <v>0</v>
      </c>
      <c r="BG26" s="6">
        <v>0</v>
      </c>
      <c r="BH26" s="73">
        <v>500</v>
      </c>
      <c r="BI26" s="6">
        <f t="shared" si="14"/>
        <v>500</v>
      </c>
      <c r="BJ26" s="6">
        <f t="shared" si="15"/>
        <v>5000</v>
      </c>
      <c r="BK26" s="6" t="str">
        <f t="shared" si="16"/>
        <v>-2,100</v>
      </c>
      <c r="BL26" s="7" t="s">
        <v>354</v>
      </c>
      <c r="BM26" s="7" t="s">
        <v>356</v>
      </c>
      <c r="BN26" s="3">
        <f>VLOOKUP(G26,公式调用枚举!$B$70:$I$73,公式调用枚举!$I$68,0)</f>
        <v>5000001</v>
      </c>
    </row>
    <row r="27" spans="1:66" x14ac:dyDescent="0.2">
      <c r="A27" s="48">
        <f t="shared" si="3"/>
        <v>22</v>
      </c>
      <c r="B27" s="3" t="str">
        <f t="shared" ref="B27:B45" si="20">_xlfn.CONCAT(C27:G27)</f>
        <v>21112</v>
      </c>
      <c r="C27" s="48">
        <v>2</v>
      </c>
      <c r="D27" s="57">
        <v>1</v>
      </c>
      <c r="E27" s="48">
        <v>1</v>
      </c>
      <c r="F27" s="48">
        <v>1</v>
      </c>
      <c r="G27" s="48">
        <v>2</v>
      </c>
      <c r="H27" s="48">
        <f>IF(C27=1,"",VLOOKUP(G27,公式调用枚举!$B$70:$H$73,公式调用枚举!$H$68,0))</f>
        <v>3</v>
      </c>
      <c r="I27" s="44" t="str">
        <f t="shared" si="19"/>
        <v>0,500,6,10;501,1000,11,15;1001,2500,16,20;2501,5000,21,25;5001,8000,26,30;8001,9999,31,35</v>
      </c>
      <c r="J27" s="24" t="str">
        <f t="shared" si="5"/>
        <v>1,2,0</v>
      </c>
      <c r="K27" s="24" t="s">
        <v>526</v>
      </c>
      <c r="L27" s="24" t="s">
        <v>62</v>
      </c>
      <c r="M27" s="24" t="s">
        <v>63</v>
      </c>
      <c r="N27" s="24">
        <f>VLOOKUP($C27,公式调用枚举!$B$58:$E$60,公式调用枚举!$D$56,0)</f>
        <v>80002</v>
      </c>
      <c r="O27" s="24">
        <f>VLOOKUP($G27,公式调用枚举!$B$70:$E$73,公式调用枚举!$E$56,0)</f>
        <v>83102</v>
      </c>
      <c r="P27" s="6" t="str">
        <f t="shared" si="6"/>
        <v>6,1,0</v>
      </c>
      <c r="Q27" s="6">
        <f t="shared" si="0"/>
        <v>1</v>
      </c>
      <c r="R27" s="6" t="s">
        <v>62</v>
      </c>
      <c r="S27" s="6" t="s">
        <v>63</v>
      </c>
      <c r="T27" s="6">
        <f>VLOOKUP($F27,公式调用枚举!$B$63:$E$67,公式调用枚举!$D$61,0)</f>
        <v>40</v>
      </c>
      <c r="U27" s="6">
        <f>VLOOKUP($F27,公式调用枚举!$B$63:$E$67,公式调用枚举!$E$61,0)</f>
        <v>82001</v>
      </c>
      <c r="V27" s="57">
        <f>IF(D27=0,"",VLOOKUP($D27,公式调用枚举!$B$76:$D$78,公式调用枚举!$D$75,0))</f>
        <v>80101</v>
      </c>
      <c r="W27" s="4" t="str">
        <f t="shared" si="7"/>
        <v>1,2,0</v>
      </c>
      <c r="X27" s="4" t="s">
        <v>64</v>
      </c>
      <c r="Y27" s="4" t="s">
        <v>65</v>
      </c>
      <c r="Z27" s="4">
        <f>VLOOKUP($G27,公式调用枚举!$B$70:$E$73,公式调用枚举!$D$68,0)</f>
        <v>83002</v>
      </c>
      <c r="AA27" s="4">
        <f>VLOOKUP($G27,公式调用枚举!$B$70:$E$73,公式调用枚举!$E$68,0)</f>
        <v>83102</v>
      </c>
      <c r="AB27" s="44" t="str">
        <f t="shared" si="8"/>
        <v>20,20</v>
      </c>
      <c r="AC27" s="44">
        <f>VLOOKUP($F27,公式调用枚举!$B$3:$F$7,公式调用枚举!$F$2,0)</f>
        <v>20</v>
      </c>
      <c r="AD27" s="44">
        <f>VLOOKUP($F27,公式调用枚举!$B$3:$F$7,公式调用枚举!$F$2,0)</f>
        <v>20</v>
      </c>
      <c r="AE27" s="44" t="str">
        <f t="shared" si="9"/>
        <v>20,0</v>
      </c>
      <c r="AF27" s="44">
        <f>VLOOKUP($F27,公式调用枚举!$B$3:$F$7,公式调用枚举!$F$2,0)</f>
        <v>20</v>
      </c>
      <c r="AG27" s="44">
        <v>0</v>
      </c>
      <c r="AI27" s="15" t="str">
        <f>VLOOKUP($F27,公式调用枚举!$B$3:$L$7,公式调用枚举!$I$2,0)</f>
        <v>-5,20</v>
      </c>
      <c r="AJ27" s="15" t="str">
        <f t="shared" si="10"/>
        <v>-5,20</v>
      </c>
      <c r="AK27" s="15">
        <v>1</v>
      </c>
      <c r="AL27" s="15" t="s">
        <v>66</v>
      </c>
      <c r="AM27" s="40" t="s">
        <v>350</v>
      </c>
      <c r="AN27" s="15" t="s">
        <v>215</v>
      </c>
      <c r="AO27" s="15" t="str">
        <f t="shared" si="1"/>
        <v>1,-5,20</v>
      </c>
      <c r="AP27" s="15" t="s">
        <v>217</v>
      </c>
      <c r="AQ27" s="15" t="s">
        <v>218</v>
      </c>
      <c r="AR27" s="15" t="s">
        <v>219</v>
      </c>
      <c r="AS27" s="15" t="s">
        <v>66</v>
      </c>
      <c r="AT27" s="40" t="s">
        <v>350</v>
      </c>
      <c r="AU27" s="11" t="s">
        <v>68</v>
      </c>
      <c r="AV27" s="11" t="str">
        <f t="shared" si="11"/>
        <v>0,500;501,1000;1001,2500;2501,5000;5001,8000;8001,9999</v>
      </c>
      <c r="AW27" s="13">
        <v>101102103104105</v>
      </c>
      <c r="AX27" s="4" t="str">
        <f>VLOOKUP($F27,公式调用枚举!$B$3:$M$7,公式调用枚举!$M$2,0)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7" s="4">
        <f t="shared" si="12"/>
        <v>1</v>
      </c>
      <c r="AZ27" s="4">
        <v>8</v>
      </c>
      <c r="BA27" s="4">
        <f t="shared" si="2"/>
        <v>3</v>
      </c>
      <c r="BB27" s="4" t="s">
        <v>220</v>
      </c>
      <c r="BC27" s="41" t="s">
        <v>324</v>
      </c>
      <c r="BD27" s="41" t="s">
        <v>326</v>
      </c>
      <c r="BE27" s="7" t="s">
        <v>369</v>
      </c>
      <c r="BF27" s="6" t="str">
        <f t="shared" si="13"/>
        <v>0</v>
      </c>
      <c r="BG27" s="6">
        <v>0</v>
      </c>
      <c r="BH27" s="73">
        <v>500</v>
      </c>
      <c r="BI27" s="6">
        <f t="shared" si="14"/>
        <v>500</v>
      </c>
      <c r="BJ27" s="6">
        <f t="shared" si="15"/>
        <v>5000</v>
      </c>
      <c r="BK27" s="6" t="str">
        <f t="shared" si="16"/>
        <v>-2,100</v>
      </c>
      <c r="BL27" s="7" t="s">
        <v>354</v>
      </c>
      <c r="BM27" s="7" t="s">
        <v>356</v>
      </c>
      <c r="BN27" s="3">
        <f>VLOOKUP(G27,公式调用枚举!$B$70:$I$73,公式调用枚举!$I$68,0)</f>
        <v>5000002</v>
      </c>
    </row>
    <row r="28" spans="1:66" x14ac:dyDescent="0.2">
      <c r="A28" s="48">
        <f t="shared" si="3"/>
        <v>23</v>
      </c>
      <c r="B28" s="3" t="str">
        <f t="shared" si="20"/>
        <v>21113</v>
      </c>
      <c r="C28" s="48">
        <v>2</v>
      </c>
      <c r="D28" s="57">
        <v>1</v>
      </c>
      <c r="E28" s="48">
        <v>1</v>
      </c>
      <c r="F28" s="48">
        <v>1</v>
      </c>
      <c r="G28" s="48">
        <v>3</v>
      </c>
      <c r="H28" s="48">
        <f>IF(C28=1,"",VLOOKUP(G28,公式调用枚举!$B$70:$H$73,公式调用枚举!$H$68,0))</f>
        <v>2</v>
      </c>
      <c r="I28" s="44" t="str">
        <f t="shared" si="19"/>
        <v>0,500,11,15;501,1000,16,20;1001,2500,21,25;2501,5000,26,30;5001,8000,31,35;8001,9999,36,40</v>
      </c>
      <c r="J28" s="24" t="str">
        <f t="shared" si="5"/>
        <v>1,3,0</v>
      </c>
      <c r="K28" s="24" t="s">
        <v>527</v>
      </c>
      <c r="L28" s="24" t="s">
        <v>62</v>
      </c>
      <c r="M28" s="24" t="s">
        <v>63</v>
      </c>
      <c r="N28" s="24">
        <f>VLOOKUP($C28,公式调用枚举!$B$58:$E$60,公式调用枚举!$D$56,0)</f>
        <v>80002</v>
      </c>
      <c r="O28" s="24">
        <f>VLOOKUP($G28,公式调用枚举!$B$70:$E$73,公式调用枚举!$E$56,0)</f>
        <v>83103</v>
      </c>
      <c r="P28" s="6" t="str">
        <f t="shared" si="6"/>
        <v>6,1,0</v>
      </c>
      <c r="Q28" s="6">
        <f t="shared" si="0"/>
        <v>1</v>
      </c>
      <c r="R28" s="6" t="s">
        <v>62</v>
      </c>
      <c r="S28" s="6" t="s">
        <v>63</v>
      </c>
      <c r="T28" s="6">
        <f>VLOOKUP($F28,公式调用枚举!$B$63:$E$67,公式调用枚举!$D$61,0)</f>
        <v>40</v>
      </c>
      <c r="U28" s="6">
        <f>VLOOKUP($F28,公式调用枚举!$B$63:$E$67,公式调用枚举!$E$61,0)</f>
        <v>82001</v>
      </c>
      <c r="V28" s="57">
        <f>IF(D28=0,"",VLOOKUP($D28,公式调用枚举!$B$76:$D$78,公式调用枚举!$D$75,0))</f>
        <v>80101</v>
      </c>
      <c r="W28" s="4" t="str">
        <f t="shared" si="7"/>
        <v>1,3,0</v>
      </c>
      <c r="X28" s="4" t="s">
        <v>64</v>
      </c>
      <c r="Y28" s="4" t="s">
        <v>65</v>
      </c>
      <c r="Z28" s="4">
        <f>VLOOKUP($G28,公式调用枚举!$B$70:$E$73,公式调用枚举!$D$68,0)</f>
        <v>83003</v>
      </c>
      <c r="AA28" s="4">
        <f>VLOOKUP($G28,公式调用枚举!$B$70:$E$73,公式调用枚举!$E$68,0)</f>
        <v>83103</v>
      </c>
      <c r="AB28" s="44" t="str">
        <f t="shared" si="8"/>
        <v>20,20</v>
      </c>
      <c r="AC28" s="44">
        <f>VLOOKUP($F28,公式调用枚举!$B$3:$F$7,公式调用枚举!$F$2,0)</f>
        <v>20</v>
      </c>
      <c r="AD28" s="44">
        <f>VLOOKUP($F28,公式调用枚举!$B$3:$F$7,公式调用枚举!$F$2,0)</f>
        <v>20</v>
      </c>
      <c r="AE28" s="44" t="str">
        <f t="shared" si="9"/>
        <v>20,0</v>
      </c>
      <c r="AF28" s="44">
        <f>VLOOKUP($F28,公式调用枚举!$B$3:$F$7,公式调用枚举!$F$2,0)</f>
        <v>20</v>
      </c>
      <c r="AG28" s="44">
        <v>0</v>
      </c>
      <c r="AI28" s="15" t="str">
        <f>VLOOKUP($F28,公式调用枚举!$B$3:$L$7,公式调用枚举!$I$2,0)</f>
        <v>-5,20</v>
      </c>
      <c r="AJ28" s="15" t="str">
        <f t="shared" si="10"/>
        <v>-5,20</v>
      </c>
      <c r="AK28" s="15">
        <v>1</v>
      </c>
      <c r="AL28" s="15" t="s">
        <v>66</v>
      </c>
      <c r="AM28" s="40" t="s">
        <v>350</v>
      </c>
      <c r="AN28" s="15" t="s">
        <v>67</v>
      </c>
      <c r="AO28" s="15" t="str">
        <f t="shared" si="1"/>
        <v>1,-5,20</v>
      </c>
      <c r="AP28" s="15" t="s">
        <v>69</v>
      </c>
      <c r="AQ28" s="15" t="s">
        <v>70</v>
      </c>
      <c r="AR28" s="15" t="s">
        <v>71</v>
      </c>
      <c r="AS28" s="15" t="s">
        <v>66</v>
      </c>
      <c r="AT28" s="40" t="s">
        <v>350</v>
      </c>
      <c r="AU28" s="11" t="s">
        <v>68</v>
      </c>
      <c r="AV28" s="11" t="str">
        <f t="shared" si="11"/>
        <v>0,500;501,1000;1001,2500;2501,5000;5001,8000;8001,9999</v>
      </c>
      <c r="AW28" s="13">
        <v>101102103104105</v>
      </c>
      <c r="AX28" s="4" t="str">
        <f>VLOOKUP($F28,公式调用枚举!$B$3:$M$7,公式调用枚举!$M$2,0)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8" s="4">
        <f t="shared" si="12"/>
        <v>1</v>
      </c>
      <c r="AZ28" s="4">
        <v>8</v>
      </c>
      <c r="BA28" s="4">
        <f t="shared" si="2"/>
        <v>3</v>
      </c>
      <c r="BB28" s="4" t="s">
        <v>220</v>
      </c>
      <c r="BC28" s="41" t="s">
        <v>324</v>
      </c>
      <c r="BD28" s="41" t="s">
        <v>326</v>
      </c>
      <c r="BE28" s="7" t="s">
        <v>369</v>
      </c>
      <c r="BF28" s="6" t="str">
        <f t="shared" si="13"/>
        <v>0</v>
      </c>
      <c r="BG28" s="6">
        <v>0</v>
      </c>
      <c r="BH28" s="73">
        <v>500</v>
      </c>
      <c r="BI28" s="6">
        <f t="shared" si="14"/>
        <v>500</v>
      </c>
      <c r="BJ28" s="6">
        <f t="shared" si="15"/>
        <v>5000</v>
      </c>
      <c r="BK28" s="6" t="str">
        <f t="shared" si="16"/>
        <v>-2,100</v>
      </c>
      <c r="BL28" s="7" t="s">
        <v>354</v>
      </c>
      <c r="BM28" s="7" t="s">
        <v>356</v>
      </c>
      <c r="BN28" s="3">
        <f>VLOOKUP(G28,公式调用枚举!$B$70:$I$73,公式调用枚举!$I$68,0)</f>
        <v>5000003</v>
      </c>
    </row>
    <row r="29" spans="1:66" x14ac:dyDescent="0.2">
      <c r="A29" s="48">
        <f t="shared" si="3"/>
        <v>24</v>
      </c>
      <c r="B29" s="3" t="str">
        <f t="shared" si="20"/>
        <v>21114</v>
      </c>
      <c r="C29" s="48">
        <v>2</v>
      </c>
      <c r="D29" s="57">
        <v>1</v>
      </c>
      <c r="E29" s="48">
        <v>1</v>
      </c>
      <c r="F29" s="48">
        <v>1</v>
      </c>
      <c r="G29" s="48">
        <v>4</v>
      </c>
      <c r="H29" s="48">
        <f>IF(C29=1,"",VLOOKUP(G29,公式调用枚举!$B$70:$H$73,公式调用枚举!$H$68,0))</f>
        <v>1</v>
      </c>
      <c r="I29" s="44" t="str">
        <f t="shared" si="19"/>
        <v>0,500,16,20;501,1000,21,25;2500,26,30;5000,31,35;8000,36,40;9999,41,45</v>
      </c>
      <c r="J29" s="24" t="str">
        <f t="shared" si="5"/>
        <v>1,4,0</v>
      </c>
      <c r="K29" s="24" t="s">
        <v>528</v>
      </c>
      <c r="L29" s="24" t="s">
        <v>62</v>
      </c>
      <c r="M29" s="24" t="s">
        <v>63</v>
      </c>
      <c r="N29" s="24">
        <f>VLOOKUP($C29,公式调用枚举!$B$58:$E$60,公式调用枚举!$D$56,0)</f>
        <v>80002</v>
      </c>
      <c r="O29" s="24">
        <f>VLOOKUP($G29,公式调用枚举!$B$70:$E$73,公式调用枚举!$E$56,0)</f>
        <v>83104</v>
      </c>
      <c r="P29" s="6" t="str">
        <f t="shared" si="6"/>
        <v>6,1,0</v>
      </c>
      <c r="Q29" s="6">
        <f t="shared" si="0"/>
        <v>1</v>
      </c>
      <c r="R29" s="6" t="s">
        <v>62</v>
      </c>
      <c r="S29" s="6" t="s">
        <v>63</v>
      </c>
      <c r="T29" s="6">
        <f>VLOOKUP($F29,公式调用枚举!$B$63:$E$67,公式调用枚举!$D$61,0)</f>
        <v>40</v>
      </c>
      <c r="U29" s="6">
        <f>VLOOKUP($F29,公式调用枚举!$B$63:$E$67,公式调用枚举!$E$61,0)</f>
        <v>82001</v>
      </c>
      <c r="V29" s="57">
        <f>IF(D29=0,"",VLOOKUP($D29,公式调用枚举!$B$76:$D$78,公式调用枚举!$D$75,0))</f>
        <v>80101</v>
      </c>
      <c r="W29" s="4" t="str">
        <f t="shared" si="7"/>
        <v>1,4,0</v>
      </c>
      <c r="X29" s="4" t="s">
        <v>64</v>
      </c>
      <c r="Y29" s="4" t="s">
        <v>65</v>
      </c>
      <c r="Z29" s="4">
        <f>VLOOKUP($G29,公式调用枚举!$B$70:$E$73,公式调用枚举!$D$68,0)</f>
        <v>83004</v>
      </c>
      <c r="AA29" s="4">
        <f>VLOOKUP($G29,公式调用枚举!$B$70:$E$73,公式调用枚举!$E$68,0)</f>
        <v>83104</v>
      </c>
      <c r="AB29" s="44" t="str">
        <f t="shared" si="8"/>
        <v>20,20</v>
      </c>
      <c r="AC29" s="44">
        <f>VLOOKUP($F29,公式调用枚举!$B$3:$F$7,公式调用枚举!$F$2,0)</f>
        <v>20</v>
      </c>
      <c r="AD29" s="44">
        <f>VLOOKUP($F29,公式调用枚举!$B$3:$F$7,公式调用枚举!$F$2,0)</f>
        <v>20</v>
      </c>
      <c r="AE29" s="44" t="str">
        <f t="shared" si="9"/>
        <v>20,0</v>
      </c>
      <c r="AF29" s="44">
        <f>VLOOKUP($F29,公式调用枚举!$B$3:$F$7,公式调用枚举!$F$2,0)</f>
        <v>20</v>
      </c>
      <c r="AG29" s="44">
        <v>0</v>
      </c>
      <c r="AI29" s="15" t="str">
        <f>VLOOKUP($F29,公式调用枚举!$B$3:$L$7,公式调用枚举!$I$2,0)</f>
        <v>-5,20</v>
      </c>
      <c r="AJ29" s="15" t="str">
        <f t="shared" si="10"/>
        <v>-5,20</v>
      </c>
      <c r="AK29" s="15">
        <v>1</v>
      </c>
      <c r="AL29" s="15" t="s">
        <v>66</v>
      </c>
      <c r="AM29" s="40" t="s">
        <v>350</v>
      </c>
      <c r="AN29" s="15" t="s">
        <v>67</v>
      </c>
      <c r="AO29" s="15" t="str">
        <f t="shared" si="1"/>
        <v>1,-5,20</v>
      </c>
      <c r="AP29" s="15" t="s">
        <v>69</v>
      </c>
      <c r="AQ29" s="15" t="s">
        <v>70</v>
      </c>
      <c r="AR29" s="15" t="s">
        <v>71</v>
      </c>
      <c r="AS29" s="15" t="s">
        <v>66</v>
      </c>
      <c r="AT29" s="40" t="s">
        <v>350</v>
      </c>
      <c r="AU29" s="11" t="s">
        <v>68</v>
      </c>
      <c r="AV29" s="11" t="str">
        <f t="shared" si="11"/>
        <v>0,500;501,1000;1001,2500;2501,5000;5001,8000;8001,9999</v>
      </c>
      <c r="AW29" s="13">
        <v>101102103104105</v>
      </c>
      <c r="AX29" s="4" t="str">
        <f>VLOOKUP($F29,公式调用枚举!$B$3:$M$7,公式调用枚举!$M$2,0)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29" s="4">
        <f t="shared" si="12"/>
        <v>1</v>
      </c>
      <c r="AZ29" s="4">
        <v>8</v>
      </c>
      <c r="BA29" s="4">
        <f t="shared" si="2"/>
        <v>3</v>
      </c>
      <c r="BB29" s="4" t="s">
        <v>220</v>
      </c>
      <c r="BC29" s="41" t="s">
        <v>324</v>
      </c>
      <c r="BD29" s="41" t="s">
        <v>326</v>
      </c>
      <c r="BE29" s="7" t="s">
        <v>369</v>
      </c>
      <c r="BF29" s="6" t="str">
        <f t="shared" si="13"/>
        <v>0</v>
      </c>
      <c r="BG29" s="6">
        <v>0</v>
      </c>
      <c r="BH29" s="73">
        <v>500</v>
      </c>
      <c r="BI29" s="6">
        <f t="shared" si="14"/>
        <v>500</v>
      </c>
      <c r="BJ29" s="6">
        <f t="shared" si="15"/>
        <v>5000</v>
      </c>
      <c r="BK29" s="6" t="str">
        <f t="shared" si="16"/>
        <v>-2,100</v>
      </c>
      <c r="BL29" s="7" t="s">
        <v>354</v>
      </c>
      <c r="BM29" s="7" t="s">
        <v>356</v>
      </c>
      <c r="BN29" s="3">
        <f>VLOOKUP(G29,公式调用枚举!$B$70:$I$73,公式调用枚举!$I$68,0)</f>
        <v>5000001</v>
      </c>
    </row>
    <row r="30" spans="1:66" x14ac:dyDescent="0.2">
      <c r="A30" s="48">
        <f t="shared" si="3"/>
        <v>25</v>
      </c>
      <c r="B30" s="3" t="str">
        <f t="shared" si="20"/>
        <v>21121</v>
      </c>
      <c r="C30" s="48">
        <v>2</v>
      </c>
      <c r="D30" s="57">
        <v>1</v>
      </c>
      <c r="E30" s="48">
        <v>1</v>
      </c>
      <c r="F30" s="48">
        <f t="shared" ref="F30:F45" si="21">F26+1</f>
        <v>2</v>
      </c>
      <c r="G30" s="48">
        <v>1</v>
      </c>
      <c r="H30" s="48">
        <f>IF(C30=1,"",VLOOKUP(G30,公式调用枚举!$B$70:$H$73,公式调用枚举!$H$68,0))</f>
        <v>6</v>
      </c>
      <c r="I30" s="44" t="str">
        <f t="shared" si="19"/>
        <v>0,500,21,25;501,1000,26,30;1001,2500,31,35;2501,5000,36,40;5001,8000,41,45;8001,9999,46,50</v>
      </c>
      <c r="J30" s="24" t="str">
        <f t="shared" si="5"/>
        <v>1,5,0</v>
      </c>
      <c r="K30" s="24" t="s">
        <v>435</v>
      </c>
      <c r="L30" s="24" t="s">
        <v>76</v>
      </c>
      <c r="M30" s="24" t="s">
        <v>77</v>
      </c>
      <c r="N30" s="24">
        <f>VLOOKUP($C30,公式调用枚举!$B$58:$E$60,公式调用枚举!$D$56,0)</f>
        <v>80002</v>
      </c>
      <c r="O30" s="24">
        <f>VLOOKUP($G30,公式调用枚举!$B$70:$E$73,公式调用枚举!$E$56,0)</f>
        <v>83101</v>
      </c>
      <c r="P30" s="6" t="str">
        <f t="shared" si="6"/>
        <v>6,2,0</v>
      </c>
      <c r="Q30" s="6">
        <f t="shared" si="0"/>
        <v>2</v>
      </c>
      <c r="R30" s="6" t="s">
        <v>76</v>
      </c>
      <c r="S30" s="6" t="s">
        <v>77</v>
      </c>
      <c r="T30" s="6">
        <f>VLOOKUP($F30,公式调用枚举!$B$63:$E$67,公式调用枚举!$D$61,0)</f>
        <v>41</v>
      </c>
      <c r="U30" s="6">
        <f>VLOOKUP($F30,公式调用枚举!$B$63:$E$67,公式调用枚举!$E$61,0)</f>
        <v>82002</v>
      </c>
      <c r="V30" s="57">
        <f>IF(D30=0,"",VLOOKUP($D30,公式调用枚举!$B$76:$D$78,公式调用枚举!$D$75,0))</f>
        <v>80101</v>
      </c>
      <c r="W30" s="4" t="str">
        <f t="shared" si="7"/>
        <v>1,5,0</v>
      </c>
      <c r="X30" s="4" t="s">
        <v>64</v>
      </c>
      <c r="Y30" s="4" t="s">
        <v>65</v>
      </c>
      <c r="Z30" s="4">
        <f>VLOOKUP($G30,公式调用枚举!$B$70:$E$73,公式调用枚举!$D$68,0)</f>
        <v>83001</v>
      </c>
      <c r="AA30" s="4">
        <f>VLOOKUP($G30,公式调用枚举!$B$70:$E$73,公式调用枚举!$E$68,0)</f>
        <v>83101</v>
      </c>
      <c r="AB30" s="44" t="str">
        <f t="shared" si="8"/>
        <v>100,100</v>
      </c>
      <c r="AC30" s="44">
        <f>VLOOKUP($F30,公式调用枚举!$B$3:$F$7,公式调用枚举!$F$2,0)</f>
        <v>100</v>
      </c>
      <c r="AD30" s="44">
        <f>VLOOKUP($F30,公式调用枚举!$B$3:$F$7,公式调用枚举!$F$2,0)</f>
        <v>100</v>
      </c>
      <c r="AE30" s="44" t="str">
        <f t="shared" si="9"/>
        <v>100,0</v>
      </c>
      <c r="AF30" s="44">
        <f>VLOOKUP($F30,公式调用枚举!$B$3:$F$7,公式调用枚举!$F$2,0)</f>
        <v>100</v>
      </c>
      <c r="AG30" s="44">
        <v>0</v>
      </c>
      <c r="AI30" s="15" t="str">
        <f>VLOOKUP($F30,公式调用枚举!$B$3:$L$7,公式调用枚举!$I$2,0)</f>
        <v>-5,100</v>
      </c>
      <c r="AJ30" s="15" t="str">
        <f t="shared" si="10"/>
        <v>-5,100</v>
      </c>
      <c r="AK30" s="15">
        <v>1</v>
      </c>
      <c r="AL30" s="15" t="s">
        <v>66</v>
      </c>
      <c r="AM30" s="40" t="s">
        <v>350</v>
      </c>
      <c r="AN30" s="15" t="s">
        <v>221</v>
      </c>
      <c r="AO30" s="15" t="str">
        <f t="shared" si="1"/>
        <v>1,-5,100</v>
      </c>
      <c r="AP30" s="15" t="s">
        <v>69</v>
      </c>
      <c r="AQ30" s="15" t="s">
        <v>70</v>
      </c>
      <c r="AR30" s="15" t="s">
        <v>71</v>
      </c>
      <c r="AS30" s="15" t="s">
        <v>66</v>
      </c>
      <c r="AT30" s="40" t="s">
        <v>350</v>
      </c>
      <c r="AU30" s="11" t="s">
        <v>68</v>
      </c>
      <c r="AV30" s="11" t="str">
        <f t="shared" si="11"/>
        <v>0,500;501,1000;1001,2500;2501,5000;5001,8000;8001,9999</v>
      </c>
      <c r="AW30" s="13">
        <v>101102103104105</v>
      </c>
      <c r="AX30" s="4" t="str">
        <f>VLOOKUP($F30,公式调用枚举!$B$3:$M$7,公式调用枚举!$M$2,0)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0" s="4">
        <f t="shared" si="12"/>
        <v>3</v>
      </c>
      <c r="AZ30" s="4">
        <v>8</v>
      </c>
      <c r="BA30" s="4">
        <f t="shared" si="2"/>
        <v>5</v>
      </c>
      <c r="BB30" s="4" t="s">
        <v>220</v>
      </c>
      <c r="BC30" s="41" t="s">
        <v>324</v>
      </c>
      <c r="BD30" s="41" t="s">
        <v>326</v>
      </c>
      <c r="BE30" s="7" t="s">
        <v>369</v>
      </c>
      <c r="BF30" s="6" t="str">
        <f t="shared" si="13"/>
        <v>0</v>
      </c>
      <c r="BG30" s="6">
        <v>0</v>
      </c>
      <c r="BH30" s="73">
        <v>500</v>
      </c>
      <c r="BI30" s="6">
        <f t="shared" si="14"/>
        <v>500</v>
      </c>
      <c r="BJ30" s="6">
        <f t="shared" si="15"/>
        <v>5000</v>
      </c>
      <c r="BK30" s="6" t="str">
        <f t="shared" si="16"/>
        <v>-2,100</v>
      </c>
      <c r="BL30" s="7" t="s">
        <v>354</v>
      </c>
      <c r="BM30" s="7" t="s">
        <v>356</v>
      </c>
      <c r="BN30" s="3">
        <f>VLOOKUP(G30,公式调用枚举!$B$70:$I$73,公式调用枚举!$I$68,0)</f>
        <v>5000001</v>
      </c>
    </row>
    <row r="31" spans="1:66" x14ac:dyDescent="0.2">
      <c r="A31" s="48">
        <f t="shared" si="3"/>
        <v>26</v>
      </c>
      <c r="B31" s="3" t="str">
        <f t="shared" si="20"/>
        <v>21122</v>
      </c>
      <c r="C31" s="48">
        <v>2</v>
      </c>
      <c r="D31" s="57">
        <v>1</v>
      </c>
      <c r="E31" s="48">
        <v>1</v>
      </c>
      <c r="F31" s="48">
        <f t="shared" si="21"/>
        <v>2</v>
      </c>
      <c r="G31" s="48">
        <v>2</v>
      </c>
      <c r="H31" s="48">
        <f>IF(C31=1,"",VLOOKUP(G31,公式调用枚举!$B$70:$H$73,公式调用枚举!$H$68,0))</f>
        <v>3</v>
      </c>
      <c r="I31" s="44" t="str">
        <f t="shared" si="19"/>
        <v>0,500,1,5;501,1000,6,10;1001,2500,2,15;2501,5000,7,20;5001,8000,3,25;8001,9999,8,30</v>
      </c>
      <c r="J31" s="24" t="str">
        <f t="shared" si="5"/>
        <v>1,6,0</v>
      </c>
      <c r="K31" s="24" t="s">
        <v>529</v>
      </c>
      <c r="L31" s="24" t="s">
        <v>76</v>
      </c>
      <c r="M31" s="24" t="s">
        <v>77</v>
      </c>
      <c r="N31" s="24">
        <f>VLOOKUP($C31,公式调用枚举!$B$58:$E$60,公式调用枚举!$D$56,0)</f>
        <v>80002</v>
      </c>
      <c r="O31" s="24">
        <f>VLOOKUP($G31,公式调用枚举!$B$70:$E$73,公式调用枚举!$E$56,0)</f>
        <v>83102</v>
      </c>
      <c r="P31" s="6" t="str">
        <f t="shared" si="6"/>
        <v>6,2,0</v>
      </c>
      <c r="Q31" s="6">
        <f t="shared" si="0"/>
        <v>2</v>
      </c>
      <c r="R31" s="6" t="s">
        <v>76</v>
      </c>
      <c r="S31" s="6" t="s">
        <v>77</v>
      </c>
      <c r="T31" s="6">
        <f>VLOOKUP($F31,公式调用枚举!$B$63:$E$67,公式调用枚举!$D$61,0)</f>
        <v>41</v>
      </c>
      <c r="U31" s="6">
        <f>VLOOKUP($F31,公式调用枚举!$B$63:$E$67,公式调用枚举!$E$61,0)</f>
        <v>82002</v>
      </c>
      <c r="V31" s="57">
        <f>IF(D31=0,"",VLOOKUP($D31,公式调用枚举!$B$76:$D$78,公式调用枚举!$D$75,0))</f>
        <v>80101</v>
      </c>
      <c r="W31" s="4" t="str">
        <f t="shared" si="7"/>
        <v>1,6,0</v>
      </c>
      <c r="X31" s="4" t="s">
        <v>64</v>
      </c>
      <c r="Y31" s="4" t="s">
        <v>65</v>
      </c>
      <c r="Z31" s="4">
        <f>VLOOKUP($G31,公式调用枚举!$B$70:$E$73,公式调用枚举!$D$68,0)</f>
        <v>83002</v>
      </c>
      <c r="AA31" s="4">
        <f>VLOOKUP($G31,公式调用枚举!$B$70:$E$73,公式调用枚举!$E$68,0)</f>
        <v>83102</v>
      </c>
      <c r="AB31" s="44" t="str">
        <f t="shared" si="8"/>
        <v>100,100</v>
      </c>
      <c r="AC31" s="44">
        <f>VLOOKUP($F31,公式调用枚举!$B$3:$F$7,公式调用枚举!$F$2,0)</f>
        <v>100</v>
      </c>
      <c r="AD31" s="44">
        <f>VLOOKUP($F31,公式调用枚举!$B$3:$F$7,公式调用枚举!$F$2,0)</f>
        <v>100</v>
      </c>
      <c r="AE31" s="44" t="str">
        <f t="shared" si="9"/>
        <v>100,0</v>
      </c>
      <c r="AF31" s="44">
        <f>VLOOKUP($F31,公式调用枚举!$B$3:$F$7,公式调用枚举!$F$2,0)</f>
        <v>100</v>
      </c>
      <c r="AG31" s="44">
        <v>0</v>
      </c>
      <c r="AI31" s="15" t="str">
        <f>VLOOKUP($F31,公式调用枚举!$B$3:$L$7,公式调用枚举!$I$2,0)</f>
        <v>-5,100</v>
      </c>
      <c r="AJ31" s="15" t="str">
        <f t="shared" si="10"/>
        <v>-5,100</v>
      </c>
      <c r="AK31" s="15">
        <v>1</v>
      </c>
      <c r="AL31" s="15" t="s">
        <v>66</v>
      </c>
      <c r="AM31" s="40" t="s">
        <v>350</v>
      </c>
      <c r="AN31" s="15" t="s">
        <v>221</v>
      </c>
      <c r="AO31" s="15" t="str">
        <f t="shared" si="1"/>
        <v>1,-5,100</v>
      </c>
      <c r="AP31" s="15" t="s">
        <v>69</v>
      </c>
      <c r="AQ31" s="15" t="s">
        <v>70</v>
      </c>
      <c r="AR31" s="15" t="s">
        <v>71</v>
      </c>
      <c r="AS31" s="15" t="s">
        <v>66</v>
      </c>
      <c r="AT31" s="40" t="s">
        <v>350</v>
      </c>
      <c r="AU31" s="11" t="s">
        <v>68</v>
      </c>
      <c r="AV31" s="11" t="str">
        <f t="shared" si="11"/>
        <v>0,500;501,1000;1001,2500;2501,5000;5001,8000;8001,9999</v>
      </c>
      <c r="AW31" s="13">
        <v>101102103104105</v>
      </c>
      <c r="AX31" s="4" t="str">
        <f>VLOOKUP($F31,公式调用枚举!$B$3:$M$7,公式调用枚举!$M$2,0)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1" s="4">
        <f t="shared" si="12"/>
        <v>3</v>
      </c>
      <c r="AZ31" s="4">
        <v>8</v>
      </c>
      <c r="BA31" s="4">
        <f t="shared" si="2"/>
        <v>5</v>
      </c>
      <c r="BB31" s="4" t="s">
        <v>220</v>
      </c>
      <c r="BC31" s="41" t="s">
        <v>324</v>
      </c>
      <c r="BD31" s="41" t="s">
        <v>326</v>
      </c>
      <c r="BE31" s="7" t="s">
        <v>369</v>
      </c>
      <c r="BF31" s="6" t="str">
        <f t="shared" si="13"/>
        <v>0</v>
      </c>
      <c r="BG31" s="6">
        <v>0</v>
      </c>
      <c r="BH31" s="73">
        <v>500</v>
      </c>
      <c r="BI31" s="6">
        <f t="shared" si="14"/>
        <v>500</v>
      </c>
      <c r="BJ31" s="6">
        <f t="shared" si="15"/>
        <v>5000</v>
      </c>
      <c r="BK31" s="6" t="str">
        <f t="shared" si="16"/>
        <v>-2,100</v>
      </c>
      <c r="BL31" s="7" t="s">
        <v>354</v>
      </c>
      <c r="BM31" s="7" t="s">
        <v>356</v>
      </c>
      <c r="BN31" s="3">
        <f>VLOOKUP(G31,公式调用枚举!$B$70:$I$73,公式调用枚举!$I$68,0)</f>
        <v>5000002</v>
      </c>
    </row>
    <row r="32" spans="1:66" x14ac:dyDescent="0.2">
      <c r="A32" s="48">
        <f t="shared" si="3"/>
        <v>27</v>
      </c>
      <c r="B32" s="3" t="str">
        <f t="shared" si="20"/>
        <v>21123</v>
      </c>
      <c r="C32" s="48">
        <v>2</v>
      </c>
      <c r="D32" s="57">
        <v>1</v>
      </c>
      <c r="E32" s="48">
        <v>1</v>
      </c>
      <c r="F32" s="48">
        <f t="shared" si="21"/>
        <v>2</v>
      </c>
      <c r="G32" s="48">
        <v>3</v>
      </c>
      <c r="H32" s="48">
        <f>IF(C32=1,"",VLOOKUP(G32,公式调用枚举!$B$70:$H$73,公式调用枚举!$H$68,0))</f>
        <v>2</v>
      </c>
      <c r="I32" s="44" t="str">
        <f t="shared" si="19"/>
        <v>0,500,6,10;501,1000,11,15;1001,2500,16,20;2501,5000,21,25;5001,8000,26,30;8001,9999,31,35</v>
      </c>
      <c r="J32" s="24" t="str">
        <f t="shared" si="5"/>
        <v>1,7,0</v>
      </c>
      <c r="K32" s="24" t="s">
        <v>530</v>
      </c>
      <c r="L32" s="24" t="s">
        <v>76</v>
      </c>
      <c r="M32" s="24" t="s">
        <v>77</v>
      </c>
      <c r="N32" s="24">
        <f>VLOOKUP($C32,公式调用枚举!$B$58:$E$60,公式调用枚举!$D$56,0)</f>
        <v>80002</v>
      </c>
      <c r="O32" s="24">
        <f>VLOOKUP($G32,公式调用枚举!$B$70:$E$73,公式调用枚举!$E$56,0)</f>
        <v>83103</v>
      </c>
      <c r="P32" s="6" t="str">
        <f t="shared" si="6"/>
        <v>6,2,0</v>
      </c>
      <c r="Q32" s="6">
        <f t="shared" si="0"/>
        <v>2</v>
      </c>
      <c r="R32" s="6" t="s">
        <v>76</v>
      </c>
      <c r="S32" s="6" t="s">
        <v>77</v>
      </c>
      <c r="T32" s="6">
        <f>VLOOKUP($F32,公式调用枚举!$B$63:$E$67,公式调用枚举!$D$61,0)</f>
        <v>41</v>
      </c>
      <c r="U32" s="6">
        <f>VLOOKUP($F32,公式调用枚举!$B$63:$E$67,公式调用枚举!$E$61,0)</f>
        <v>82002</v>
      </c>
      <c r="V32" s="57">
        <f>IF(D32=0,"",VLOOKUP($D32,公式调用枚举!$B$76:$D$78,公式调用枚举!$D$75,0))</f>
        <v>80101</v>
      </c>
      <c r="W32" s="4" t="str">
        <f t="shared" si="7"/>
        <v>1,7,0</v>
      </c>
      <c r="X32" s="4" t="s">
        <v>64</v>
      </c>
      <c r="Y32" s="4" t="s">
        <v>65</v>
      </c>
      <c r="Z32" s="4">
        <f>VLOOKUP($G32,公式调用枚举!$B$70:$E$73,公式调用枚举!$D$68,0)</f>
        <v>83003</v>
      </c>
      <c r="AA32" s="4">
        <f>VLOOKUP($G32,公式调用枚举!$B$70:$E$73,公式调用枚举!$E$68,0)</f>
        <v>83103</v>
      </c>
      <c r="AB32" s="44" t="str">
        <f t="shared" si="8"/>
        <v>100,100</v>
      </c>
      <c r="AC32" s="44">
        <f>VLOOKUP($F32,公式调用枚举!$B$3:$F$7,公式调用枚举!$F$2,0)</f>
        <v>100</v>
      </c>
      <c r="AD32" s="44">
        <f>VLOOKUP($F32,公式调用枚举!$B$3:$F$7,公式调用枚举!$F$2,0)</f>
        <v>100</v>
      </c>
      <c r="AE32" s="44" t="str">
        <f t="shared" si="9"/>
        <v>100,0</v>
      </c>
      <c r="AF32" s="44">
        <f>VLOOKUP($F32,公式调用枚举!$B$3:$F$7,公式调用枚举!$F$2,0)</f>
        <v>100</v>
      </c>
      <c r="AG32" s="44">
        <v>0</v>
      </c>
      <c r="AI32" s="15" t="str">
        <f>VLOOKUP($F32,公式调用枚举!$B$3:$L$7,公式调用枚举!$I$2,0)</f>
        <v>-5,100</v>
      </c>
      <c r="AJ32" s="15" t="str">
        <f t="shared" si="10"/>
        <v>-5,100</v>
      </c>
      <c r="AK32" s="15">
        <v>1</v>
      </c>
      <c r="AL32" s="15" t="s">
        <v>66</v>
      </c>
      <c r="AM32" s="40" t="s">
        <v>350</v>
      </c>
      <c r="AN32" s="15" t="s">
        <v>221</v>
      </c>
      <c r="AO32" s="15" t="str">
        <f t="shared" si="1"/>
        <v>1,-5,100</v>
      </c>
      <c r="AP32" s="15" t="s">
        <v>69</v>
      </c>
      <c r="AQ32" s="15" t="s">
        <v>70</v>
      </c>
      <c r="AR32" s="15" t="s">
        <v>71</v>
      </c>
      <c r="AS32" s="15" t="s">
        <v>66</v>
      </c>
      <c r="AT32" s="40" t="s">
        <v>350</v>
      </c>
      <c r="AU32" s="11" t="s">
        <v>68</v>
      </c>
      <c r="AV32" s="11" t="str">
        <f t="shared" si="11"/>
        <v>0,500;501,1000;1001,2500;2501,5000;5001,8000;8001,9999</v>
      </c>
      <c r="AW32" s="13">
        <v>101102103104105</v>
      </c>
      <c r="AX32" s="4" t="str">
        <f>VLOOKUP($F32,公式调用枚举!$B$3:$M$7,公式调用枚举!$M$2,0)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2" s="4">
        <f t="shared" si="12"/>
        <v>3</v>
      </c>
      <c r="AZ32" s="4">
        <v>8</v>
      </c>
      <c r="BA32" s="4">
        <f t="shared" si="2"/>
        <v>5</v>
      </c>
      <c r="BB32" s="4" t="s">
        <v>220</v>
      </c>
      <c r="BC32" s="41" t="s">
        <v>324</v>
      </c>
      <c r="BD32" s="41" t="s">
        <v>326</v>
      </c>
      <c r="BE32" s="7" t="s">
        <v>369</v>
      </c>
      <c r="BF32" s="6" t="str">
        <f t="shared" si="13"/>
        <v>0</v>
      </c>
      <c r="BG32" s="6">
        <v>0</v>
      </c>
      <c r="BH32" s="73">
        <v>500</v>
      </c>
      <c r="BI32" s="6">
        <f t="shared" si="14"/>
        <v>500</v>
      </c>
      <c r="BJ32" s="6">
        <f t="shared" si="15"/>
        <v>5000</v>
      </c>
      <c r="BK32" s="6" t="str">
        <f t="shared" si="16"/>
        <v>-2,100</v>
      </c>
      <c r="BL32" s="7" t="s">
        <v>354</v>
      </c>
      <c r="BM32" s="7" t="s">
        <v>356</v>
      </c>
      <c r="BN32" s="3">
        <f>VLOOKUP(G32,公式调用枚举!$B$70:$I$73,公式调用枚举!$I$68,0)</f>
        <v>5000003</v>
      </c>
    </row>
    <row r="33" spans="1:66" x14ac:dyDescent="0.2">
      <c r="A33" s="48">
        <f t="shared" si="3"/>
        <v>28</v>
      </c>
      <c r="B33" s="3" t="str">
        <f t="shared" si="20"/>
        <v>21124</v>
      </c>
      <c r="C33" s="48">
        <v>2</v>
      </c>
      <c r="D33" s="57">
        <v>1</v>
      </c>
      <c r="E33" s="48">
        <v>1</v>
      </c>
      <c r="F33" s="48">
        <f t="shared" si="21"/>
        <v>2</v>
      </c>
      <c r="G33" s="48">
        <v>4</v>
      </c>
      <c r="H33" s="48">
        <f>IF(C33=1,"",VLOOKUP(G33,公式调用枚举!$B$70:$H$73,公式调用枚举!$H$68,0))</f>
        <v>1</v>
      </c>
      <c r="I33" s="44" t="str">
        <f t="shared" si="19"/>
        <v>0,500,11,15;501,1000,16,20;1001,2500,21,25;2501,5000,26,30;5001,8000,31,35;8001,9999,36,40</v>
      </c>
      <c r="J33" s="24" t="str">
        <f t="shared" si="5"/>
        <v>1,8,0</v>
      </c>
      <c r="K33" s="24" t="s">
        <v>531</v>
      </c>
      <c r="L33" s="24" t="s">
        <v>76</v>
      </c>
      <c r="M33" s="24" t="s">
        <v>77</v>
      </c>
      <c r="N33" s="24">
        <f>VLOOKUP($C33,公式调用枚举!$B$58:$E$60,公式调用枚举!$D$56,0)</f>
        <v>80002</v>
      </c>
      <c r="O33" s="24">
        <f>VLOOKUP($G33,公式调用枚举!$B$70:$E$73,公式调用枚举!$E$56,0)</f>
        <v>83104</v>
      </c>
      <c r="P33" s="6" t="str">
        <f t="shared" si="6"/>
        <v>6,2,0</v>
      </c>
      <c r="Q33" s="6">
        <f t="shared" si="0"/>
        <v>2</v>
      </c>
      <c r="R33" s="6" t="s">
        <v>76</v>
      </c>
      <c r="S33" s="6" t="s">
        <v>77</v>
      </c>
      <c r="T33" s="6">
        <f>VLOOKUP($F33,公式调用枚举!$B$63:$E$67,公式调用枚举!$D$61,0)</f>
        <v>41</v>
      </c>
      <c r="U33" s="6">
        <f>VLOOKUP($F33,公式调用枚举!$B$63:$E$67,公式调用枚举!$E$61,0)</f>
        <v>82002</v>
      </c>
      <c r="V33" s="57">
        <f>IF(D33=0,"",VLOOKUP($D33,公式调用枚举!$B$76:$D$78,公式调用枚举!$D$75,0))</f>
        <v>80101</v>
      </c>
      <c r="W33" s="4" t="str">
        <f t="shared" si="7"/>
        <v>1,8,0</v>
      </c>
      <c r="X33" s="4" t="s">
        <v>64</v>
      </c>
      <c r="Y33" s="4" t="s">
        <v>65</v>
      </c>
      <c r="Z33" s="4">
        <f>VLOOKUP($G33,公式调用枚举!$B$70:$E$73,公式调用枚举!$D$68,0)</f>
        <v>83004</v>
      </c>
      <c r="AA33" s="4">
        <f>VLOOKUP($G33,公式调用枚举!$B$70:$E$73,公式调用枚举!$E$68,0)</f>
        <v>83104</v>
      </c>
      <c r="AB33" s="44" t="str">
        <f t="shared" si="8"/>
        <v>100,100</v>
      </c>
      <c r="AC33" s="44">
        <f>VLOOKUP($F33,公式调用枚举!$B$3:$F$7,公式调用枚举!$F$2,0)</f>
        <v>100</v>
      </c>
      <c r="AD33" s="44">
        <f>VLOOKUP($F33,公式调用枚举!$B$3:$F$7,公式调用枚举!$F$2,0)</f>
        <v>100</v>
      </c>
      <c r="AE33" s="44" t="str">
        <f t="shared" si="9"/>
        <v>100,0</v>
      </c>
      <c r="AF33" s="44">
        <f>VLOOKUP($F33,公式调用枚举!$B$3:$F$7,公式调用枚举!$F$2,0)</f>
        <v>100</v>
      </c>
      <c r="AG33" s="44">
        <v>0</v>
      </c>
      <c r="AI33" s="15" t="str">
        <f>VLOOKUP($F33,公式调用枚举!$B$3:$L$7,公式调用枚举!$I$2,0)</f>
        <v>-5,100</v>
      </c>
      <c r="AJ33" s="15" t="str">
        <f t="shared" si="10"/>
        <v>-5,100</v>
      </c>
      <c r="AK33" s="15">
        <v>1</v>
      </c>
      <c r="AL33" s="15" t="s">
        <v>66</v>
      </c>
      <c r="AM33" s="40" t="s">
        <v>350</v>
      </c>
      <c r="AN33" s="15" t="s">
        <v>221</v>
      </c>
      <c r="AO33" s="15" t="str">
        <f t="shared" si="1"/>
        <v>1,-5,100</v>
      </c>
      <c r="AP33" s="15" t="s">
        <v>69</v>
      </c>
      <c r="AQ33" s="15" t="s">
        <v>70</v>
      </c>
      <c r="AR33" s="15" t="s">
        <v>71</v>
      </c>
      <c r="AS33" s="15" t="s">
        <v>66</v>
      </c>
      <c r="AT33" s="40" t="s">
        <v>350</v>
      </c>
      <c r="AU33" s="11" t="s">
        <v>68</v>
      </c>
      <c r="AV33" s="11" t="str">
        <f t="shared" si="11"/>
        <v>0,500;501,1000;1001,2500;2501,5000;5001,8000;8001,9999</v>
      </c>
      <c r="AW33" s="13">
        <v>101102103104105</v>
      </c>
      <c r="AX33" s="4" t="str">
        <f>VLOOKUP($F33,公式调用枚举!$B$3:$M$7,公式调用枚举!$M$2,0)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3" s="4">
        <f t="shared" si="12"/>
        <v>3</v>
      </c>
      <c r="AZ33" s="4">
        <v>8</v>
      </c>
      <c r="BA33" s="4">
        <f t="shared" si="2"/>
        <v>5</v>
      </c>
      <c r="BB33" s="4" t="s">
        <v>220</v>
      </c>
      <c r="BC33" s="41" t="s">
        <v>324</v>
      </c>
      <c r="BD33" s="41" t="s">
        <v>326</v>
      </c>
      <c r="BE33" s="7" t="s">
        <v>369</v>
      </c>
      <c r="BF33" s="6" t="str">
        <f t="shared" si="13"/>
        <v>0</v>
      </c>
      <c r="BG33" s="6">
        <v>0</v>
      </c>
      <c r="BH33" s="73">
        <v>500</v>
      </c>
      <c r="BI33" s="6">
        <f t="shared" si="14"/>
        <v>500</v>
      </c>
      <c r="BJ33" s="6">
        <f t="shared" si="15"/>
        <v>5000</v>
      </c>
      <c r="BK33" s="6" t="str">
        <f t="shared" si="16"/>
        <v>-2,100</v>
      </c>
      <c r="BL33" s="7" t="s">
        <v>354</v>
      </c>
      <c r="BM33" s="7" t="s">
        <v>356</v>
      </c>
      <c r="BN33" s="3">
        <f>VLOOKUP(G33,公式调用枚举!$B$70:$I$73,公式调用枚举!$I$68,0)</f>
        <v>5000001</v>
      </c>
    </row>
    <row r="34" spans="1:66" x14ac:dyDescent="0.2">
      <c r="A34" s="48">
        <f t="shared" si="3"/>
        <v>29</v>
      </c>
      <c r="B34" s="3" t="str">
        <f t="shared" si="20"/>
        <v>21131</v>
      </c>
      <c r="C34" s="48">
        <v>2</v>
      </c>
      <c r="D34" s="57">
        <v>1</v>
      </c>
      <c r="E34" s="48">
        <v>1</v>
      </c>
      <c r="F34" s="48">
        <f t="shared" si="21"/>
        <v>3</v>
      </c>
      <c r="G34" s="48">
        <v>1</v>
      </c>
      <c r="H34" s="48">
        <f>IF(C34=1,"",VLOOKUP(G34,公式调用枚举!$B$70:$H$73,公式调用枚举!$H$68,0))</f>
        <v>6</v>
      </c>
      <c r="I34" s="44" t="str">
        <f t="shared" si="19"/>
        <v>0,500,16,20;501,1000,21,25;2500,26,30;5000,31,35;8000,36,40;9999,41,45</v>
      </c>
      <c r="J34" s="24" t="str">
        <f t="shared" si="5"/>
        <v>1,9,0</v>
      </c>
      <c r="K34" s="24" t="s">
        <v>532</v>
      </c>
      <c r="L34" s="24" t="s">
        <v>83</v>
      </c>
      <c r="M34" s="24" t="s">
        <v>84</v>
      </c>
      <c r="N34" s="24">
        <f>VLOOKUP($C34,公式调用枚举!$B$58:$E$60,公式调用枚举!$D$56,0)</f>
        <v>80002</v>
      </c>
      <c r="O34" s="24">
        <f>VLOOKUP($G34,公式调用枚举!$B$70:$E$73,公式调用枚举!$E$56,0)</f>
        <v>83101</v>
      </c>
      <c r="P34" s="6" t="str">
        <f t="shared" si="6"/>
        <v>6,3,0</v>
      </c>
      <c r="Q34" s="6">
        <f t="shared" si="0"/>
        <v>3</v>
      </c>
      <c r="R34" s="6" t="s">
        <v>83</v>
      </c>
      <c r="S34" s="6" t="s">
        <v>84</v>
      </c>
      <c r="T34" s="6">
        <f>VLOOKUP($F34,公式调用枚举!$B$63:$E$67,公式调用枚举!$D$61,0)</f>
        <v>42</v>
      </c>
      <c r="U34" s="6">
        <f>VLOOKUP($F34,公式调用枚举!$B$63:$E$67,公式调用枚举!$E$61,0)</f>
        <v>82003</v>
      </c>
      <c r="V34" s="57">
        <f>IF(D34=0,"",VLOOKUP($D34,公式调用枚举!$B$76:$D$78,公式调用枚举!$D$75,0))</f>
        <v>80101</v>
      </c>
      <c r="W34" s="4" t="str">
        <f t="shared" si="7"/>
        <v>1,9,0</v>
      </c>
      <c r="X34" s="4" t="s">
        <v>64</v>
      </c>
      <c r="Y34" s="4" t="s">
        <v>65</v>
      </c>
      <c r="Z34" s="4">
        <f>VLOOKUP($G34,公式调用枚举!$B$70:$E$73,公式调用枚举!$D$68,0)</f>
        <v>83001</v>
      </c>
      <c r="AA34" s="4">
        <f>VLOOKUP($G34,公式调用枚举!$B$70:$E$73,公式调用枚举!$E$68,0)</f>
        <v>83101</v>
      </c>
      <c r="AB34" s="44" t="str">
        <f t="shared" si="8"/>
        <v>1000,1000</v>
      </c>
      <c r="AC34" s="44">
        <f>VLOOKUP($F34,公式调用枚举!$B$3:$F$7,公式调用枚举!$F$2,0)</f>
        <v>1000</v>
      </c>
      <c r="AD34" s="44">
        <f>VLOOKUP($F34,公式调用枚举!$B$3:$F$7,公式调用枚举!$F$2,0)</f>
        <v>1000</v>
      </c>
      <c r="AE34" s="44" t="str">
        <f t="shared" si="9"/>
        <v>1000,0</v>
      </c>
      <c r="AF34" s="44">
        <f>VLOOKUP($F34,公式调用枚举!$B$3:$F$7,公式调用枚举!$F$2,0)</f>
        <v>1000</v>
      </c>
      <c r="AG34" s="44">
        <v>0</v>
      </c>
      <c r="AI34" s="15" t="str">
        <f>VLOOKUP($F34,公式调用枚举!$B$3:$L$7,公式调用枚举!$I$2,0)</f>
        <v>-5,1000</v>
      </c>
      <c r="AJ34" s="15" t="str">
        <f t="shared" si="10"/>
        <v>-5,1000</v>
      </c>
      <c r="AK34" s="15">
        <v>1</v>
      </c>
      <c r="AL34" s="15" t="s">
        <v>66</v>
      </c>
      <c r="AM34" s="40" t="s">
        <v>350</v>
      </c>
      <c r="AN34" s="15" t="s">
        <v>222</v>
      </c>
      <c r="AO34" s="15" t="str">
        <f t="shared" si="1"/>
        <v>1,-5,1000</v>
      </c>
      <c r="AP34" s="15" t="s">
        <v>69</v>
      </c>
      <c r="AQ34" s="15" t="s">
        <v>70</v>
      </c>
      <c r="AR34" s="15" t="s">
        <v>71</v>
      </c>
      <c r="AS34" s="15" t="s">
        <v>66</v>
      </c>
      <c r="AT34" s="40" t="s">
        <v>350</v>
      </c>
      <c r="AU34" s="11" t="s">
        <v>68</v>
      </c>
      <c r="AV34" s="11" t="str">
        <f t="shared" si="11"/>
        <v>0,500;501,1000;1001,2500;2501,5000;5001,8000;8001,9999</v>
      </c>
      <c r="AW34" s="13">
        <v>101102103104105</v>
      </c>
      <c r="AX34" s="4" t="str">
        <f>VLOOKUP($F34,公式调用枚举!$B$3:$M$7,公式调用枚举!$M$2,0)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4" s="4">
        <f t="shared" si="12"/>
        <v>5</v>
      </c>
      <c r="AZ34" s="4">
        <v>8</v>
      </c>
      <c r="BA34" s="4">
        <f t="shared" si="2"/>
        <v>7</v>
      </c>
      <c r="BB34" s="4" t="s">
        <v>220</v>
      </c>
      <c r="BC34" s="41" t="s">
        <v>324</v>
      </c>
      <c r="BD34" s="41" t="s">
        <v>326</v>
      </c>
      <c r="BE34" s="7" t="s">
        <v>369</v>
      </c>
      <c r="BF34" s="6" t="str">
        <f t="shared" si="13"/>
        <v>0</v>
      </c>
      <c r="BG34" s="6">
        <v>0</v>
      </c>
      <c r="BH34" s="73">
        <v>500</v>
      </c>
      <c r="BI34" s="6">
        <f t="shared" si="14"/>
        <v>500</v>
      </c>
      <c r="BJ34" s="6">
        <f t="shared" si="15"/>
        <v>5000</v>
      </c>
      <c r="BK34" s="6" t="str">
        <f t="shared" si="16"/>
        <v>-2,100</v>
      </c>
      <c r="BL34" s="7" t="s">
        <v>354</v>
      </c>
      <c r="BM34" s="7" t="s">
        <v>356</v>
      </c>
      <c r="BN34" s="3">
        <f>VLOOKUP(G34,公式调用枚举!$B$70:$I$73,公式调用枚举!$I$68,0)</f>
        <v>5000001</v>
      </c>
    </row>
    <row r="35" spans="1:66" x14ac:dyDescent="0.2">
      <c r="A35" s="48">
        <f t="shared" si="3"/>
        <v>30</v>
      </c>
      <c r="B35" s="3" t="str">
        <f t="shared" si="20"/>
        <v>21132</v>
      </c>
      <c r="C35" s="48">
        <v>2</v>
      </c>
      <c r="D35" s="57">
        <v>1</v>
      </c>
      <c r="E35" s="48">
        <v>1</v>
      </c>
      <c r="F35" s="48">
        <f t="shared" si="21"/>
        <v>3</v>
      </c>
      <c r="G35" s="48">
        <v>2</v>
      </c>
      <c r="H35" s="48">
        <f>IF(C35=1,"",VLOOKUP(G35,公式调用枚举!$B$70:$H$73,公式调用枚举!$H$68,0))</f>
        <v>3</v>
      </c>
      <c r="I35" s="44" t="str">
        <f t="shared" si="19"/>
        <v>0,500,21,25;501,1000,26,30;1001,2500,31,35;2501,5000,36,40;5001,8000,41,45;8001,9999,46,50</v>
      </c>
      <c r="J35" s="24" t="str">
        <f t="shared" si="5"/>
        <v>1,10,0</v>
      </c>
      <c r="K35" s="24" t="s">
        <v>436</v>
      </c>
      <c r="L35" s="24" t="s">
        <v>83</v>
      </c>
      <c r="M35" s="24" t="s">
        <v>84</v>
      </c>
      <c r="N35" s="24">
        <f>VLOOKUP($C35,公式调用枚举!$B$58:$E$60,公式调用枚举!$D$56,0)</f>
        <v>80002</v>
      </c>
      <c r="O35" s="24">
        <f>VLOOKUP($G35,公式调用枚举!$B$70:$E$73,公式调用枚举!$E$56,0)</f>
        <v>83102</v>
      </c>
      <c r="P35" s="6" t="str">
        <f t="shared" si="6"/>
        <v>6,3,0</v>
      </c>
      <c r="Q35" s="6">
        <f t="shared" si="0"/>
        <v>3</v>
      </c>
      <c r="R35" s="6" t="s">
        <v>83</v>
      </c>
      <c r="S35" s="6" t="s">
        <v>84</v>
      </c>
      <c r="T35" s="6">
        <f>VLOOKUP($F35,公式调用枚举!$B$63:$E$67,公式调用枚举!$D$61,0)</f>
        <v>42</v>
      </c>
      <c r="U35" s="6">
        <f>VLOOKUP($F35,公式调用枚举!$B$63:$E$67,公式调用枚举!$E$61,0)</f>
        <v>82003</v>
      </c>
      <c r="V35" s="57">
        <f>IF(D35=0,"",VLOOKUP($D35,公式调用枚举!$B$76:$D$78,公式调用枚举!$D$75,0))</f>
        <v>80101</v>
      </c>
      <c r="W35" s="4" t="str">
        <f t="shared" si="7"/>
        <v>1,10,0</v>
      </c>
      <c r="X35" s="4" t="s">
        <v>64</v>
      </c>
      <c r="Y35" s="4" t="s">
        <v>65</v>
      </c>
      <c r="Z35" s="4">
        <f>VLOOKUP($G35,公式调用枚举!$B$70:$E$73,公式调用枚举!$D$68,0)</f>
        <v>83002</v>
      </c>
      <c r="AA35" s="4">
        <f>VLOOKUP($G35,公式调用枚举!$B$70:$E$73,公式调用枚举!$E$68,0)</f>
        <v>83102</v>
      </c>
      <c r="AB35" s="44" t="str">
        <f t="shared" si="8"/>
        <v>1000,1000</v>
      </c>
      <c r="AC35" s="44">
        <f>VLOOKUP($F35,公式调用枚举!$B$3:$F$7,公式调用枚举!$F$2,0)</f>
        <v>1000</v>
      </c>
      <c r="AD35" s="44">
        <f>VLOOKUP($F35,公式调用枚举!$B$3:$F$7,公式调用枚举!$F$2,0)</f>
        <v>1000</v>
      </c>
      <c r="AE35" s="44" t="str">
        <f t="shared" si="9"/>
        <v>1000,0</v>
      </c>
      <c r="AF35" s="44">
        <f>VLOOKUP($F35,公式调用枚举!$B$3:$F$7,公式调用枚举!$F$2,0)</f>
        <v>1000</v>
      </c>
      <c r="AG35" s="44">
        <v>0</v>
      </c>
      <c r="AI35" s="15" t="str">
        <f>VLOOKUP($F35,公式调用枚举!$B$3:$L$7,公式调用枚举!$I$2,0)</f>
        <v>-5,1000</v>
      </c>
      <c r="AJ35" s="15" t="str">
        <f t="shared" si="10"/>
        <v>-5,1000</v>
      </c>
      <c r="AK35" s="15">
        <v>1</v>
      </c>
      <c r="AL35" s="15" t="s">
        <v>66</v>
      </c>
      <c r="AM35" s="40" t="s">
        <v>350</v>
      </c>
      <c r="AN35" s="15" t="s">
        <v>222</v>
      </c>
      <c r="AO35" s="15" t="str">
        <f t="shared" si="1"/>
        <v>1,-5,1000</v>
      </c>
      <c r="AP35" s="15" t="s">
        <v>69</v>
      </c>
      <c r="AQ35" s="15" t="s">
        <v>70</v>
      </c>
      <c r="AR35" s="15" t="s">
        <v>71</v>
      </c>
      <c r="AS35" s="15" t="s">
        <v>66</v>
      </c>
      <c r="AT35" s="40" t="s">
        <v>350</v>
      </c>
      <c r="AU35" s="11" t="s">
        <v>68</v>
      </c>
      <c r="AV35" s="11" t="str">
        <f t="shared" si="11"/>
        <v>0,500;501,1000;1001,2500;2501,5000;5001,8000;8001,9999</v>
      </c>
      <c r="AW35" s="13">
        <v>101102103104105</v>
      </c>
      <c r="AX35" s="4" t="str">
        <f>VLOOKUP($F35,公式调用枚举!$B$3:$M$7,公式调用枚举!$M$2,0)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5" s="4">
        <f t="shared" si="12"/>
        <v>5</v>
      </c>
      <c r="AZ35" s="4">
        <v>8</v>
      </c>
      <c r="BA35" s="4">
        <f t="shared" si="2"/>
        <v>7</v>
      </c>
      <c r="BB35" s="4" t="s">
        <v>220</v>
      </c>
      <c r="BC35" s="41" t="s">
        <v>324</v>
      </c>
      <c r="BD35" s="41" t="s">
        <v>326</v>
      </c>
      <c r="BE35" s="7" t="s">
        <v>369</v>
      </c>
      <c r="BF35" s="6" t="str">
        <f t="shared" si="13"/>
        <v>0</v>
      </c>
      <c r="BG35" s="6">
        <v>0</v>
      </c>
      <c r="BH35" s="73">
        <v>500</v>
      </c>
      <c r="BI35" s="6">
        <f t="shared" si="14"/>
        <v>500</v>
      </c>
      <c r="BJ35" s="6">
        <f t="shared" si="15"/>
        <v>5000</v>
      </c>
      <c r="BK35" s="6" t="str">
        <f t="shared" si="16"/>
        <v>-2,100</v>
      </c>
      <c r="BL35" s="7" t="s">
        <v>354</v>
      </c>
      <c r="BM35" s="7" t="s">
        <v>356</v>
      </c>
      <c r="BN35" s="3">
        <f>VLOOKUP(G35,公式调用枚举!$B$70:$I$73,公式调用枚举!$I$68,0)</f>
        <v>5000002</v>
      </c>
    </row>
    <row r="36" spans="1:66" x14ac:dyDescent="0.2">
      <c r="A36" s="48">
        <f t="shared" si="3"/>
        <v>31</v>
      </c>
      <c r="B36" s="3" t="str">
        <f t="shared" si="20"/>
        <v>21133</v>
      </c>
      <c r="C36" s="48">
        <v>2</v>
      </c>
      <c r="D36" s="57">
        <v>1</v>
      </c>
      <c r="E36" s="48">
        <v>1</v>
      </c>
      <c r="F36" s="48">
        <f t="shared" si="21"/>
        <v>3</v>
      </c>
      <c r="G36" s="48">
        <v>3</v>
      </c>
      <c r="H36" s="48">
        <f>IF(C36=1,"",VLOOKUP(G36,公式调用枚举!$B$70:$H$73,公式调用枚举!$H$68,0))</f>
        <v>2</v>
      </c>
      <c r="I36" s="44" t="str">
        <f t="shared" si="19"/>
        <v>0,500,1,5;501,1000,6,10;1001,2500,2,15;2501,5000,7,20;5001,8000,3,25;8001,9999,8,30</v>
      </c>
      <c r="J36" s="24" t="str">
        <f t="shared" si="5"/>
        <v>1,11,0</v>
      </c>
      <c r="K36" s="24" t="s">
        <v>533</v>
      </c>
      <c r="L36" s="24" t="s">
        <v>83</v>
      </c>
      <c r="M36" s="24" t="s">
        <v>84</v>
      </c>
      <c r="N36" s="24">
        <f>VLOOKUP($C36,公式调用枚举!$B$58:$E$60,公式调用枚举!$D$56,0)</f>
        <v>80002</v>
      </c>
      <c r="O36" s="24">
        <f>VLOOKUP($G36,公式调用枚举!$B$70:$E$73,公式调用枚举!$E$56,0)</f>
        <v>83103</v>
      </c>
      <c r="P36" s="6" t="str">
        <f t="shared" si="6"/>
        <v>6,3,0</v>
      </c>
      <c r="Q36" s="6">
        <f t="shared" si="0"/>
        <v>3</v>
      </c>
      <c r="R36" s="6" t="s">
        <v>83</v>
      </c>
      <c r="S36" s="6" t="s">
        <v>84</v>
      </c>
      <c r="T36" s="6">
        <f>VLOOKUP($F36,公式调用枚举!$B$63:$E$67,公式调用枚举!$D$61,0)</f>
        <v>42</v>
      </c>
      <c r="U36" s="6">
        <f>VLOOKUP($F36,公式调用枚举!$B$63:$E$67,公式调用枚举!$E$61,0)</f>
        <v>82003</v>
      </c>
      <c r="V36" s="57">
        <f>IF(D36=0,"",VLOOKUP($D36,公式调用枚举!$B$76:$D$78,公式调用枚举!$D$75,0))</f>
        <v>80101</v>
      </c>
      <c r="W36" s="4" t="str">
        <f t="shared" si="7"/>
        <v>1,11,0</v>
      </c>
      <c r="X36" s="4" t="s">
        <v>64</v>
      </c>
      <c r="Y36" s="4" t="s">
        <v>65</v>
      </c>
      <c r="Z36" s="4">
        <f>VLOOKUP($G36,公式调用枚举!$B$70:$E$73,公式调用枚举!$D$68,0)</f>
        <v>83003</v>
      </c>
      <c r="AA36" s="4">
        <f>VLOOKUP($G36,公式调用枚举!$B$70:$E$73,公式调用枚举!$E$68,0)</f>
        <v>83103</v>
      </c>
      <c r="AB36" s="44" t="str">
        <f t="shared" si="8"/>
        <v>1000,1000</v>
      </c>
      <c r="AC36" s="44">
        <f>VLOOKUP($F36,公式调用枚举!$B$3:$F$7,公式调用枚举!$F$2,0)</f>
        <v>1000</v>
      </c>
      <c r="AD36" s="44">
        <f>VLOOKUP($F36,公式调用枚举!$B$3:$F$7,公式调用枚举!$F$2,0)</f>
        <v>1000</v>
      </c>
      <c r="AE36" s="44" t="str">
        <f t="shared" si="9"/>
        <v>1000,0</v>
      </c>
      <c r="AF36" s="44">
        <f>VLOOKUP($F36,公式调用枚举!$B$3:$F$7,公式调用枚举!$F$2,0)</f>
        <v>1000</v>
      </c>
      <c r="AG36" s="44">
        <v>0</v>
      </c>
      <c r="AI36" s="15" t="str">
        <f>VLOOKUP($F36,公式调用枚举!$B$3:$L$7,公式调用枚举!$I$2,0)</f>
        <v>-5,1000</v>
      </c>
      <c r="AJ36" s="15" t="str">
        <f t="shared" si="10"/>
        <v>-5,1000</v>
      </c>
      <c r="AK36" s="15">
        <v>1</v>
      </c>
      <c r="AL36" s="15" t="s">
        <v>66</v>
      </c>
      <c r="AM36" s="40" t="s">
        <v>350</v>
      </c>
      <c r="AN36" s="15" t="s">
        <v>222</v>
      </c>
      <c r="AO36" s="15" t="str">
        <f t="shared" si="1"/>
        <v>1,-5,1000</v>
      </c>
      <c r="AP36" s="15" t="s">
        <v>69</v>
      </c>
      <c r="AQ36" s="15" t="s">
        <v>70</v>
      </c>
      <c r="AR36" s="15" t="s">
        <v>71</v>
      </c>
      <c r="AS36" s="15" t="s">
        <v>66</v>
      </c>
      <c r="AT36" s="40" t="s">
        <v>350</v>
      </c>
      <c r="AU36" s="11" t="s">
        <v>68</v>
      </c>
      <c r="AV36" s="11" t="str">
        <f t="shared" si="11"/>
        <v>0,500;501,1000;1001,2500;2501,5000;5001,8000;8001,9999</v>
      </c>
      <c r="AW36" s="13">
        <v>101102103104105</v>
      </c>
      <c r="AX36" s="4" t="str">
        <f>VLOOKUP($F36,公式调用枚举!$B$3:$M$7,公式调用枚举!$M$2,0)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6" s="4">
        <f t="shared" si="12"/>
        <v>5</v>
      </c>
      <c r="AZ36" s="4">
        <v>8</v>
      </c>
      <c r="BA36" s="4">
        <f t="shared" si="2"/>
        <v>7</v>
      </c>
      <c r="BB36" s="4" t="s">
        <v>220</v>
      </c>
      <c r="BC36" s="41" t="s">
        <v>324</v>
      </c>
      <c r="BD36" s="41" t="s">
        <v>326</v>
      </c>
      <c r="BE36" s="7" t="s">
        <v>369</v>
      </c>
      <c r="BF36" s="6" t="str">
        <f t="shared" si="13"/>
        <v>0</v>
      </c>
      <c r="BG36" s="6">
        <v>0</v>
      </c>
      <c r="BH36" s="73">
        <v>500</v>
      </c>
      <c r="BI36" s="6">
        <f t="shared" si="14"/>
        <v>500</v>
      </c>
      <c r="BJ36" s="6">
        <f t="shared" si="15"/>
        <v>5000</v>
      </c>
      <c r="BK36" s="6" t="str">
        <f t="shared" si="16"/>
        <v>-2,100</v>
      </c>
      <c r="BL36" s="7" t="s">
        <v>354</v>
      </c>
      <c r="BM36" s="7" t="s">
        <v>356</v>
      </c>
      <c r="BN36" s="3">
        <f>VLOOKUP(G36,公式调用枚举!$B$70:$I$73,公式调用枚举!$I$68,0)</f>
        <v>5000003</v>
      </c>
    </row>
    <row r="37" spans="1:66" x14ac:dyDescent="0.2">
      <c r="A37" s="48">
        <f t="shared" si="3"/>
        <v>32</v>
      </c>
      <c r="B37" s="3" t="str">
        <f t="shared" si="20"/>
        <v>21134</v>
      </c>
      <c r="C37" s="48">
        <v>2</v>
      </c>
      <c r="D37" s="57">
        <v>1</v>
      </c>
      <c r="E37" s="48">
        <v>1</v>
      </c>
      <c r="F37" s="48">
        <f t="shared" si="21"/>
        <v>3</v>
      </c>
      <c r="G37" s="48">
        <v>4</v>
      </c>
      <c r="H37" s="48">
        <f>IF(C37=1,"",VLOOKUP(G37,公式调用枚举!$B$70:$H$73,公式调用枚举!$H$68,0))</f>
        <v>1</v>
      </c>
      <c r="I37" s="44" t="str">
        <f t="shared" si="19"/>
        <v>0,500,6,10;501,1000,11,15;1001,2500,16,20;2501,5000,21,25;5001,8000,26,30;8001,9999,31,35</v>
      </c>
      <c r="J37" s="24" t="str">
        <f t="shared" si="5"/>
        <v>1,12,0</v>
      </c>
      <c r="K37" s="24" t="s">
        <v>534</v>
      </c>
      <c r="L37" s="24" t="s">
        <v>83</v>
      </c>
      <c r="M37" s="24" t="s">
        <v>84</v>
      </c>
      <c r="N37" s="24">
        <f>VLOOKUP($C37,公式调用枚举!$B$58:$E$60,公式调用枚举!$D$56,0)</f>
        <v>80002</v>
      </c>
      <c r="O37" s="24">
        <f>VLOOKUP($G37,公式调用枚举!$B$70:$E$73,公式调用枚举!$E$56,0)</f>
        <v>83104</v>
      </c>
      <c r="P37" s="6" t="str">
        <f t="shared" si="6"/>
        <v>6,3,0</v>
      </c>
      <c r="Q37" s="6">
        <f t="shared" si="0"/>
        <v>3</v>
      </c>
      <c r="R37" s="6" t="s">
        <v>83</v>
      </c>
      <c r="S37" s="6" t="s">
        <v>84</v>
      </c>
      <c r="T37" s="6">
        <f>VLOOKUP($F37,公式调用枚举!$B$63:$E$67,公式调用枚举!$D$61,0)</f>
        <v>42</v>
      </c>
      <c r="U37" s="6">
        <f>VLOOKUP($F37,公式调用枚举!$B$63:$E$67,公式调用枚举!$E$61,0)</f>
        <v>82003</v>
      </c>
      <c r="V37" s="57">
        <f>IF(D37=0,"",VLOOKUP($D37,公式调用枚举!$B$76:$D$78,公式调用枚举!$D$75,0))</f>
        <v>80101</v>
      </c>
      <c r="W37" s="4" t="str">
        <f t="shared" si="7"/>
        <v>1,12,0</v>
      </c>
      <c r="X37" s="4" t="s">
        <v>64</v>
      </c>
      <c r="Y37" s="4" t="s">
        <v>65</v>
      </c>
      <c r="Z37" s="4">
        <f>VLOOKUP($G37,公式调用枚举!$B$70:$E$73,公式调用枚举!$D$68,0)</f>
        <v>83004</v>
      </c>
      <c r="AA37" s="4">
        <f>VLOOKUP($G37,公式调用枚举!$B$70:$E$73,公式调用枚举!$E$68,0)</f>
        <v>83104</v>
      </c>
      <c r="AB37" s="44" t="str">
        <f t="shared" si="8"/>
        <v>1000,1000</v>
      </c>
      <c r="AC37" s="44">
        <f>VLOOKUP($F37,公式调用枚举!$B$3:$F$7,公式调用枚举!$F$2,0)</f>
        <v>1000</v>
      </c>
      <c r="AD37" s="44">
        <f>VLOOKUP($F37,公式调用枚举!$B$3:$F$7,公式调用枚举!$F$2,0)</f>
        <v>1000</v>
      </c>
      <c r="AE37" s="44" t="str">
        <f t="shared" si="9"/>
        <v>1000,0</v>
      </c>
      <c r="AF37" s="44">
        <f>VLOOKUP($F37,公式调用枚举!$B$3:$F$7,公式调用枚举!$F$2,0)</f>
        <v>1000</v>
      </c>
      <c r="AG37" s="44">
        <v>0</v>
      </c>
      <c r="AI37" s="15" t="str">
        <f>VLOOKUP($F37,公式调用枚举!$B$3:$L$7,公式调用枚举!$I$2,0)</f>
        <v>-5,1000</v>
      </c>
      <c r="AJ37" s="15" t="str">
        <f t="shared" si="10"/>
        <v>-5,1000</v>
      </c>
      <c r="AK37" s="15">
        <v>1</v>
      </c>
      <c r="AL37" s="15" t="s">
        <v>66</v>
      </c>
      <c r="AM37" s="40" t="s">
        <v>350</v>
      </c>
      <c r="AN37" s="15" t="s">
        <v>222</v>
      </c>
      <c r="AO37" s="15" t="str">
        <f t="shared" si="1"/>
        <v>1,-5,1000</v>
      </c>
      <c r="AP37" s="15" t="s">
        <v>69</v>
      </c>
      <c r="AQ37" s="15" t="s">
        <v>70</v>
      </c>
      <c r="AR37" s="15" t="s">
        <v>71</v>
      </c>
      <c r="AS37" s="15" t="s">
        <v>66</v>
      </c>
      <c r="AT37" s="40" t="s">
        <v>350</v>
      </c>
      <c r="AU37" s="11" t="s">
        <v>68</v>
      </c>
      <c r="AV37" s="11" t="str">
        <f t="shared" si="11"/>
        <v>0,500;501,1000;1001,2500;2501,5000;5001,8000;8001,9999</v>
      </c>
      <c r="AW37" s="13">
        <v>101102103104105</v>
      </c>
      <c r="AX37" s="4" t="str">
        <f>VLOOKUP($F37,公式调用枚举!$B$3:$M$7,公式调用枚举!$M$2,0)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7" s="4">
        <f t="shared" si="12"/>
        <v>5</v>
      </c>
      <c r="AZ37" s="4">
        <v>8</v>
      </c>
      <c r="BA37" s="4">
        <f t="shared" si="2"/>
        <v>7</v>
      </c>
      <c r="BB37" s="4" t="s">
        <v>220</v>
      </c>
      <c r="BC37" s="41" t="s">
        <v>324</v>
      </c>
      <c r="BD37" s="41" t="s">
        <v>326</v>
      </c>
      <c r="BE37" s="7" t="s">
        <v>369</v>
      </c>
      <c r="BF37" s="6" t="str">
        <f t="shared" si="13"/>
        <v>0</v>
      </c>
      <c r="BG37" s="6">
        <v>0</v>
      </c>
      <c r="BH37" s="73">
        <v>500</v>
      </c>
      <c r="BI37" s="6">
        <f t="shared" si="14"/>
        <v>500</v>
      </c>
      <c r="BJ37" s="6">
        <f t="shared" si="15"/>
        <v>5000</v>
      </c>
      <c r="BK37" s="6" t="str">
        <f t="shared" si="16"/>
        <v>-2,100</v>
      </c>
      <c r="BL37" s="7" t="s">
        <v>354</v>
      </c>
      <c r="BM37" s="7" t="s">
        <v>356</v>
      </c>
      <c r="BN37" s="3">
        <f>VLOOKUP(G37,公式调用枚举!$B$70:$I$73,公式调用枚举!$I$68,0)</f>
        <v>5000001</v>
      </c>
    </row>
    <row r="38" spans="1:66" x14ac:dyDescent="0.2">
      <c r="A38" s="48">
        <f t="shared" si="3"/>
        <v>33</v>
      </c>
      <c r="B38" s="3" t="str">
        <f t="shared" si="20"/>
        <v>21141</v>
      </c>
      <c r="C38" s="48">
        <v>2</v>
      </c>
      <c r="D38" s="57">
        <v>1</v>
      </c>
      <c r="E38" s="48">
        <v>1</v>
      </c>
      <c r="F38" s="48">
        <f t="shared" si="21"/>
        <v>4</v>
      </c>
      <c r="G38" s="48">
        <v>1</v>
      </c>
      <c r="H38" s="48">
        <f>IF(C38=1,"",VLOOKUP(G38,公式调用枚举!$B$70:$H$73,公式调用枚举!$H$68,0))</f>
        <v>6</v>
      </c>
      <c r="I38" s="44" t="str">
        <f t="shared" si="19"/>
        <v>0,500,11,15;501,1000,16,20;1001,2500,21,25;2501,5000,26,30;5001,8000,31,35;8001,9999,36,40</v>
      </c>
      <c r="J38" s="24" t="str">
        <f t="shared" si="5"/>
        <v>1,13,0</v>
      </c>
      <c r="K38" s="24" t="s">
        <v>535</v>
      </c>
      <c r="L38" s="24" t="s">
        <v>90</v>
      </c>
      <c r="M38" s="24" t="s">
        <v>91</v>
      </c>
      <c r="N38" s="24">
        <f>VLOOKUP($C38,公式调用枚举!$B$58:$E$60,公式调用枚举!$D$56,0)</f>
        <v>80002</v>
      </c>
      <c r="O38" s="24">
        <f>VLOOKUP($G38,公式调用枚举!$B$70:$E$73,公式调用枚举!$E$56,0)</f>
        <v>83101</v>
      </c>
      <c r="P38" s="6" t="str">
        <f t="shared" si="6"/>
        <v>6,4,0</v>
      </c>
      <c r="Q38" s="6">
        <f t="shared" ref="Q38:Q69" si="22">F38</f>
        <v>4</v>
      </c>
      <c r="R38" s="6" t="s">
        <v>90</v>
      </c>
      <c r="S38" s="6" t="s">
        <v>91</v>
      </c>
      <c r="T38" s="6">
        <f>VLOOKUP($F38,公式调用枚举!$B$63:$E$67,公式调用枚举!$D$61,0)</f>
        <v>43</v>
      </c>
      <c r="U38" s="6">
        <f>VLOOKUP($F38,公式调用枚举!$B$63:$E$67,公式调用枚举!$E$61,0)</f>
        <v>82004</v>
      </c>
      <c r="V38" s="57">
        <f>IF(D38=0,"",VLOOKUP($D38,公式调用枚举!$B$76:$D$78,公式调用枚举!$D$75,0))</f>
        <v>80101</v>
      </c>
      <c r="W38" s="4" t="str">
        <f t="shared" si="7"/>
        <v>1,13,0</v>
      </c>
      <c r="X38" s="4" t="s">
        <v>64</v>
      </c>
      <c r="Y38" s="4" t="s">
        <v>65</v>
      </c>
      <c r="Z38" s="4">
        <f>VLOOKUP($G38,公式调用枚举!$B$70:$E$73,公式调用枚举!$D$68,0)</f>
        <v>83001</v>
      </c>
      <c r="AA38" s="4">
        <f>VLOOKUP($G38,公式调用枚举!$B$70:$E$73,公式调用枚举!$E$68,0)</f>
        <v>83101</v>
      </c>
      <c r="AB38" s="44" t="str">
        <f t="shared" si="8"/>
        <v>10000,10000</v>
      </c>
      <c r="AC38" s="44">
        <f>VLOOKUP($F38,公式调用枚举!$B$3:$F$7,公式调用枚举!$F$2,0)</f>
        <v>10000</v>
      </c>
      <c r="AD38" s="44">
        <f>VLOOKUP($F38,公式调用枚举!$B$3:$F$7,公式调用枚举!$F$2,0)</f>
        <v>10000</v>
      </c>
      <c r="AE38" s="44" t="str">
        <f t="shared" si="9"/>
        <v>10000,0</v>
      </c>
      <c r="AF38" s="44">
        <f>VLOOKUP($F38,公式调用枚举!$B$3:$F$7,公式调用枚举!$F$2,0)</f>
        <v>10000</v>
      </c>
      <c r="AG38" s="44">
        <v>0</v>
      </c>
      <c r="AI38" s="15" t="str">
        <f>VLOOKUP($F38,公式调用枚举!$B$3:$L$7,公式调用枚举!$I$2,0)</f>
        <v>-5,10000</v>
      </c>
      <c r="AJ38" s="15" t="str">
        <f t="shared" si="10"/>
        <v>-5,10000</v>
      </c>
      <c r="AK38" s="15">
        <v>1</v>
      </c>
      <c r="AL38" s="15" t="s">
        <v>66</v>
      </c>
      <c r="AM38" s="40" t="s">
        <v>350</v>
      </c>
      <c r="AN38" s="15" t="s">
        <v>223</v>
      </c>
      <c r="AO38" s="15" t="str">
        <f t="shared" ref="AO38:AO69" si="23">_xlfn.CONCAT("1,"&amp;AI38)</f>
        <v>1,-5,10000</v>
      </c>
      <c r="AP38" s="15" t="s">
        <v>69</v>
      </c>
      <c r="AQ38" s="15" t="s">
        <v>70</v>
      </c>
      <c r="AR38" s="15" t="s">
        <v>71</v>
      </c>
      <c r="AS38" s="15" t="s">
        <v>66</v>
      </c>
      <c r="AT38" s="40" t="s">
        <v>350</v>
      </c>
      <c r="AU38" s="11" t="s">
        <v>68</v>
      </c>
      <c r="AV38" s="11" t="str">
        <f t="shared" si="11"/>
        <v>0,500;501,1000;1001,2500;2501,5000;5001,8000;8001,9999</v>
      </c>
      <c r="AW38" s="13">
        <v>101102103104105</v>
      </c>
      <c r="AX38" s="4" t="str">
        <f>VLOOKUP($F38,公式调用枚举!$B$3:$M$7,公式调用枚举!$M$2,0)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8" s="4">
        <f t="shared" si="12"/>
        <v>7</v>
      </c>
      <c r="AZ38" s="4">
        <v>8</v>
      </c>
      <c r="BA38" s="4">
        <f t="shared" ref="BA38:BA69" si="24">3+(F38-1)*2</f>
        <v>9</v>
      </c>
      <c r="BB38" s="4" t="s">
        <v>220</v>
      </c>
      <c r="BC38" s="41" t="s">
        <v>324</v>
      </c>
      <c r="BD38" s="41" t="s">
        <v>326</v>
      </c>
      <c r="BE38" s="7" t="s">
        <v>369</v>
      </c>
      <c r="BF38" s="6" t="str">
        <f t="shared" si="13"/>
        <v>0</v>
      </c>
      <c r="BG38" s="6">
        <v>0</v>
      </c>
      <c r="BH38" s="73">
        <v>500</v>
      </c>
      <c r="BI38" s="6">
        <f t="shared" si="14"/>
        <v>500</v>
      </c>
      <c r="BJ38" s="6">
        <f t="shared" si="15"/>
        <v>5000</v>
      </c>
      <c r="BK38" s="6" t="str">
        <f t="shared" si="16"/>
        <v>-2,100</v>
      </c>
      <c r="BL38" s="7" t="s">
        <v>354</v>
      </c>
      <c r="BM38" s="7" t="s">
        <v>356</v>
      </c>
      <c r="BN38" s="3">
        <f>VLOOKUP(G38,公式调用枚举!$B$70:$I$73,公式调用枚举!$I$68,0)</f>
        <v>5000001</v>
      </c>
    </row>
    <row r="39" spans="1:66" x14ac:dyDescent="0.2">
      <c r="A39" s="48">
        <f t="shared" si="3"/>
        <v>34</v>
      </c>
      <c r="B39" s="3" t="str">
        <f t="shared" si="20"/>
        <v>21142</v>
      </c>
      <c r="C39" s="48">
        <v>2</v>
      </c>
      <c r="D39" s="57">
        <v>1</v>
      </c>
      <c r="E39" s="48">
        <v>1</v>
      </c>
      <c r="F39" s="48">
        <f t="shared" si="21"/>
        <v>4</v>
      </c>
      <c r="G39" s="48">
        <v>2</v>
      </c>
      <c r="H39" s="48">
        <f>IF(C39=1,"",VLOOKUP(G39,公式调用枚举!$B$70:$H$73,公式调用枚举!$H$68,0))</f>
        <v>3</v>
      </c>
      <c r="I39" s="44" t="str">
        <f t="shared" si="19"/>
        <v>0,500,16,20;501,1000,21,25;2500,26,30;5000,31,35;8000,36,40;9999,41,45</v>
      </c>
      <c r="J39" s="24" t="str">
        <f t="shared" si="5"/>
        <v>1,14,0</v>
      </c>
      <c r="K39" s="24" t="s">
        <v>536</v>
      </c>
      <c r="L39" s="24" t="s">
        <v>90</v>
      </c>
      <c r="M39" s="24" t="s">
        <v>91</v>
      </c>
      <c r="N39" s="24">
        <f>VLOOKUP($C39,公式调用枚举!$B$58:$E$60,公式调用枚举!$D$56,0)</f>
        <v>80002</v>
      </c>
      <c r="O39" s="24">
        <f>VLOOKUP($G39,公式调用枚举!$B$70:$E$73,公式调用枚举!$E$56,0)</f>
        <v>83102</v>
      </c>
      <c r="P39" s="6" t="str">
        <f t="shared" si="6"/>
        <v>6,4,0</v>
      </c>
      <c r="Q39" s="6">
        <f t="shared" si="22"/>
        <v>4</v>
      </c>
      <c r="R39" s="6" t="s">
        <v>90</v>
      </c>
      <c r="S39" s="6" t="s">
        <v>91</v>
      </c>
      <c r="T39" s="6">
        <f>VLOOKUP($F39,公式调用枚举!$B$63:$E$67,公式调用枚举!$D$61,0)</f>
        <v>43</v>
      </c>
      <c r="U39" s="6">
        <f>VLOOKUP($F39,公式调用枚举!$B$63:$E$67,公式调用枚举!$E$61,0)</f>
        <v>82004</v>
      </c>
      <c r="V39" s="57">
        <f>IF(D39=0,"",VLOOKUP($D39,公式调用枚举!$B$76:$D$78,公式调用枚举!$D$75,0))</f>
        <v>80101</v>
      </c>
      <c r="W39" s="4" t="str">
        <f t="shared" si="7"/>
        <v>1,14,0</v>
      </c>
      <c r="X39" s="4" t="s">
        <v>64</v>
      </c>
      <c r="Y39" s="4" t="s">
        <v>65</v>
      </c>
      <c r="Z39" s="4">
        <f>VLOOKUP($G39,公式调用枚举!$B$70:$E$73,公式调用枚举!$D$68,0)</f>
        <v>83002</v>
      </c>
      <c r="AA39" s="4">
        <f>VLOOKUP($G39,公式调用枚举!$B$70:$E$73,公式调用枚举!$E$68,0)</f>
        <v>83102</v>
      </c>
      <c r="AB39" s="44" t="str">
        <f t="shared" si="8"/>
        <v>10000,10000</v>
      </c>
      <c r="AC39" s="44">
        <f>VLOOKUP($F39,公式调用枚举!$B$3:$F$7,公式调用枚举!$F$2,0)</f>
        <v>10000</v>
      </c>
      <c r="AD39" s="44">
        <f>VLOOKUP($F39,公式调用枚举!$B$3:$F$7,公式调用枚举!$F$2,0)</f>
        <v>10000</v>
      </c>
      <c r="AE39" s="44" t="str">
        <f t="shared" si="9"/>
        <v>10000,0</v>
      </c>
      <c r="AF39" s="44">
        <f>VLOOKUP($F39,公式调用枚举!$B$3:$F$7,公式调用枚举!$F$2,0)</f>
        <v>10000</v>
      </c>
      <c r="AG39" s="44">
        <v>0</v>
      </c>
      <c r="AI39" s="15" t="str">
        <f>VLOOKUP($F39,公式调用枚举!$B$3:$L$7,公式调用枚举!$I$2,0)</f>
        <v>-5,10000</v>
      </c>
      <c r="AJ39" s="15" t="str">
        <f t="shared" si="10"/>
        <v>-5,10000</v>
      </c>
      <c r="AK39" s="15">
        <v>1</v>
      </c>
      <c r="AL39" s="15" t="s">
        <v>66</v>
      </c>
      <c r="AM39" s="40" t="s">
        <v>350</v>
      </c>
      <c r="AN39" s="15" t="s">
        <v>223</v>
      </c>
      <c r="AO39" s="15" t="str">
        <f t="shared" si="23"/>
        <v>1,-5,10000</v>
      </c>
      <c r="AP39" s="15" t="s">
        <v>69</v>
      </c>
      <c r="AQ39" s="15" t="s">
        <v>70</v>
      </c>
      <c r="AR39" s="15" t="s">
        <v>71</v>
      </c>
      <c r="AS39" s="15" t="s">
        <v>66</v>
      </c>
      <c r="AT39" s="40" t="s">
        <v>350</v>
      </c>
      <c r="AU39" s="11" t="s">
        <v>68</v>
      </c>
      <c r="AV39" s="11" t="str">
        <f t="shared" si="11"/>
        <v>0,500;501,1000;1001,2500;2501,5000;5001,8000;8001,9999</v>
      </c>
      <c r="AW39" s="13">
        <v>101102103104105</v>
      </c>
      <c r="AX39" s="4" t="str">
        <f>VLOOKUP($F39,公式调用枚举!$B$3:$M$7,公式调用枚举!$M$2,0)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39" s="4">
        <f t="shared" si="12"/>
        <v>7</v>
      </c>
      <c r="AZ39" s="4">
        <v>8</v>
      </c>
      <c r="BA39" s="4">
        <f t="shared" si="24"/>
        <v>9</v>
      </c>
      <c r="BB39" s="4" t="s">
        <v>220</v>
      </c>
      <c r="BC39" s="41" t="s">
        <v>324</v>
      </c>
      <c r="BD39" s="41" t="s">
        <v>326</v>
      </c>
      <c r="BE39" s="7" t="s">
        <v>369</v>
      </c>
      <c r="BF39" s="6" t="str">
        <f t="shared" si="13"/>
        <v>0</v>
      </c>
      <c r="BG39" s="6">
        <v>0</v>
      </c>
      <c r="BH39" s="73">
        <v>500</v>
      </c>
      <c r="BI39" s="6">
        <f t="shared" si="14"/>
        <v>500</v>
      </c>
      <c r="BJ39" s="6">
        <f t="shared" si="15"/>
        <v>5000</v>
      </c>
      <c r="BK39" s="6" t="str">
        <f t="shared" si="16"/>
        <v>-2,100</v>
      </c>
      <c r="BL39" s="7" t="s">
        <v>354</v>
      </c>
      <c r="BM39" s="7" t="s">
        <v>356</v>
      </c>
      <c r="BN39" s="3">
        <f>VLOOKUP(G39,公式调用枚举!$B$70:$I$73,公式调用枚举!$I$68,0)</f>
        <v>5000002</v>
      </c>
    </row>
    <row r="40" spans="1:66" x14ac:dyDescent="0.2">
      <c r="A40" s="48">
        <f t="shared" si="3"/>
        <v>35</v>
      </c>
      <c r="B40" s="3" t="str">
        <f t="shared" si="20"/>
        <v>21143</v>
      </c>
      <c r="C40" s="48">
        <v>2</v>
      </c>
      <c r="D40" s="57">
        <v>1</v>
      </c>
      <c r="E40" s="48">
        <v>1</v>
      </c>
      <c r="F40" s="48">
        <f t="shared" si="21"/>
        <v>4</v>
      </c>
      <c r="G40" s="48">
        <v>3</v>
      </c>
      <c r="H40" s="48">
        <f>IF(C40=1,"",VLOOKUP(G40,公式调用枚举!$B$70:$H$73,公式调用枚举!$H$68,0))</f>
        <v>2</v>
      </c>
      <c r="I40" s="44" t="str">
        <f t="shared" si="19"/>
        <v>0,500,21,25;501,1000,26,30;1001,2500,31,35;2501,5000,36,40;5001,8000,41,45;8001,9999,46,50</v>
      </c>
      <c r="J40" s="24" t="str">
        <f t="shared" si="5"/>
        <v>1,15,0</v>
      </c>
      <c r="K40" s="24" t="s">
        <v>437</v>
      </c>
      <c r="L40" s="24" t="s">
        <v>90</v>
      </c>
      <c r="M40" s="24" t="s">
        <v>91</v>
      </c>
      <c r="N40" s="24">
        <f>VLOOKUP($C40,公式调用枚举!$B$58:$E$60,公式调用枚举!$D$56,0)</f>
        <v>80002</v>
      </c>
      <c r="O40" s="24">
        <f>VLOOKUP($G40,公式调用枚举!$B$70:$E$73,公式调用枚举!$E$56,0)</f>
        <v>83103</v>
      </c>
      <c r="P40" s="6" t="str">
        <f t="shared" si="6"/>
        <v>6,4,0</v>
      </c>
      <c r="Q40" s="6">
        <f t="shared" si="22"/>
        <v>4</v>
      </c>
      <c r="R40" s="6" t="s">
        <v>90</v>
      </c>
      <c r="S40" s="6" t="s">
        <v>91</v>
      </c>
      <c r="T40" s="6">
        <f>VLOOKUP($F40,公式调用枚举!$B$63:$E$67,公式调用枚举!$D$61,0)</f>
        <v>43</v>
      </c>
      <c r="U40" s="6">
        <f>VLOOKUP($F40,公式调用枚举!$B$63:$E$67,公式调用枚举!$E$61,0)</f>
        <v>82004</v>
      </c>
      <c r="V40" s="57">
        <f>IF(D40=0,"",VLOOKUP($D40,公式调用枚举!$B$76:$D$78,公式调用枚举!$D$75,0))</f>
        <v>80101</v>
      </c>
      <c r="W40" s="4" t="str">
        <f t="shared" si="7"/>
        <v>1,15,0</v>
      </c>
      <c r="X40" s="4" t="s">
        <v>64</v>
      </c>
      <c r="Y40" s="4" t="s">
        <v>65</v>
      </c>
      <c r="Z40" s="4">
        <f>VLOOKUP($G40,公式调用枚举!$B$70:$E$73,公式调用枚举!$D$68,0)</f>
        <v>83003</v>
      </c>
      <c r="AA40" s="4">
        <f>VLOOKUP($G40,公式调用枚举!$B$70:$E$73,公式调用枚举!$E$68,0)</f>
        <v>83103</v>
      </c>
      <c r="AB40" s="44" t="str">
        <f t="shared" si="8"/>
        <v>10000,10000</v>
      </c>
      <c r="AC40" s="44">
        <f>VLOOKUP($F40,公式调用枚举!$B$3:$F$7,公式调用枚举!$F$2,0)</f>
        <v>10000</v>
      </c>
      <c r="AD40" s="44">
        <f>VLOOKUP($F40,公式调用枚举!$B$3:$F$7,公式调用枚举!$F$2,0)</f>
        <v>10000</v>
      </c>
      <c r="AE40" s="44" t="str">
        <f t="shared" si="9"/>
        <v>10000,0</v>
      </c>
      <c r="AF40" s="44">
        <f>VLOOKUP($F40,公式调用枚举!$B$3:$F$7,公式调用枚举!$F$2,0)</f>
        <v>10000</v>
      </c>
      <c r="AG40" s="44">
        <v>0</v>
      </c>
      <c r="AI40" s="15" t="str">
        <f>VLOOKUP($F40,公式调用枚举!$B$3:$L$7,公式调用枚举!$I$2,0)</f>
        <v>-5,10000</v>
      </c>
      <c r="AJ40" s="15" t="str">
        <f t="shared" si="10"/>
        <v>-5,10000</v>
      </c>
      <c r="AK40" s="15">
        <v>1</v>
      </c>
      <c r="AL40" s="15" t="s">
        <v>66</v>
      </c>
      <c r="AM40" s="40" t="s">
        <v>350</v>
      </c>
      <c r="AN40" s="15" t="s">
        <v>223</v>
      </c>
      <c r="AO40" s="15" t="str">
        <f t="shared" si="23"/>
        <v>1,-5,10000</v>
      </c>
      <c r="AP40" s="15" t="s">
        <v>69</v>
      </c>
      <c r="AQ40" s="15" t="s">
        <v>70</v>
      </c>
      <c r="AR40" s="15" t="s">
        <v>71</v>
      </c>
      <c r="AS40" s="15" t="s">
        <v>66</v>
      </c>
      <c r="AT40" s="40" t="s">
        <v>350</v>
      </c>
      <c r="AU40" s="11" t="s">
        <v>68</v>
      </c>
      <c r="AV40" s="11" t="str">
        <f t="shared" si="11"/>
        <v>0,500;501,1000;1001,2500;2501,5000;5001,8000;8001,9999</v>
      </c>
      <c r="AW40" s="13">
        <v>101102103104105</v>
      </c>
      <c r="AX40" s="4" t="str">
        <f>VLOOKUP($F40,公式调用枚举!$B$3:$M$7,公式调用枚举!$M$2,0)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0" s="4">
        <f t="shared" si="12"/>
        <v>7</v>
      </c>
      <c r="AZ40" s="4">
        <v>8</v>
      </c>
      <c r="BA40" s="4">
        <f t="shared" si="24"/>
        <v>9</v>
      </c>
      <c r="BB40" s="4" t="s">
        <v>220</v>
      </c>
      <c r="BC40" s="41" t="s">
        <v>324</v>
      </c>
      <c r="BD40" s="41" t="s">
        <v>326</v>
      </c>
      <c r="BE40" s="7" t="s">
        <v>369</v>
      </c>
      <c r="BF40" s="6" t="str">
        <f t="shared" si="13"/>
        <v>0</v>
      </c>
      <c r="BG40" s="6">
        <v>0</v>
      </c>
      <c r="BH40" s="73">
        <v>500</v>
      </c>
      <c r="BI40" s="6">
        <f t="shared" si="14"/>
        <v>500</v>
      </c>
      <c r="BJ40" s="6">
        <f t="shared" si="15"/>
        <v>5000</v>
      </c>
      <c r="BK40" s="6" t="str">
        <f t="shared" si="16"/>
        <v>-2,100</v>
      </c>
      <c r="BL40" s="7" t="s">
        <v>354</v>
      </c>
      <c r="BM40" s="7" t="s">
        <v>356</v>
      </c>
      <c r="BN40" s="3">
        <f>VLOOKUP(G40,公式调用枚举!$B$70:$I$73,公式调用枚举!$I$68,0)</f>
        <v>5000003</v>
      </c>
    </row>
    <row r="41" spans="1:66" x14ac:dyDescent="0.2">
      <c r="A41" s="48">
        <f t="shared" si="3"/>
        <v>36</v>
      </c>
      <c r="B41" s="3" t="str">
        <f t="shared" si="20"/>
        <v>21144</v>
      </c>
      <c r="C41" s="48">
        <v>2</v>
      </c>
      <c r="D41" s="57">
        <v>1</v>
      </c>
      <c r="E41" s="48">
        <v>1</v>
      </c>
      <c r="F41" s="48">
        <f t="shared" si="21"/>
        <v>4</v>
      </c>
      <c r="G41" s="48">
        <v>4</v>
      </c>
      <c r="H41" s="48">
        <f>IF(C41=1,"",VLOOKUP(G41,公式调用枚举!$B$70:$H$73,公式调用枚举!$H$68,0))</f>
        <v>1</v>
      </c>
      <c r="I41" s="44" t="str">
        <f t="shared" si="19"/>
        <v>0,500,1,5;501,1000,6,10;1001,2500,2,15;2501,5000,7,20;5001,8000,3,25;8001,9999,8,30</v>
      </c>
      <c r="J41" s="24" t="str">
        <f t="shared" si="5"/>
        <v>1,16,0</v>
      </c>
      <c r="K41" s="24" t="s">
        <v>537</v>
      </c>
      <c r="L41" s="24" t="s">
        <v>90</v>
      </c>
      <c r="M41" s="24" t="s">
        <v>91</v>
      </c>
      <c r="N41" s="24">
        <f>VLOOKUP($C41,公式调用枚举!$B$58:$E$60,公式调用枚举!$D$56,0)</f>
        <v>80002</v>
      </c>
      <c r="O41" s="24">
        <f>VLOOKUP($G41,公式调用枚举!$B$70:$E$73,公式调用枚举!$E$56,0)</f>
        <v>83104</v>
      </c>
      <c r="P41" s="6" t="str">
        <f t="shared" si="6"/>
        <v>6,4,0</v>
      </c>
      <c r="Q41" s="6">
        <f t="shared" si="22"/>
        <v>4</v>
      </c>
      <c r="R41" s="6" t="s">
        <v>90</v>
      </c>
      <c r="S41" s="6" t="s">
        <v>91</v>
      </c>
      <c r="T41" s="6">
        <f>VLOOKUP($F41,公式调用枚举!$B$63:$E$67,公式调用枚举!$D$61,0)</f>
        <v>43</v>
      </c>
      <c r="U41" s="6">
        <f>VLOOKUP($F41,公式调用枚举!$B$63:$E$67,公式调用枚举!$E$61,0)</f>
        <v>82004</v>
      </c>
      <c r="V41" s="57">
        <f>IF(D41=0,"",VLOOKUP($D41,公式调用枚举!$B$76:$D$78,公式调用枚举!$D$75,0))</f>
        <v>80101</v>
      </c>
      <c r="W41" s="4" t="str">
        <f t="shared" si="7"/>
        <v>1,16,0</v>
      </c>
      <c r="X41" s="4" t="s">
        <v>64</v>
      </c>
      <c r="Y41" s="4" t="s">
        <v>65</v>
      </c>
      <c r="Z41" s="4">
        <f>VLOOKUP($G41,公式调用枚举!$B$70:$E$73,公式调用枚举!$D$68,0)</f>
        <v>83004</v>
      </c>
      <c r="AA41" s="4">
        <f>VLOOKUP($G41,公式调用枚举!$B$70:$E$73,公式调用枚举!$E$68,0)</f>
        <v>83104</v>
      </c>
      <c r="AB41" s="44" t="str">
        <f t="shared" si="8"/>
        <v>10000,10000</v>
      </c>
      <c r="AC41" s="44">
        <f>VLOOKUP($F41,公式调用枚举!$B$3:$F$7,公式调用枚举!$F$2,0)</f>
        <v>10000</v>
      </c>
      <c r="AD41" s="44">
        <f>VLOOKUP($F41,公式调用枚举!$B$3:$F$7,公式调用枚举!$F$2,0)</f>
        <v>10000</v>
      </c>
      <c r="AE41" s="44" t="str">
        <f t="shared" si="9"/>
        <v>10000,0</v>
      </c>
      <c r="AF41" s="44">
        <f>VLOOKUP($F41,公式调用枚举!$B$3:$F$7,公式调用枚举!$F$2,0)</f>
        <v>10000</v>
      </c>
      <c r="AG41" s="44">
        <v>0</v>
      </c>
      <c r="AI41" s="15" t="str">
        <f>VLOOKUP($F41,公式调用枚举!$B$3:$L$7,公式调用枚举!$I$2,0)</f>
        <v>-5,10000</v>
      </c>
      <c r="AJ41" s="15" t="str">
        <f t="shared" si="10"/>
        <v>-5,10000</v>
      </c>
      <c r="AK41" s="15">
        <v>1</v>
      </c>
      <c r="AL41" s="15" t="s">
        <v>66</v>
      </c>
      <c r="AM41" s="40" t="s">
        <v>350</v>
      </c>
      <c r="AN41" s="15" t="s">
        <v>223</v>
      </c>
      <c r="AO41" s="15" t="str">
        <f t="shared" si="23"/>
        <v>1,-5,10000</v>
      </c>
      <c r="AP41" s="15" t="s">
        <v>69</v>
      </c>
      <c r="AQ41" s="15" t="s">
        <v>70</v>
      </c>
      <c r="AR41" s="15" t="s">
        <v>71</v>
      </c>
      <c r="AS41" s="15" t="s">
        <v>66</v>
      </c>
      <c r="AT41" s="40" t="s">
        <v>350</v>
      </c>
      <c r="AU41" s="11" t="s">
        <v>68</v>
      </c>
      <c r="AV41" s="11" t="str">
        <f t="shared" si="11"/>
        <v>0,500;501,1000;1001,2500;2501,5000;5001,8000;8001,9999</v>
      </c>
      <c r="AW41" s="13">
        <v>101102103104105</v>
      </c>
      <c r="AX41" s="4" t="str">
        <f>VLOOKUP($F41,公式调用枚举!$B$3:$M$7,公式调用枚举!$M$2,0)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1" s="4">
        <f t="shared" si="12"/>
        <v>7</v>
      </c>
      <c r="AZ41" s="4">
        <v>8</v>
      </c>
      <c r="BA41" s="4">
        <f t="shared" si="24"/>
        <v>9</v>
      </c>
      <c r="BB41" s="4" t="s">
        <v>220</v>
      </c>
      <c r="BC41" s="41" t="s">
        <v>324</v>
      </c>
      <c r="BD41" s="41" t="s">
        <v>326</v>
      </c>
      <c r="BE41" s="7" t="s">
        <v>369</v>
      </c>
      <c r="BF41" s="6" t="str">
        <f t="shared" si="13"/>
        <v>0</v>
      </c>
      <c r="BG41" s="6">
        <v>0</v>
      </c>
      <c r="BH41" s="73">
        <v>500</v>
      </c>
      <c r="BI41" s="6">
        <f t="shared" si="14"/>
        <v>500</v>
      </c>
      <c r="BJ41" s="6">
        <f t="shared" si="15"/>
        <v>5000</v>
      </c>
      <c r="BK41" s="6" t="str">
        <f t="shared" si="16"/>
        <v>-2,100</v>
      </c>
      <c r="BL41" s="7" t="s">
        <v>354</v>
      </c>
      <c r="BM41" s="7" t="s">
        <v>356</v>
      </c>
      <c r="BN41" s="3">
        <f>VLOOKUP(G41,公式调用枚举!$B$70:$I$73,公式调用枚举!$I$68,0)</f>
        <v>5000001</v>
      </c>
    </row>
    <row r="42" spans="1:66" x14ac:dyDescent="0.2">
      <c r="A42" s="48">
        <f t="shared" si="3"/>
        <v>37</v>
      </c>
      <c r="B42" s="3" t="str">
        <f t="shared" si="20"/>
        <v>21151</v>
      </c>
      <c r="C42" s="48">
        <v>2</v>
      </c>
      <c r="D42" s="57">
        <v>1</v>
      </c>
      <c r="E42" s="48">
        <v>1</v>
      </c>
      <c r="F42" s="48">
        <f t="shared" si="21"/>
        <v>5</v>
      </c>
      <c r="G42" s="48">
        <v>1</v>
      </c>
      <c r="H42" s="48">
        <f>IF(C42=1,"",VLOOKUP(G42,公式调用枚举!$B$70:$H$73,公式调用枚举!$H$68,0))</f>
        <v>6</v>
      </c>
      <c r="I42" s="44" t="str">
        <f t="shared" si="19"/>
        <v>0,500,6,10;501,1000,11,15;1001,2500,16,20;2501,5000,21,25;5001,8000,26,30;8001,9999,31,35</v>
      </c>
      <c r="J42" s="24" t="str">
        <f t="shared" si="5"/>
        <v>1,17,0</v>
      </c>
      <c r="K42" s="24" t="s">
        <v>538</v>
      </c>
      <c r="L42" s="24" t="s">
        <v>97</v>
      </c>
      <c r="M42" s="24" t="s">
        <v>98</v>
      </c>
      <c r="N42" s="24">
        <f>VLOOKUP($C42,公式调用枚举!$B$58:$E$60,公式调用枚举!$D$56,0)</f>
        <v>80002</v>
      </c>
      <c r="O42" s="24">
        <f>VLOOKUP($G42,公式调用枚举!$B$70:$E$73,公式调用枚举!$E$56,0)</f>
        <v>83101</v>
      </c>
      <c r="P42" s="6" t="str">
        <f t="shared" si="6"/>
        <v>6,5,0</v>
      </c>
      <c r="Q42" s="6">
        <f t="shared" si="22"/>
        <v>5</v>
      </c>
      <c r="R42" s="6" t="s">
        <v>97</v>
      </c>
      <c r="S42" s="6" t="s">
        <v>98</v>
      </c>
      <c r="T42" s="6">
        <f>VLOOKUP($F42,公式调用枚举!$B$63:$E$67,公式调用枚举!$D$61,0)</f>
        <v>44</v>
      </c>
      <c r="U42" s="6">
        <f>VLOOKUP($F42,公式调用枚举!$B$63:$E$67,公式调用枚举!$E$61,0)</f>
        <v>82005</v>
      </c>
      <c r="V42" s="57">
        <f>IF(D42=0,"",VLOOKUP($D42,公式调用枚举!$B$76:$D$78,公式调用枚举!$D$75,0))</f>
        <v>80101</v>
      </c>
      <c r="W42" s="4" t="str">
        <f t="shared" si="7"/>
        <v>1,17,0</v>
      </c>
      <c r="X42" s="4" t="s">
        <v>64</v>
      </c>
      <c r="Y42" s="4" t="s">
        <v>65</v>
      </c>
      <c r="Z42" s="4">
        <f>VLOOKUP($G42,公式调用枚举!$B$70:$E$73,公式调用枚举!$D$68,0)</f>
        <v>83001</v>
      </c>
      <c r="AA42" s="4">
        <f>VLOOKUP($G42,公式调用枚举!$B$70:$E$73,公式调用枚举!$E$68,0)</f>
        <v>83101</v>
      </c>
      <c r="AB42" s="44" t="str">
        <f t="shared" si="8"/>
        <v>100000,100000</v>
      </c>
      <c r="AC42" s="44">
        <f>VLOOKUP($F42,公式调用枚举!$B$3:$F$7,公式调用枚举!$F$2,0)</f>
        <v>100000</v>
      </c>
      <c r="AD42" s="44">
        <f>VLOOKUP($F42,公式调用枚举!$B$3:$F$7,公式调用枚举!$F$2,0)</f>
        <v>100000</v>
      </c>
      <c r="AE42" s="44" t="str">
        <f t="shared" si="9"/>
        <v>100000,0</v>
      </c>
      <c r="AF42" s="44">
        <f>VLOOKUP($F42,公式调用枚举!$B$3:$F$7,公式调用枚举!$F$2,0)</f>
        <v>100000</v>
      </c>
      <c r="AG42" s="44">
        <v>0</v>
      </c>
      <c r="AI42" s="15" t="str">
        <f>VLOOKUP($F42,公式调用枚举!$B$3:$L$7,公式调用枚举!$I$2,0)</f>
        <v>-5,100000</v>
      </c>
      <c r="AJ42" s="15" t="str">
        <f t="shared" si="10"/>
        <v>-5,100000</v>
      </c>
      <c r="AK42" s="15">
        <v>1</v>
      </c>
      <c r="AL42" s="15" t="s">
        <v>66</v>
      </c>
      <c r="AM42" s="40" t="s">
        <v>350</v>
      </c>
      <c r="AN42" s="15" t="s">
        <v>224</v>
      </c>
      <c r="AO42" s="15" t="str">
        <f t="shared" si="23"/>
        <v>1,-5,100000</v>
      </c>
      <c r="AP42" s="15" t="s">
        <v>69</v>
      </c>
      <c r="AQ42" s="15" t="s">
        <v>70</v>
      </c>
      <c r="AR42" s="15" t="s">
        <v>71</v>
      </c>
      <c r="AS42" s="15" t="s">
        <v>66</v>
      </c>
      <c r="AT42" s="40" t="s">
        <v>350</v>
      </c>
      <c r="AU42" s="11" t="s">
        <v>68</v>
      </c>
      <c r="AV42" s="11" t="str">
        <f t="shared" si="11"/>
        <v>0,500;501,1000;1001,2500;2501,5000;5001,8000;8001,9999</v>
      </c>
      <c r="AW42" s="13">
        <v>101102103104105</v>
      </c>
      <c r="AX42" s="4" t="str">
        <f>VLOOKUP($F42,公式调用枚举!$B$3:$M$7,公式调用枚举!$M$2,0)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2" s="4">
        <f t="shared" si="12"/>
        <v>9</v>
      </c>
      <c r="AZ42" s="4">
        <v>8</v>
      </c>
      <c r="BA42" s="4">
        <f t="shared" si="24"/>
        <v>11</v>
      </c>
      <c r="BB42" s="4" t="s">
        <v>220</v>
      </c>
      <c r="BC42" s="41" t="s">
        <v>324</v>
      </c>
      <c r="BD42" s="41" t="s">
        <v>326</v>
      </c>
      <c r="BE42" s="7" t="s">
        <v>369</v>
      </c>
      <c r="BF42" s="6" t="str">
        <f t="shared" si="13"/>
        <v>0</v>
      </c>
      <c r="BG42" s="6">
        <v>0</v>
      </c>
      <c r="BH42" s="73">
        <v>500</v>
      </c>
      <c r="BI42" s="6">
        <f t="shared" si="14"/>
        <v>500</v>
      </c>
      <c r="BJ42" s="6">
        <f t="shared" si="15"/>
        <v>5000</v>
      </c>
      <c r="BK42" s="6" t="str">
        <f t="shared" si="16"/>
        <v>-2,100</v>
      </c>
      <c r="BL42" s="7" t="s">
        <v>354</v>
      </c>
      <c r="BM42" s="7" t="s">
        <v>356</v>
      </c>
      <c r="BN42" s="3">
        <f>VLOOKUP(G42,公式调用枚举!$B$70:$I$73,公式调用枚举!$I$68,0)</f>
        <v>5000001</v>
      </c>
    </row>
    <row r="43" spans="1:66" x14ac:dyDescent="0.2">
      <c r="A43" s="48">
        <f t="shared" si="3"/>
        <v>38</v>
      </c>
      <c r="B43" s="3" t="str">
        <f t="shared" si="20"/>
        <v>21152</v>
      </c>
      <c r="C43" s="48">
        <v>2</v>
      </c>
      <c r="D43" s="57">
        <v>1</v>
      </c>
      <c r="E43" s="48">
        <v>1</v>
      </c>
      <c r="F43" s="48">
        <f t="shared" si="21"/>
        <v>5</v>
      </c>
      <c r="G43" s="48">
        <v>2</v>
      </c>
      <c r="H43" s="48">
        <f>IF(C43=1,"",VLOOKUP(G43,公式调用枚举!$B$70:$H$73,公式调用枚举!$H$68,0))</f>
        <v>3</v>
      </c>
      <c r="I43" s="44" t="str">
        <f t="shared" si="19"/>
        <v>0,500,11,15;501,1000,16,20;1001,2500,21,25;2501,5000,26,30;5001,8000,31,35;8001,9999,36,40</v>
      </c>
      <c r="J43" s="24" t="str">
        <f t="shared" si="5"/>
        <v>1,18,0</v>
      </c>
      <c r="K43" s="24" t="s">
        <v>539</v>
      </c>
      <c r="L43" s="24" t="s">
        <v>97</v>
      </c>
      <c r="M43" s="24" t="s">
        <v>98</v>
      </c>
      <c r="N43" s="24">
        <f>VLOOKUP($C43,公式调用枚举!$B$58:$E$60,公式调用枚举!$D$56,0)</f>
        <v>80002</v>
      </c>
      <c r="O43" s="24">
        <f>VLOOKUP($G43,公式调用枚举!$B$70:$E$73,公式调用枚举!$E$56,0)</f>
        <v>83102</v>
      </c>
      <c r="P43" s="6" t="str">
        <f t="shared" si="6"/>
        <v>6,5,0</v>
      </c>
      <c r="Q43" s="6">
        <f t="shared" si="22"/>
        <v>5</v>
      </c>
      <c r="R43" s="6" t="s">
        <v>97</v>
      </c>
      <c r="S43" s="6" t="s">
        <v>98</v>
      </c>
      <c r="T43" s="6">
        <f>VLOOKUP($F43,公式调用枚举!$B$63:$E$67,公式调用枚举!$D$61,0)</f>
        <v>44</v>
      </c>
      <c r="U43" s="6">
        <f>VLOOKUP($F43,公式调用枚举!$B$63:$E$67,公式调用枚举!$E$61,0)</f>
        <v>82005</v>
      </c>
      <c r="V43" s="57">
        <f>IF(D43=0,"",VLOOKUP($D43,公式调用枚举!$B$76:$D$78,公式调用枚举!$D$75,0))</f>
        <v>80101</v>
      </c>
      <c r="W43" s="4" t="str">
        <f t="shared" si="7"/>
        <v>1,18,0</v>
      </c>
      <c r="X43" s="4" t="s">
        <v>64</v>
      </c>
      <c r="Y43" s="4" t="s">
        <v>65</v>
      </c>
      <c r="Z43" s="4">
        <f>VLOOKUP($G43,公式调用枚举!$B$70:$E$73,公式调用枚举!$D$68,0)</f>
        <v>83002</v>
      </c>
      <c r="AA43" s="4">
        <f>VLOOKUP($G43,公式调用枚举!$B$70:$E$73,公式调用枚举!$E$68,0)</f>
        <v>83102</v>
      </c>
      <c r="AB43" s="44" t="str">
        <f t="shared" si="8"/>
        <v>100000,100000</v>
      </c>
      <c r="AC43" s="44">
        <f>VLOOKUP($F43,公式调用枚举!$B$3:$F$7,公式调用枚举!$F$2,0)</f>
        <v>100000</v>
      </c>
      <c r="AD43" s="44">
        <f>VLOOKUP($F43,公式调用枚举!$B$3:$F$7,公式调用枚举!$F$2,0)</f>
        <v>100000</v>
      </c>
      <c r="AE43" s="44" t="str">
        <f t="shared" si="9"/>
        <v>100000,0</v>
      </c>
      <c r="AF43" s="44">
        <f>VLOOKUP($F43,公式调用枚举!$B$3:$F$7,公式调用枚举!$F$2,0)</f>
        <v>100000</v>
      </c>
      <c r="AG43" s="44">
        <v>0</v>
      </c>
      <c r="AI43" s="15" t="str">
        <f>VLOOKUP($F43,公式调用枚举!$B$3:$L$7,公式调用枚举!$I$2,0)</f>
        <v>-5,100000</v>
      </c>
      <c r="AJ43" s="15" t="str">
        <f t="shared" si="10"/>
        <v>-5,100000</v>
      </c>
      <c r="AK43" s="15">
        <v>1</v>
      </c>
      <c r="AL43" s="15" t="s">
        <v>66</v>
      </c>
      <c r="AM43" s="40" t="s">
        <v>350</v>
      </c>
      <c r="AN43" s="15" t="s">
        <v>224</v>
      </c>
      <c r="AO43" s="15" t="str">
        <f t="shared" si="23"/>
        <v>1,-5,100000</v>
      </c>
      <c r="AP43" s="15" t="s">
        <v>69</v>
      </c>
      <c r="AQ43" s="15" t="s">
        <v>70</v>
      </c>
      <c r="AR43" s="15" t="s">
        <v>71</v>
      </c>
      <c r="AS43" s="15" t="s">
        <v>66</v>
      </c>
      <c r="AT43" s="40" t="s">
        <v>350</v>
      </c>
      <c r="AU43" s="11" t="s">
        <v>68</v>
      </c>
      <c r="AV43" s="11" t="str">
        <f t="shared" si="11"/>
        <v>0,500;501,1000;1001,2500;2501,5000;5001,8000;8001,9999</v>
      </c>
      <c r="AW43" s="13">
        <v>101102103104105</v>
      </c>
      <c r="AX43" s="4" t="str">
        <f>VLOOKUP($F43,公式调用枚举!$B$3:$M$7,公式调用枚举!$M$2,0)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3" s="4">
        <f t="shared" si="12"/>
        <v>9</v>
      </c>
      <c r="AZ43" s="4">
        <v>8</v>
      </c>
      <c r="BA43" s="4">
        <f t="shared" si="24"/>
        <v>11</v>
      </c>
      <c r="BB43" s="4" t="s">
        <v>220</v>
      </c>
      <c r="BC43" s="41" t="s">
        <v>324</v>
      </c>
      <c r="BD43" s="41" t="s">
        <v>326</v>
      </c>
      <c r="BE43" s="7" t="s">
        <v>369</v>
      </c>
      <c r="BF43" s="6" t="str">
        <f t="shared" si="13"/>
        <v>0</v>
      </c>
      <c r="BG43" s="6">
        <v>0</v>
      </c>
      <c r="BH43" s="73">
        <v>500</v>
      </c>
      <c r="BI43" s="6">
        <f t="shared" si="14"/>
        <v>500</v>
      </c>
      <c r="BJ43" s="6">
        <f t="shared" si="15"/>
        <v>5000</v>
      </c>
      <c r="BK43" s="6" t="str">
        <f t="shared" si="16"/>
        <v>-2,100</v>
      </c>
      <c r="BL43" s="7" t="s">
        <v>354</v>
      </c>
      <c r="BM43" s="7" t="s">
        <v>356</v>
      </c>
      <c r="BN43" s="3">
        <f>VLOOKUP(G43,公式调用枚举!$B$70:$I$73,公式调用枚举!$I$68,0)</f>
        <v>5000002</v>
      </c>
    </row>
    <row r="44" spans="1:66" x14ac:dyDescent="0.2">
      <c r="A44" s="48">
        <f t="shared" si="3"/>
        <v>39</v>
      </c>
      <c r="B44" s="3" t="str">
        <f t="shared" si="20"/>
        <v>21153</v>
      </c>
      <c r="C44" s="48">
        <v>2</v>
      </c>
      <c r="D44" s="57">
        <v>1</v>
      </c>
      <c r="E44" s="48">
        <v>1</v>
      </c>
      <c r="F44" s="48">
        <f t="shared" si="21"/>
        <v>5</v>
      </c>
      <c r="G44" s="48">
        <v>3</v>
      </c>
      <c r="H44" s="48">
        <f>IF(C44=1,"",VLOOKUP(G44,公式调用枚举!$B$70:$H$73,公式调用枚举!$H$68,0))</f>
        <v>2</v>
      </c>
      <c r="I44" s="44" t="str">
        <f t="shared" si="19"/>
        <v>0,500,16,20;501,1000,21,25;2500,26,30;5000,31,35;8000,36,40;9999,41,45</v>
      </c>
      <c r="J44" s="24" t="str">
        <f t="shared" si="5"/>
        <v>1,19,0</v>
      </c>
      <c r="K44" s="24" t="s">
        <v>540</v>
      </c>
      <c r="L44" s="24" t="s">
        <v>97</v>
      </c>
      <c r="M44" s="24" t="s">
        <v>98</v>
      </c>
      <c r="N44" s="24">
        <f>VLOOKUP($C44,公式调用枚举!$B$58:$E$60,公式调用枚举!$D$56,0)</f>
        <v>80002</v>
      </c>
      <c r="O44" s="24">
        <f>VLOOKUP($G44,公式调用枚举!$B$70:$E$73,公式调用枚举!$E$56,0)</f>
        <v>83103</v>
      </c>
      <c r="P44" s="6" t="str">
        <f t="shared" si="6"/>
        <v>6,5,0</v>
      </c>
      <c r="Q44" s="6">
        <f t="shared" si="22"/>
        <v>5</v>
      </c>
      <c r="R44" s="6" t="s">
        <v>97</v>
      </c>
      <c r="S44" s="6" t="s">
        <v>98</v>
      </c>
      <c r="T44" s="6">
        <f>VLOOKUP($F44,公式调用枚举!$B$63:$E$67,公式调用枚举!$D$61,0)</f>
        <v>44</v>
      </c>
      <c r="U44" s="6">
        <f>VLOOKUP($F44,公式调用枚举!$B$63:$E$67,公式调用枚举!$E$61,0)</f>
        <v>82005</v>
      </c>
      <c r="V44" s="57">
        <f>IF(D44=0,"",VLOOKUP($D44,公式调用枚举!$B$76:$D$78,公式调用枚举!$D$75,0))</f>
        <v>80101</v>
      </c>
      <c r="W44" s="4" t="str">
        <f t="shared" si="7"/>
        <v>1,19,0</v>
      </c>
      <c r="X44" s="4" t="s">
        <v>64</v>
      </c>
      <c r="Y44" s="4" t="s">
        <v>65</v>
      </c>
      <c r="Z44" s="4">
        <f>VLOOKUP($G44,公式调用枚举!$B$70:$E$73,公式调用枚举!$D$68,0)</f>
        <v>83003</v>
      </c>
      <c r="AA44" s="4">
        <f>VLOOKUP($G44,公式调用枚举!$B$70:$E$73,公式调用枚举!$E$68,0)</f>
        <v>83103</v>
      </c>
      <c r="AB44" s="44" t="str">
        <f t="shared" si="8"/>
        <v>100000,100000</v>
      </c>
      <c r="AC44" s="44">
        <f>VLOOKUP($F44,公式调用枚举!$B$3:$F$7,公式调用枚举!$F$2,0)</f>
        <v>100000</v>
      </c>
      <c r="AD44" s="44">
        <f>VLOOKUP($F44,公式调用枚举!$B$3:$F$7,公式调用枚举!$F$2,0)</f>
        <v>100000</v>
      </c>
      <c r="AE44" s="44" t="str">
        <f t="shared" si="9"/>
        <v>100000,0</v>
      </c>
      <c r="AF44" s="44">
        <f>VLOOKUP($F44,公式调用枚举!$B$3:$F$7,公式调用枚举!$F$2,0)</f>
        <v>100000</v>
      </c>
      <c r="AG44" s="44">
        <v>0</v>
      </c>
      <c r="AI44" s="15" t="str">
        <f>VLOOKUP($F44,公式调用枚举!$B$3:$L$7,公式调用枚举!$I$2,0)</f>
        <v>-5,100000</v>
      </c>
      <c r="AJ44" s="15" t="str">
        <f t="shared" si="10"/>
        <v>-5,100000</v>
      </c>
      <c r="AK44" s="15">
        <v>1</v>
      </c>
      <c r="AL44" s="15" t="s">
        <v>66</v>
      </c>
      <c r="AM44" s="40" t="s">
        <v>350</v>
      </c>
      <c r="AN44" s="15" t="s">
        <v>224</v>
      </c>
      <c r="AO44" s="15" t="str">
        <f t="shared" si="23"/>
        <v>1,-5,100000</v>
      </c>
      <c r="AP44" s="15" t="s">
        <v>69</v>
      </c>
      <c r="AQ44" s="15" t="s">
        <v>70</v>
      </c>
      <c r="AR44" s="15" t="s">
        <v>71</v>
      </c>
      <c r="AS44" s="15" t="s">
        <v>66</v>
      </c>
      <c r="AT44" s="40" t="s">
        <v>350</v>
      </c>
      <c r="AU44" s="11" t="s">
        <v>68</v>
      </c>
      <c r="AV44" s="11" t="str">
        <f t="shared" si="11"/>
        <v>0,500;501,1000;1001,2500;2501,5000;5001,8000;8001,9999</v>
      </c>
      <c r="AW44" s="13">
        <v>101102103104105</v>
      </c>
      <c r="AX44" s="4" t="str">
        <f>VLOOKUP($F44,公式调用枚举!$B$3:$M$7,公式调用枚举!$M$2,0)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4" s="4">
        <f t="shared" si="12"/>
        <v>9</v>
      </c>
      <c r="AZ44" s="4">
        <v>8</v>
      </c>
      <c r="BA44" s="4">
        <f t="shared" si="24"/>
        <v>11</v>
      </c>
      <c r="BB44" s="4" t="s">
        <v>220</v>
      </c>
      <c r="BC44" s="41" t="s">
        <v>324</v>
      </c>
      <c r="BD44" s="41" t="s">
        <v>326</v>
      </c>
      <c r="BE44" s="7" t="s">
        <v>369</v>
      </c>
      <c r="BF44" s="6" t="str">
        <f t="shared" si="13"/>
        <v>0</v>
      </c>
      <c r="BG44" s="6">
        <v>0</v>
      </c>
      <c r="BH44" s="73">
        <v>500</v>
      </c>
      <c r="BI44" s="6">
        <f t="shared" si="14"/>
        <v>500</v>
      </c>
      <c r="BJ44" s="6">
        <f t="shared" si="15"/>
        <v>5000</v>
      </c>
      <c r="BK44" s="6" t="str">
        <f t="shared" si="16"/>
        <v>-2,100</v>
      </c>
      <c r="BL44" s="7" t="s">
        <v>354</v>
      </c>
      <c r="BM44" s="7" t="s">
        <v>356</v>
      </c>
      <c r="BN44" s="3">
        <f>VLOOKUP(G44,公式调用枚举!$B$70:$I$73,公式调用枚举!$I$68,0)</f>
        <v>5000003</v>
      </c>
    </row>
    <row r="45" spans="1:66" x14ac:dyDescent="0.2">
      <c r="A45" s="48">
        <f t="shared" si="3"/>
        <v>40</v>
      </c>
      <c r="B45" s="3" t="str">
        <f t="shared" si="20"/>
        <v>21154</v>
      </c>
      <c r="C45" s="48">
        <v>2</v>
      </c>
      <c r="D45" s="57">
        <v>1</v>
      </c>
      <c r="E45" s="48">
        <v>1</v>
      </c>
      <c r="F45" s="48">
        <f t="shared" si="21"/>
        <v>5</v>
      </c>
      <c r="G45" s="48">
        <v>4</v>
      </c>
      <c r="H45" s="48">
        <f>IF(C45=1,"",VLOOKUP(G45,公式调用枚举!$B$70:$H$73,公式调用枚举!$H$68,0))</f>
        <v>1</v>
      </c>
      <c r="I45" s="44" t="str">
        <f t="shared" si="19"/>
        <v>0,500,21,25;501,1000,26,30;1001,2500,31,35;2501,5000,36,40;5001,8000,41,45;8001,9999,46,50</v>
      </c>
      <c r="J45" s="24" t="str">
        <f t="shared" si="5"/>
        <v>1,20,0</v>
      </c>
      <c r="K45" s="24" t="s">
        <v>438</v>
      </c>
      <c r="L45" s="24" t="s">
        <v>97</v>
      </c>
      <c r="M45" s="24" t="s">
        <v>98</v>
      </c>
      <c r="N45" s="24">
        <f>VLOOKUP($C45,公式调用枚举!$B$58:$E$60,公式调用枚举!$D$56,0)</f>
        <v>80002</v>
      </c>
      <c r="O45" s="24">
        <f>VLOOKUP($G45,公式调用枚举!$B$70:$E$73,公式调用枚举!$E$56,0)</f>
        <v>83104</v>
      </c>
      <c r="P45" s="6" t="str">
        <f t="shared" si="6"/>
        <v>6,5,0</v>
      </c>
      <c r="Q45" s="6">
        <f t="shared" si="22"/>
        <v>5</v>
      </c>
      <c r="R45" s="6" t="s">
        <v>97</v>
      </c>
      <c r="S45" s="6" t="s">
        <v>98</v>
      </c>
      <c r="T45" s="6">
        <f>VLOOKUP($F45,公式调用枚举!$B$63:$E$67,公式调用枚举!$D$61,0)</f>
        <v>44</v>
      </c>
      <c r="U45" s="6">
        <f>VLOOKUP($F45,公式调用枚举!$B$63:$E$67,公式调用枚举!$E$61,0)</f>
        <v>82005</v>
      </c>
      <c r="V45" s="57">
        <f>IF(D45=0,"",VLOOKUP($D45,公式调用枚举!$B$76:$D$78,公式调用枚举!$D$75,0))</f>
        <v>80101</v>
      </c>
      <c r="W45" s="4" t="str">
        <f t="shared" si="7"/>
        <v>1,20,0</v>
      </c>
      <c r="X45" s="4" t="s">
        <v>64</v>
      </c>
      <c r="Y45" s="4" t="s">
        <v>65</v>
      </c>
      <c r="Z45" s="4">
        <f>VLOOKUP($G45,公式调用枚举!$B$70:$E$73,公式调用枚举!$D$68,0)</f>
        <v>83004</v>
      </c>
      <c r="AA45" s="4">
        <f>VLOOKUP($G45,公式调用枚举!$B$70:$E$73,公式调用枚举!$E$68,0)</f>
        <v>83104</v>
      </c>
      <c r="AB45" s="44" t="str">
        <f t="shared" si="8"/>
        <v>100000,100000</v>
      </c>
      <c r="AC45" s="44">
        <f>VLOOKUP($F45,公式调用枚举!$B$3:$F$7,公式调用枚举!$F$2,0)</f>
        <v>100000</v>
      </c>
      <c r="AD45" s="44">
        <f>VLOOKUP($F45,公式调用枚举!$B$3:$F$7,公式调用枚举!$F$2,0)</f>
        <v>100000</v>
      </c>
      <c r="AE45" s="44" t="str">
        <f t="shared" si="9"/>
        <v>100000,0</v>
      </c>
      <c r="AF45" s="44">
        <f>VLOOKUP($F45,公式调用枚举!$B$3:$F$7,公式调用枚举!$F$2,0)</f>
        <v>100000</v>
      </c>
      <c r="AG45" s="44">
        <v>0</v>
      </c>
      <c r="AI45" s="15" t="str">
        <f>VLOOKUP($F45,公式调用枚举!$B$3:$L$7,公式调用枚举!$I$2,0)</f>
        <v>-5,100000</v>
      </c>
      <c r="AJ45" s="15" t="str">
        <f t="shared" si="10"/>
        <v>-5,100000</v>
      </c>
      <c r="AK45" s="15">
        <v>1</v>
      </c>
      <c r="AL45" s="15" t="s">
        <v>66</v>
      </c>
      <c r="AM45" s="40" t="s">
        <v>350</v>
      </c>
      <c r="AN45" s="15" t="s">
        <v>224</v>
      </c>
      <c r="AO45" s="15" t="str">
        <f t="shared" si="23"/>
        <v>1,-5,100000</v>
      </c>
      <c r="AP45" s="15" t="s">
        <v>69</v>
      </c>
      <c r="AQ45" s="15" t="s">
        <v>70</v>
      </c>
      <c r="AR45" s="15" t="s">
        <v>71</v>
      </c>
      <c r="AS45" s="15" t="s">
        <v>66</v>
      </c>
      <c r="AT45" s="40" t="s">
        <v>350</v>
      </c>
      <c r="AU45" s="11" t="s">
        <v>68</v>
      </c>
      <c r="AV45" s="11" t="str">
        <f t="shared" si="11"/>
        <v>0,500;501,1000;1001,2500;2501,5000;5001,8000;8001,9999</v>
      </c>
      <c r="AW45" s="13">
        <v>101102103104105</v>
      </c>
      <c r="AX45" s="4" t="str">
        <f>VLOOKUP($F45,公式调用枚举!$B$3:$M$7,公式调用枚举!$M$2,0)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5" s="4">
        <f t="shared" si="12"/>
        <v>9</v>
      </c>
      <c r="AZ45" s="4">
        <v>8</v>
      </c>
      <c r="BA45" s="4">
        <f t="shared" si="24"/>
        <v>11</v>
      </c>
      <c r="BB45" s="4" t="s">
        <v>220</v>
      </c>
      <c r="BC45" s="41" t="s">
        <v>324</v>
      </c>
      <c r="BD45" s="41" t="s">
        <v>326</v>
      </c>
      <c r="BE45" s="7" t="s">
        <v>369</v>
      </c>
      <c r="BF45" s="6" t="str">
        <f t="shared" si="13"/>
        <v>0</v>
      </c>
      <c r="BG45" s="6">
        <v>0</v>
      </c>
      <c r="BH45" s="73">
        <v>500</v>
      </c>
      <c r="BI45" s="6">
        <f t="shared" si="14"/>
        <v>500</v>
      </c>
      <c r="BJ45" s="6">
        <f t="shared" si="15"/>
        <v>5000</v>
      </c>
      <c r="BK45" s="6" t="str">
        <f t="shared" si="16"/>
        <v>-2,100</v>
      </c>
      <c r="BL45" s="7" t="s">
        <v>354</v>
      </c>
      <c r="BM45" s="7" t="s">
        <v>356</v>
      </c>
      <c r="BN45" s="3">
        <f>VLOOKUP(G45,公式调用枚举!$B$70:$I$73,公式调用枚举!$I$68,0)</f>
        <v>5000001</v>
      </c>
    </row>
    <row r="46" spans="1:66" x14ac:dyDescent="0.2">
      <c r="A46" s="48">
        <f>ROW()-5</f>
        <v>41</v>
      </c>
      <c r="B46" s="3" t="str">
        <f>_xlfn.CONCAT(C46:G46)</f>
        <v>22111</v>
      </c>
      <c r="C46" s="48">
        <v>2</v>
      </c>
      <c r="D46" s="57">
        <f t="shared" ref="D46:D85" si="25">D26+1</f>
        <v>2</v>
      </c>
      <c r="E46" s="48">
        <v>1</v>
      </c>
      <c r="F46" s="48">
        <v>1</v>
      </c>
      <c r="G46" s="48">
        <v>1</v>
      </c>
      <c r="H46" s="48">
        <f>IF(C46=1,"",VLOOKUP(G46,公式调用枚举!$B$70:$H$73,公式调用枚举!$H$68,0))</f>
        <v>6</v>
      </c>
      <c r="I46" s="44" t="str">
        <f t="shared" si="19"/>
        <v>0,500,1,5;501,1000,6,10;1001,2500,2,15;2501,5000,7,20;5001,8000,3,25;8001,9999,8,30</v>
      </c>
      <c r="J46" s="24" t="str">
        <f t="shared" si="5"/>
        <v>1,1,0</v>
      </c>
      <c r="K46" s="24" t="s">
        <v>525</v>
      </c>
      <c r="L46" s="24" t="s">
        <v>62</v>
      </c>
      <c r="M46" s="24" t="s">
        <v>63</v>
      </c>
      <c r="N46" s="24">
        <f>VLOOKUP($C46,公式调用枚举!$B$58:$E$60,公式调用枚举!$D$56,0)</f>
        <v>80002</v>
      </c>
      <c r="O46" s="24">
        <f>VLOOKUP($G46,公式调用枚举!$B$70:$E$73,公式调用枚举!$E$56,0)</f>
        <v>83101</v>
      </c>
      <c r="P46" s="6" t="str">
        <f t="shared" si="6"/>
        <v>6,1,0</v>
      </c>
      <c r="Q46" s="6">
        <f t="shared" si="22"/>
        <v>1</v>
      </c>
      <c r="R46" s="6" t="s">
        <v>62</v>
      </c>
      <c r="S46" s="6" t="s">
        <v>63</v>
      </c>
      <c r="T46" s="6">
        <f>VLOOKUP($F46,公式调用枚举!$B$63:$E$67,公式调用枚举!$D$61,0)</f>
        <v>40</v>
      </c>
      <c r="U46" s="6">
        <f>VLOOKUP($F46,公式调用枚举!$B$63:$E$67,公式调用枚举!$E$61,0)</f>
        <v>82001</v>
      </c>
      <c r="V46" s="57">
        <f>IF(D46=0,"",VLOOKUP($D46,公式调用枚举!$B$76:$D$78,公式调用枚举!$D$75,0))</f>
        <v>80102</v>
      </c>
      <c r="W46" s="4" t="str">
        <f t="shared" si="7"/>
        <v>1,1,0</v>
      </c>
      <c r="X46" s="4" t="s">
        <v>64</v>
      </c>
      <c r="Y46" s="4" t="s">
        <v>65</v>
      </c>
      <c r="Z46" s="4">
        <f>VLOOKUP($G46,公式调用枚举!$B$70:$E$73,公式调用枚举!$D$68,0)</f>
        <v>83001</v>
      </c>
      <c r="AA46" s="4">
        <f>VLOOKUP($G46,公式调用枚举!$B$70:$E$73,公式调用枚举!$E$68,0)</f>
        <v>83101</v>
      </c>
      <c r="AB46" s="44" t="str">
        <f t="shared" si="8"/>
        <v>20,20</v>
      </c>
      <c r="AC46" s="44">
        <f>VLOOKUP($F46,公式调用枚举!$B$3:$F$7,公式调用枚举!$F$2,0)</f>
        <v>20</v>
      </c>
      <c r="AD46" s="44">
        <f>VLOOKUP($F46,公式调用枚举!$B$3:$F$7,公式调用枚举!$F$2,0)</f>
        <v>20</v>
      </c>
      <c r="AE46" s="44" t="str">
        <f t="shared" si="9"/>
        <v>20,0</v>
      </c>
      <c r="AF46" s="44">
        <f>VLOOKUP($F46,公式调用枚举!$B$3:$F$7,公式调用枚举!$F$2,0)</f>
        <v>20</v>
      </c>
      <c r="AG46" s="44">
        <v>0</v>
      </c>
      <c r="AI46" s="15" t="str">
        <f>VLOOKUP($F46,公式调用枚举!$B$3:$L$7,公式调用枚举!$I$2,0)</f>
        <v>-5,20</v>
      </c>
      <c r="AJ46" s="15" t="str">
        <f t="shared" si="10"/>
        <v>-5,20</v>
      </c>
      <c r="AK46" s="15">
        <v>1</v>
      </c>
      <c r="AL46" s="15" t="s">
        <v>66</v>
      </c>
      <c r="AM46" s="40" t="s">
        <v>350</v>
      </c>
      <c r="AN46" s="15" t="s">
        <v>225</v>
      </c>
      <c r="AO46" s="15" t="str">
        <f t="shared" si="23"/>
        <v>1,-5,20</v>
      </c>
      <c r="AP46" s="15" t="s">
        <v>217</v>
      </c>
      <c r="AQ46" s="15" t="s">
        <v>218</v>
      </c>
      <c r="AR46" s="15" t="s">
        <v>219</v>
      </c>
      <c r="AS46" s="15" t="s">
        <v>66</v>
      </c>
      <c r="AT46" s="40" t="s">
        <v>350</v>
      </c>
      <c r="AU46" s="11" t="s">
        <v>68</v>
      </c>
      <c r="AV46" s="11" t="str">
        <f t="shared" ref="AV46:AV65" si="26">AU46</f>
        <v>0,500;501,1000;1001,2500;2501,5000;5001,8000;8001,9999</v>
      </c>
      <c r="AW46" s="13">
        <v>101102103104105</v>
      </c>
      <c r="AX46" s="4" t="str">
        <f>VLOOKUP($F46,公式调用枚举!$B$3:$M$7,公式调用枚举!$M$2,0)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6" s="4">
        <f t="shared" si="12"/>
        <v>1</v>
      </c>
      <c r="AZ46" s="4">
        <v>8</v>
      </c>
      <c r="BA46" s="4">
        <f t="shared" si="24"/>
        <v>3</v>
      </c>
      <c r="BB46" s="4" t="s">
        <v>220</v>
      </c>
      <c r="BC46" s="41" t="s">
        <v>324</v>
      </c>
      <c r="BD46" s="41" t="s">
        <v>326</v>
      </c>
      <c r="BE46" s="7" t="s">
        <v>369</v>
      </c>
      <c r="BF46" s="6" t="str">
        <f t="shared" si="13"/>
        <v>0</v>
      </c>
      <c r="BG46" s="6">
        <v>20</v>
      </c>
      <c r="BH46" s="73">
        <v>500</v>
      </c>
      <c r="BI46" s="6">
        <f t="shared" si="14"/>
        <v>500</v>
      </c>
      <c r="BJ46" s="6">
        <f t="shared" si="15"/>
        <v>5000</v>
      </c>
      <c r="BK46" s="6" t="str">
        <f t="shared" si="16"/>
        <v>-2,100</v>
      </c>
      <c r="BL46" s="7" t="s">
        <v>354</v>
      </c>
      <c r="BM46" s="7" t="s">
        <v>356</v>
      </c>
      <c r="BN46" s="3">
        <f>VLOOKUP(G46,公式调用枚举!$B$70:$I$73,公式调用枚举!$I$68,0)</f>
        <v>5000001</v>
      </c>
    </row>
    <row r="47" spans="1:66" x14ac:dyDescent="0.2">
      <c r="A47" s="48">
        <f t="shared" si="3"/>
        <v>42</v>
      </c>
      <c r="B47" s="3" t="str">
        <f t="shared" ref="B47:B65" si="27">_xlfn.CONCAT(C47:G47)</f>
        <v>22112</v>
      </c>
      <c r="C47" s="48">
        <v>2</v>
      </c>
      <c r="D47" s="57">
        <f t="shared" si="25"/>
        <v>2</v>
      </c>
      <c r="E47" s="48">
        <v>1</v>
      </c>
      <c r="F47" s="48">
        <v>1</v>
      </c>
      <c r="G47" s="48">
        <v>2</v>
      </c>
      <c r="H47" s="48">
        <f>IF(C47=1,"",VLOOKUP(G47,公式调用枚举!$B$70:$H$73,公式调用枚举!$H$68,0))</f>
        <v>3</v>
      </c>
      <c r="I47" s="44" t="str">
        <f t="shared" si="19"/>
        <v>0,500,6,10;501,1000,11,15;1001,2500,16,20;2501,5000,21,25;5001,8000,26,30;8001,9999,31,35</v>
      </c>
      <c r="J47" s="24" t="str">
        <f t="shared" si="5"/>
        <v>1,2,0</v>
      </c>
      <c r="K47" s="24" t="s">
        <v>526</v>
      </c>
      <c r="L47" s="24" t="s">
        <v>62</v>
      </c>
      <c r="M47" s="24" t="s">
        <v>63</v>
      </c>
      <c r="N47" s="24">
        <f>VLOOKUP($C47,公式调用枚举!$B$58:$E$60,公式调用枚举!$D$56,0)</f>
        <v>80002</v>
      </c>
      <c r="O47" s="24">
        <f>VLOOKUP($G47,公式调用枚举!$B$70:$E$73,公式调用枚举!$E$56,0)</f>
        <v>83102</v>
      </c>
      <c r="P47" s="6" t="str">
        <f t="shared" si="6"/>
        <v>6,1,0</v>
      </c>
      <c r="Q47" s="6">
        <f t="shared" si="22"/>
        <v>1</v>
      </c>
      <c r="R47" s="6" t="s">
        <v>62</v>
      </c>
      <c r="S47" s="6" t="s">
        <v>63</v>
      </c>
      <c r="T47" s="6">
        <f>VLOOKUP($F47,公式调用枚举!$B$63:$E$67,公式调用枚举!$D$61,0)</f>
        <v>40</v>
      </c>
      <c r="U47" s="6">
        <f>VLOOKUP($F47,公式调用枚举!$B$63:$E$67,公式调用枚举!$E$61,0)</f>
        <v>82001</v>
      </c>
      <c r="V47" s="57">
        <f>IF(D47=0,"",VLOOKUP($D47,公式调用枚举!$B$76:$D$78,公式调用枚举!$D$75,0))</f>
        <v>80102</v>
      </c>
      <c r="W47" s="4" t="str">
        <f t="shared" si="7"/>
        <v>1,2,0</v>
      </c>
      <c r="X47" s="4" t="s">
        <v>64</v>
      </c>
      <c r="Y47" s="4" t="s">
        <v>65</v>
      </c>
      <c r="Z47" s="4">
        <f>VLOOKUP($G47,公式调用枚举!$B$70:$E$73,公式调用枚举!$D$68,0)</f>
        <v>83002</v>
      </c>
      <c r="AA47" s="4">
        <f>VLOOKUP($G47,公式调用枚举!$B$70:$E$73,公式调用枚举!$E$68,0)</f>
        <v>83102</v>
      </c>
      <c r="AB47" s="44" t="str">
        <f t="shared" si="8"/>
        <v>20,20</v>
      </c>
      <c r="AC47" s="44">
        <f>VLOOKUP($F47,公式调用枚举!$B$3:$F$7,公式调用枚举!$F$2,0)</f>
        <v>20</v>
      </c>
      <c r="AD47" s="44">
        <f>VLOOKUP($F47,公式调用枚举!$B$3:$F$7,公式调用枚举!$F$2,0)</f>
        <v>20</v>
      </c>
      <c r="AE47" s="44" t="str">
        <f t="shared" si="9"/>
        <v>20,0</v>
      </c>
      <c r="AF47" s="44">
        <f>VLOOKUP($F47,公式调用枚举!$B$3:$F$7,公式调用枚举!$F$2,0)</f>
        <v>20</v>
      </c>
      <c r="AG47" s="44">
        <v>0</v>
      </c>
      <c r="AI47" s="15" t="str">
        <f>VLOOKUP($F47,公式调用枚举!$B$3:$L$7,公式调用枚举!$I$2,0)</f>
        <v>-5,20</v>
      </c>
      <c r="AJ47" s="15" t="str">
        <f t="shared" si="10"/>
        <v>-5,20</v>
      </c>
      <c r="AK47" s="15">
        <v>1</v>
      </c>
      <c r="AL47" s="15" t="s">
        <v>66</v>
      </c>
      <c r="AM47" s="40" t="s">
        <v>350</v>
      </c>
      <c r="AN47" s="15" t="s">
        <v>215</v>
      </c>
      <c r="AO47" s="15" t="str">
        <f t="shared" si="23"/>
        <v>1,-5,20</v>
      </c>
      <c r="AP47" s="15" t="s">
        <v>217</v>
      </c>
      <c r="AQ47" s="15" t="s">
        <v>218</v>
      </c>
      <c r="AR47" s="15" t="s">
        <v>219</v>
      </c>
      <c r="AS47" s="15" t="s">
        <v>66</v>
      </c>
      <c r="AT47" s="40" t="s">
        <v>350</v>
      </c>
      <c r="AU47" s="11" t="s">
        <v>68</v>
      </c>
      <c r="AV47" s="11" t="str">
        <f t="shared" si="26"/>
        <v>0,500;501,1000;1001,2500;2501,5000;5001,8000;8001,9999</v>
      </c>
      <c r="AW47" s="13">
        <v>101102103104105</v>
      </c>
      <c r="AX47" s="4" t="str">
        <f>VLOOKUP($F47,公式调用枚举!$B$3:$M$7,公式调用枚举!$M$2,0)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7" s="4">
        <f t="shared" si="12"/>
        <v>1</v>
      </c>
      <c r="AZ47" s="4">
        <v>8</v>
      </c>
      <c r="BA47" s="4">
        <f t="shared" si="24"/>
        <v>3</v>
      </c>
      <c r="BB47" s="4" t="s">
        <v>220</v>
      </c>
      <c r="BC47" s="41" t="s">
        <v>324</v>
      </c>
      <c r="BD47" s="41" t="s">
        <v>326</v>
      </c>
      <c r="BE47" s="7" t="s">
        <v>369</v>
      </c>
      <c r="BF47" s="6" t="str">
        <f t="shared" si="13"/>
        <v>0</v>
      </c>
      <c r="BG47" s="6">
        <v>20</v>
      </c>
      <c r="BH47" s="73">
        <v>500</v>
      </c>
      <c r="BI47" s="6">
        <f t="shared" si="14"/>
        <v>500</v>
      </c>
      <c r="BJ47" s="6">
        <f t="shared" si="15"/>
        <v>5000</v>
      </c>
      <c r="BK47" s="6" t="str">
        <f t="shared" si="16"/>
        <v>-2,100</v>
      </c>
      <c r="BL47" s="7" t="s">
        <v>354</v>
      </c>
      <c r="BM47" s="7" t="s">
        <v>356</v>
      </c>
      <c r="BN47" s="3">
        <f>VLOOKUP(G47,公式调用枚举!$B$70:$I$73,公式调用枚举!$I$68,0)</f>
        <v>5000002</v>
      </c>
    </row>
    <row r="48" spans="1:66" x14ac:dyDescent="0.2">
      <c r="A48" s="48">
        <f t="shared" si="3"/>
        <v>43</v>
      </c>
      <c r="B48" s="3" t="str">
        <f t="shared" si="27"/>
        <v>22113</v>
      </c>
      <c r="C48" s="48">
        <v>2</v>
      </c>
      <c r="D48" s="57">
        <f t="shared" si="25"/>
        <v>2</v>
      </c>
      <c r="E48" s="48">
        <v>1</v>
      </c>
      <c r="F48" s="48">
        <v>1</v>
      </c>
      <c r="G48" s="48">
        <v>3</v>
      </c>
      <c r="H48" s="48">
        <f>IF(C48=1,"",VLOOKUP(G48,公式调用枚举!$B$70:$H$73,公式调用枚举!$H$68,0))</f>
        <v>2</v>
      </c>
      <c r="I48" s="44" t="str">
        <f t="shared" si="19"/>
        <v>0,500,11,15;501,1000,16,20;1001,2500,21,25;2501,5000,26,30;5001,8000,31,35;8001,9999,36,40</v>
      </c>
      <c r="J48" s="24" t="str">
        <f t="shared" si="5"/>
        <v>1,3,0</v>
      </c>
      <c r="K48" s="24" t="s">
        <v>527</v>
      </c>
      <c r="L48" s="24" t="s">
        <v>62</v>
      </c>
      <c r="M48" s="24" t="s">
        <v>63</v>
      </c>
      <c r="N48" s="24">
        <f>VLOOKUP($C48,公式调用枚举!$B$58:$E$60,公式调用枚举!$D$56,0)</f>
        <v>80002</v>
      </c>
      <c r="O48" s="24">
        <f>VLOOKUP($G48,公式调用枚举!$B$70:$E$73,公式调用枚举!$E$56,0)</f>
        <v>83103</v>
      </c>
      <c r="P48" s="6" t="str">
        <f t="shared" si="6"/>
        <v>6,1,0</v>
      </c>
      <c r="Q48" s="6">
        <f t="shared" si="22"/>
        <v>1</v>
      </c>
      <c r="R48" s="6" t="s">
        <v>62</v>
      </c>
      <c r="S48" s="6" t="s">
        <v>63</v>
      </c>
      <c r="T48" s="6">
        <f>VLOOKUP($F48,公式调用枚举!$B$63:$E$67,公式调用枚举!$D$61,0)</f>
        <v>40</v>
      </c>
      <c r="U48" s="6">
        <f>VLOOKUP($F48,公式调用枚举!$B$63:$E$67,公式调用枚举!$E$61,0)</f>
        <v>82001</v>
      </c>
      <c r="V48" s="57">
        <f>IF(D48=0,"",VLOOKUP($D48,公式调用枚举!$B$76:$D$78,公式调用枚举!$D$75,0))</f>
        <v>80102</v>
      </c>
      <c r="W48" s="4" t="str">
        <f t="shared" si="7"/>
        <v>1,3,0</v>
      </c>
      <c r="X48" s="4" t="s">
        <v>64</v>
      </c>
      <c r="Y48" s="4" t="s">
        <v>65</v>
      </c>
      <c r="Z48" s="4">
        <f>VLOOKUP($G48,公式调用枚举!$B$70:$E$73,公式调用枚举!$D$68,0)</f>
        <v>83003</v>
      </c>
      <c r="AA48" s="4">
        <f>VLOOKUP($G48,公式调用枚举!$B$70:$E$73,公式调用枚举!$E$68,0)</f>
        <v>83103</v>
      </c>
      <c r="AB48" s="44" t="str">
        <f t="shared" si="8"/>
        <v>20,20</v>
      </c>
      <c r="AC48" s="44">
        <f>VLOOKUP($F48,公式调用枚举!$B$3:$F$7,公式调用枚举!$F$2,0)</f>
        <v>20</v>
      </c>
      <c r="AD48" s="44">
        <f>VLOOKUP($F48,公式调用枚举!$B$3:$F$7,公式调用枚举!$F$2,0)</f>
        <v>20</v>
      </c>
      <c r="AE48" s="44" t="str">
        <f t="shared" si="9"/>
        <v>20,0</v>
      </c>
      <c r="AF48" s="44">
        <f>VLOOKUP($F48,公式调用枚举!$B$3:$F$7,公式调用枚举!$F$2,0)</f>
        <v>20</v>
      </c>
      <c r="AG48" s="44">
        <v>0</v>
      </c>
      <c r="AI48" s="15" t="str">
        <f>VLOOKUP($F48,公式调用枚举!$B$3:$L$7,公式调用枚举!$I$2,0)</f>
        <v>-5,20</v>
      </c>
      <c r="AJ48" s="15" t="str">
        <f t="shared" si="10"/>
        <v>-5,20</v>
      </c>
      <c r="AK48" s="15">
        <v>1</v>
      </c>
      <c r="AL48" s="15" t="s">
        <v>66</v>
      </c>
      <c r="AM48" s="40" t="s">
        <v>350</v>
      </c>
      <c r="AN48" s="15" t="s">
        <v>67</v>
      </c>
      <c r="AO48" s="15" t="str">
        <f t="shared" si="23"/>
        <v>1,-5,20</v>
      </c>
      <c r="AP48" s="15" t="s">
        <v>69</v>
      </c>
      <c r="AQ48" s="15" t="s">
        <v>70</v>
      </c>
      <c r="AR48" s="15" t="s">
        <v>71</v>
      </c>
      <c r="AS48" s="15" t="s">
        <v>66</v>
      </c>
      <c r="AT48" s="40" t="s">
        <v>350</v>
      </c>
      <c r="AU48" s="11" t="s">
        <v>68</v>
      </c>
      <c r="AV48" s="11" t="str">
        <f t="shared" si="26"/>
        <v>0,500;501,1000;1001,2500;2501,5000;5001,8000;8001,9999</v>
      </c>
      <c r="AW48" s="13">
        <v>101102103104105</v>
      </c>
      <c r="AX48" s="4" t="str">
        <f>VLOOKUP($F48,公式调用枚举!$B$3:$M$7,公式调用枚举!$M$2,0)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8" s="4">
        <f t="shared" si="12"/>
        <v>1</v>
      </c>
      <c r="AZ48" s="4">
        <v>8</v>
      </c>
      <c r="BA48" s="4">
        <f t="shared" si="24"/>
        <v>3</v>
      </c>
      <c r="BB48" s="4" t="s">
        <v>220</v>
      </c>
      <c r="BC48" s="41" t="s">
        <v>324</v>
      </c>
      <c r="BD48" s="41" t="s">
        <v>326</v>
      </c>
      <c r="BE48" s="7" t="s">
        <v>369</v>
      </c>
      <c r="BF48" s="6" t="str">
        <f t="shared" si="13"/>
        <v>0</v>
      </c>
      <c r="BG48" s="6">
        <v>20</v>
      </c>
      <c r="BH48" s="73">
        <v>500</v>
      </c>
      <c r="BI48" s="6">
        <f t="shared" si="14"/>
        <v>500</v>
      </c>
      <c r="BJ48" s="6">
        <f t="shared" si="15"/>
        <v>5000</v>
      </c>
      <c r="BK48" s="6" t="str">
        <f t="shared" si="16"/>
        <v>-2,100</v>
      </c>
      <c r="BL48" s="7" t="s">
        <v>354</v>
      </c>
      <c r="BM48" s="7" t="s">
        <v>356</v>
      </c>
      <c r="BN48" s="3">
        <f>VLOOKUP(G48,公式调用枚举!$B$70:$I$73,公式调用枚举!$I$68,0)</f>
        <v>5000003</v>
      </c>
    </row>
    <row r="49" spans="1:66" x14ac:dyDescent="0.2">
      <c r="A49" s="48">
        <f t="shared" si="3"/>
        <v>44</v>
      </c>
      <c r="B49" s="3" t="str">
        <f t="shared" si="27"/>
        <v>22114</v>
      </c>
      <c r="C49" s="48">
        <v>2</v>
      </c>
      <c r="D49" s="57">
        <f t="shared" si="25"/>
        <v>2</v>
      </c>
      <c r="E49" s="48">
        <v>1</v>
      </c>
      <c r="F49" s="48">
        <v>1</v>
      </c>
      <c r="G49" s="48">
        <v>4</v>
      </c>
      <c r="H49" s="48">
        <f>IF(C49=1,"",VLOOKUP(G49,公式调用枚举!$B$70:$H$73,公式调用枚举!$H$68,0))</f>
        <v>1</v>
      </c>
      <c r="I49" s="44" t="str">
        <f t="shared" si="19"/>
        <v>0,500,16,20;501,1000,21,25;2500,26,30;5000,31,35;8000,36,40;9999,41,45</v>
      </c>
      <c r="J49" s="24" t="str">
        <f t="shared" si="5"/>
        <v>1,4,0</v>
      </c>
      <c r="K49" s="24" t="s">
        <v>528</v>
      </c>
      <c r="L49" s="24" t="s">
        <v>62</v>
      </c>
      <c r="M49" s="24" t="s">
        <v>63</v>
      </c>
      <c r="N49" s="24">
        <f>VLOOKUP($C49,公式调用枚举!$B$58:$E$60,公式调用枚举!$D$56,0)</f>
        <v>80002</v>
      </c>
      <c r="O49" s="24">
        <f>VLOOKUP($G49,公式调用枚举!$B$70:$E$73,公式调用枚举!$E$56,0)</f>
        <v>83104</v>
      </c>
      <c r="P49" s="6" t="str">
        <f t="shared" si="6"/>
        <v>6,1,0</v>
      </c>
      <c r="Q49" s="6">
        <f t="shared" si="22"/>
        <v>1</v>
      </c>
      <c r="R49" s="6" t="s">
        <v>62</v>
      </c>
      <c r="S49" s="6" t="s">
        <v>63</v>
      </c>
      <c r="T49" s="6">
        <f>VLOOKUP($F49,公式调用枚举!$B$63:$E$67,公式调用枚举!$D$61,0)</f>
        <v>40</v>
      </c>
      <c r="U49" s="6">
        <f>VLOOKUP($F49,公式调用枚举!$B$63:$E$67,公式调用枚举!$E$61,0)</f>
        <v>82001</v>
      </c>
      <c r="V49" s="57">
        <f>IF(D49=0,"",VLOOKUP($D49,公式调用枚举!$B$76:$D$78,公式调用枚举!$D$75,0))</f>
        <v>80102</v>
      </c>
      <c r="W49" s="4" t="str">
        <f t="shared" si="7"/>
        <v>1,4,0</v>
      </c>
      <c r="X49" s="4" t="s">
        <v>64</v>
      </c>
      <c r="Y49" s="4" t="s">
        <v>65</v>
      </c>
      <c r="Z49" s="4">
        <f>VLOOKUP($G49,公式调用枚举!$B$70:$E$73,公式调用枚举!$D$68,0)</f>
        <v>83004</v>
      </c>
      <c r="AA49" s="4">
        <f>VLOOKUP($G49,公式调用枚举!$B$70:$E$73,公式调用枚举!$E$68,0)</f>
        <v>83104</v>
      </c>
      <c r="AB49" s="44" t="str">
        <f t="shared" si="8"/>
        <v>20,20</v>
      </c>
      <c r="AC49" s="44">
        <f>VLOOKUP($F49,公式调用枚举!$B$3:$F$7,公式调用枚举!$F$2,0)</f>
        <v>20</v>
      </c>
      <c r="AD49" s="44">
        <f>VLOOKUP($F49,公式调用枚举!$B$3:$F$7,公式调用枚举!$F$2,0)</f>
        <v>20</v>
      </c>
      <c r="AE49" s="44" t="str">
        <f t="shared" si="9"/>
        <v>20,0</v>
      </c>
      <c r="AF49" s="44">
        <f>VLOOKUP($F49,公式调用枚举!$B$3:$F$7,公式调用枚举!$F$2,0)</f>
        <v>20</v>
      </c>
      <c r="AG49" s="44">
        <v>0</v>
      </c>
      <c r="AI49" s="15" t="str">
        <f>VLOOKUP($F49,公式调用枚举!$B$3:$L$7,公式调用枚举!$I$2,0)</f>
        <v>-5,20</v>
      </c>
      <c r="AJ49" s="15" t="str">
        <f t="shared" si="10"/>
        <v>-5,20</v>
      </c>
      <c r="AK49" s="15">
        <v>1</v>
      </c>
      <c r="AL49" s="15" t="s">
        <v>66</v>
      </c>
      <c r="AM49" s="40" t="s">
        <v>350</v>
      </c>
      <c r="AN49" s="15" t="s">
        <v>67</v>
      </c>
      <c r="AO49" s="15" t="str">
        <f t="shared" si="23"/>
        <v>1,-5,20</v>
      </c>
      <c r="AP49" s="15" t="s">
        <v>69</v>
      </c>
      <c r="AQ49" s="15" t="s">
        <v>70</v>
      </c>
      <c r="AR49" s="15" t="s">
        <v>71</v>
      </c>
      <c r="AS49" s="15" t="s">
        <v>66</v>
      </c>
      <c r="AT49" s="40" t="s">
        <v>350</v>
      </c>
      <c r="AU49" s="11" t="s">
        <v>68</v>
      </c>
      <c r="AV49" s="11" t="str">
        <f t="shared" si="26"/>
        <v>0,500;501,1000;1001,2500;2501,5000;5001,8000;8001,9999</v>
      </c>
      <c r="AW49" s="13">
        <v>101102103104105</v>
      </c>
      <c r="AX49" s="4" t="str">
        <f>VLOOKUP($F49,公式调用枚举!$B$3:$M$7,公式调用枚举!$M$2,0)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49" s="4">
        <f t="shared" si="12"/>
        <v>1</v>
      </c>
      <c r="AZ49" s="4">
        <v>8</v>
      </c>
      <c r="BA49" s="4">
        <f t="shared" si="24"/>
        <v>3</v>
      </c>
      <c r="BB49" s="4" t="s">
        <v>220</v>
      </c>
      <c r="BC49" s="41" t="s">
        <v>324</v>
      </c>
      <c r="BD49" s="41" t="s">
        <v>326</v>
      </c>
      <c r="BE49" s="7" t="s">
        <v>369</v>
      </c>
      <c r="BF49" s="6" t="str">
        <f t="shared" si="13"/>
        <v>0</v>
      </c>
      <c r="BG49" s="6">
        <v>20</v>
      </c>
      <c r="BH49" s="73">
        <v>500</v>
      </c>
      <c r="BI49" s="6">
        <f t="shared" si="14"/>
        <v>500</v>
      </c>
      <c r="BJ49" s="6">
        <f t="shared" si="15"/>
        <v>5000</v>
      </c>
      <c r="BK49" s="6" t="str">
        <f t="shared" si="16"/>
        <v>-2,100</v>
      </c>
      <c r="BL49" s="7" t="s">
        <v>354</v>
      </c>
      <c r="BM49" s="7" t="s">
        <v>356</v>
      </c>
      <c r="BN49" s="3">
        <f>VLOOKUP(G49,公式调用枚举!$B$70:$I$73,公式调用枚举!$I$68,0)</f>
        <v>5000001</v>
      </c>
    </row>
    <row r="50" spans="1:66" x14ac:dyDescent="0.2">
      <c r="A50" s="48">
        <f t="shared" si="3"/>
        <v>45</v>
      </c>
      <c r="B50" s="3" t="str">
        <f t="shared" si="27"/>
        <v>22121</v>
      </c>
      <c r="C50" s="48">
        <v>2</v>
      </c>
      <c r="D50" s="57">
        <f t="shared" si="25"/>
        <v>2</v>
      </c>
      <c r="E50" s="48">
        <v>1</v>
      </c>
      <c r="F50" s="48">
        <f t="shared" ref="F50:F65" si="28">F46+1</f>
        <v>2</v>
      </c>
      <c r="G50" s="48">
        <v>1</v>
      </c>
      <c r="H50" s="48">
        <f>IF(C50=1,"",VLOOKUP(G50,公式调用枚举!$B$70:$H$73,公式调用枚举!$H$68,0))</f>
        <v>6</v>
      </c>
      <c r="I50" s="44" t="str">
        <f t="shared" si="19"/>
        <v>0,500,21,25;501,1000,26,30;1001,2500,31,35;2501,5000,36,40;5001,8000,41,45;8001,9999,46,50</v>
      </c>
      <c r="J50" s="24" t="str">
        <f t="shared" si="5"/>
        <v>1,5,0</v>
      </c>
      <c r="K50" s="24" t="s">
        <v>435</v>
      </c>
      <c r="L50" s="24" t="s">
        <v>76</v>
      </c>
      <c r="M50" s="24" t="s">
        <v>77</v>
      </c>
      <c r="N50" s="24">
        <f>VLOOKUP($C50,公式调用枚举!$B$58:$E$60,公式调用枚举!$D$56,0)</f>
        <v>80002</v>
      </c>
      <c r="O50" s="24">
        <f>VLOOKUP($G50,公式调用枚举!$B$70:$E$73,公式调用枚举!$E$56,0)</f>
        <v>83101</v>
      </c>
      <c r="P50" s="6" t="str">
        <f t="shared" si="6"/>
        <v>6,2,0</v>
      </c>
      <c r="Q50" s="6">
        <f t="shared" si="22"/>
        <v>2</v>
      </c>
      <c r="R50" s="6" t="s">
        <v>76</v>
      </c>
      <c r="S50" s="6" t="s">
        <v>77</v>
      </c>
      <c r="T50" s="6">
        <f>VLOOKUP($F50,公式调用枚举!$B$63:$E$67,公式调用枚举!$D$61,0)</f>
        <v>41</v>
      </c>
      <c r="U50" s="6">
        <f>VLOOKUP($F50,公式调用枚举!$B$63:$E$67,公式调用枚举!$E$61,0)</f>
        <v>82002</v>
      </c>
      <c r="V50" s="57">
        <f>IF(D50=0,"",VLOOKUP($D50,公式调用枚举!$B$76:$D$78,公式调用枚举!$D$75,0))</f>
        <v>80102</v>
      </c>
      <c r="W50" s="4" t="str">
        <f t="shared" si="7"/>
        <v>1,5,0</v>
      </c>
      <c r="X50" s="4" t="s">
        <v>64</v>
      </c>
      <c r="Y50" s="4" t="s">
        <v>65</v>
      </c>
      <c r="Z50" s="4">
        <f>VLOOKUP($G50,公式调用枚举!$B$70:$E$73,公式调用枚举!$D$68,0)</f>
        <v>83001</v>
      </c>
      <c r="AA50" s="4">
        <f>VLOOKUP($G50,公式调用枚举!$B$70:$E$73,公式调用枚举!$E$68,0)</f>
        <v>83101</v>
      </c>
      <c r="AB50" s="44" t="str">
        <f t="shared" si="8"/>
        <v>100,100</v>
      </c>
      <c r="AC50" s="44">
        <f>VLOOKUP($F50,公式调用枚举!$B$3:$F$7,公式调用枚举!$F$2,0)</f>
        <v>100</v>
      </c>
      <c r="AD50" s="44">
        <f>VLOOKUP($F50,公式调用枚举!$B$3:$F$7,公式调用枚举!$F$2,0)</f>
        <v>100</v>
      </c>
      <c r="AE50" s="44" t="str">
        <f t="shared" si="9"/>
        <v>100,0</v>
      </c>
      <c r="AF50" s="44">
        <f>VLOOKUP($F50,公式调用枚举!$B$3:$F$7,公式调用枚举!$F$2,0)</f>
        <v>100</v>
      </c>
      <c r="AG50" s="44">
        <v>0</v>
      </c>
      <c r="AI50" s="15" t="str">
        <f>VLOOKUP($F50,公式调用枚举!$B$3:$L$7,公式调用枚举!$I$2,0)</f>
        <v>-5,100</v>
      </c>
      <c r="AJ50" s="15" t="str">
        <f t="shared" si="10"/>
        <v>-5,100</v>
      </c>
      <c r="AK50" s="15">
        <v>1</v>
      </c>
      <c r="AL50" s="15" t="s">
        <v>66</v>
      </c>
      <c r="AM50" s="40" t="s">
        <v>350</v>
      </c>
      <c r="AN50" s="15" t="s">
        <v>221</v>
      </c>
      <c r="AO50" s="15" t="str">
        <f t="shared" si="23"/>
        <v>1,-5,100</v>
      </c>
      <c r="AP50" s="15" t="s">
        <v>69</v>
      </c>
      <c r="AQ50" s="15" t="s">
        <v>70</v>
      </c>
      <c r="AR50" s="15" t="s">
        <v>71</v>
      </c>
      <c r="AS50" s="15" t="s">
        <v>66</v>
      </c>
      <c r="AT50" s="40" t="s">
        <v>350</v>
      </c>
      <c r="AU50" s="11" t="s">
        <v>68</v>
      </c>
      <c r="AV50" s="11" t="str">
        <f t="shared" si="26"/>
        <v>0,500;501,1000;1001,2500;2501,5000;5001,8000;8001,9999</v>
      </c>
      <c r="AW50" s="13">
        <v>101102103104105</v>
      </c>
      <c r="AX50" s="4" t="str">
        <f>VLOOKUP($F50,公式调用枚举!$B$3:$M$7,公式调用枚举!$M$2,0)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0" s="4">
        <f t="shared" si="12"/>
        <v>3</v>
      </c>
      <c r="AZ50" s="4">
        <v>8</v>
      </c>
      <c r="BA50" s="4">
        <f t="shared" si="24"/>
        <v>5</v>
      </c>
      <c r="BB50" s="4" t="s">
        <v>220</v>
      </c>
      <c r="BC50" s="41" t="s">
        <v>324</v>
      </c>
      <c r="BD50" s="41" t="s">
        <v>326</v>
      </c>
      <c r="BE50" s="7" t="s">
        <v>369</v>
      </c>
      <c r="BF50" s="6" t="str">
        <f t="shared" si="13"/>
        <v>0</v>
      </c>
      <c r="BG50" s="6">
        <v>200</v>
      </c>
      <c r="BH50" s="73">
        <v>500</v>
      </c>
      <c r="BI50" s="6">
        <f t="shared" si="14"/>
        <v>500</v>
      </c>
      <c r="BJ50" s="6">
        <f t="shared" si="15"/>
        <v>5000</v>
      </c>
      <c r="BK50" s="6" t="str">
        <f t="shared" si="16"/>
        <v>-2,100</v>
      </c>
      <c r="BL50" s="7" t="s">
        <v>354</v>
      </c>
      <c r="BM50" s="7" t="s">
        <v>356</v>
      </c>
      <c r="BN50" s="3">
        <f>VLOOKUP(G50,公式调用枚举!$B$70:$I$73,公式调用枚举!$I$68,0)</f>
        <v>5000001</v>
      </c>
    </row>
    <row r="51" spans="1:66" x14ac:dyDescent="0.2">
      <c r="A51" s="48">
        <f t="shared" si="3"/>
        <v>46</v>
      </c>
      <c r="B51" s="3" t="str">
        <f t="shared" si="27"/>
        <v>22122</v>
      </c>
      <c r="C51" s="48">
        <v>2</v>
      </c>
      <c r="D51" s="57">
        <f t="shared" si="25"/>
        <v>2</v>
      </c>
      <c r="E51" s="48">
        <v>1</v>
      </c>
      <c r="F51" s="48">
        <f t="shared" si="28"/>
        <v>2</v>
      </c>
      <c r="G51" s="48">
        <v>2</v>
      </c>
      <c r="H51" s="48">
        <f>IF(C51=1,"",VLOOKUP(G51,公式调用枚举!$B$70:$H$73,公式调用枚举!$H$68,0))</f>
        <v>3</v>
      </c>
      <c r="I51" s="44" t="str">
        <f t="shared" si="19"/>
        <v>0,500,1,5;501,1000,6,10;1001,2500,2,15;2501,5000,7,20;5001,8000,3,25;8001,9999,8,30</v>
      </c>
      <c r="J51" s="24" t="str">
        <f t="shared" si="5"/>
        <v>1,6,0</v>
      </c>
      <c r="K51" s="24" t="s">
        <v>529</v>
      </c>
      <c r="L51" s="24" t="s">
        <v>76</v>
      </c>
      <c r="M51" s="24" t="s">
        <v>77</v>
      </c>
      <c r="N51" s="24">
        <f>VLOOKUP($C51,公式调用枚举!$B$58:$E$60,公式调用枚举!$D$56,0)</f>
        <v>80002</v>
      </c>
      <c r="O51" s="24">
        <f>VLOOKUP($G51,公式调用枚举!$B$70:$E$73,公式调用枚举!$E$56,0)</f>
        <v>83102</v>
      </c>
      <c r="P51" s="6" t="str">
        <f t="shared" si="6"/>
        <v>6,2,0</v>
      </c>
      <c r="Q51" s="6">
        <f t="shared" si="22"/>
        <v>2</v>
      </c>
      <c r="R51" s="6" t="s">
        <v>76</v>
      </c>
      <c r="S51" s="6" t="s">
        <v>77</v>
      </c>
      <c r="T51" s="6">
        <f>VLOOKUP($F51,公式调用枚举!$B$63:$E$67,公式调用枚举!$D$61,0)</f>
        <v>41</v>
      </c>
      <c r="U51" s="6">
        <f>VLOOKUP($F51,公式调用枚举!$B$63:$E$67,公式调用枚举!$E$61,0)</f>
        <v>82002</v>
      </c>
      <c r="V51" s="57">
        <f>IF(D51=0,"",VLOOKUP($D51,公式调用枚举!$B$76:$D$78,公式调用枚举!$D$75,0))</f>
        <v>80102</v>
      </c>
      <c r="W51" s="4" t="str">
        <f t="shared" si="7"/>
        <v>1,6,0</v>
      </c>
      <c r="X51" s="4" t="s">
        <v>64</v>
      </c>
      <c r="Y51" s="4" t="s">
        <v>65</v>
      </c>
      <c r="Z51" s="4">
        <f>VLOOKUP($G51,公式调用枚举!$B$70:$E$73,公式调用枚举!$D$68,0)</f>
        <v>83002</v>
      </c>
      <c r="AA51" s="4">
        <f>VLOOKUP($G51,公式调用枚举!$B$70:$E$73,公式调用枚举!$E$68,0)</f>
        <v>83102</v>
      </c>
      <c r="AB51" s="44" t="str">
        <f t="shared" si="8"/>
        <v>100,100</v>
      </c>
      <c r="AC51" s="44">
        <f>VLOOKUP($F51,公式调用枚举!$B$3:$F$7,公式调用枚举!$F$2,0)</f>
        <v>100</v>
      </c>
      <c r="AD51" s="44">
        <f>VLOOKUP($F51,公式调用枚举!$B$3:$F$7,公式调用枚举!$F$2,0)</f>
        <v>100</v>
      </c>
      <c r="AE51" s="44" t="str">
        <f t="shared" si="9"/>
        <v>100,0</v>
      </c>
      <c r="AF51" s="44">
        <f>VLOOKUP($F51,公式调用枚举!$B$3:$F$7,公式调用枚举!$F$2,0)</f>
        <v>100</v>
      </c>
      <c r="AG51" s="44">
        <v>0</v>
      </c>
      <c r="AI51" s="15" t="str">
        <f>VLOOKUP($F51,公式调用枚举!$B$3:$L$7,公式调用枚举!$I$2,0)</f>
        <v>-5,100</v>
      </c>
      <c r="AJ51" s="15" t="str">
        <f t="shared" si="10"/>
        <v>-5,100</v>
      </c>
      <c r="AK51" s="15">
        <v>1</v>
      </c>
      <c r="AL51" s="15" t="s">
        <v>66</v>
      </c>
      <c r="AM51" s="40" t="s">
        <v>350</v>
      </c>
      <c r="AN51" s="15" t="s">
        <v>221</v>
      </c>
      <c r="AO51" s="15" t="str">
        <f t="shared" si="23"/>
        <v>1,-5,100</v>
      </c>
      <c r="AP51" s="15" t="s">
        <v>69</v>
      </c>
      <c r="AQ51" s="15" t="s">
        <v>70</v>
      </c>
      <c r="AR51" s="15" t="s">
        <v>71</v>
      </c>
      <c r="AS51" s="15" t="s">
        <v>66</v>
      </c>
      <c r="AT51" s="40" t="s">
        <v>350</v>
      </c>
      <c r="AU51" s="11" t="s">
        <v>68</v>
      </c>
      <c r="AV51" s="11" t="str">
        <f t="shared" si="26"/>
        <v>0,500;501,1000;1001,2500;2501,5000;5001,8000;8001,9999</v>
      </c>
      <c r="AW51" s="13">
        <v>101102103104105</v>
      </c>
      <c r="AX51" s="4" t="str">
        <f>VLOOKUP($F51,公式调用枚举!$B$3:$M$7,公式调用枚举!$M$2,0)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1" s="4">
        <f t="shared" si="12"/>
        <v>3</v>
      </c>
      <c r="AZ51" s="4">
        <v>8</v>
      </c>
      <c r="BA51" s="4">
        <f t="shared" si="24"/>
        <v>5</v>
      </c>
      <c r="BB51" s="4" t="s">
        <v>220</v>
      </c>
      <c r="BC51" s="41" t="s">
        <v>324</v>
      </c>
      <c r="BD51" s="41" t="s">
        <v>326</v>
      </c>
      <c r="BE51" s="7" t="s">
        <v>369</v>
      </c>
      <c r="BF51" s="6" t="str">
        <f t="shared" si="13"/>
        <v>0</v>
      </c>
      <c r="BG51" s="6">
        <v>200</v>
      </c>
      <c r="BH51" s="73">
        <v>500</v>
      </c>
      <c r="BI51" s="6">
        <f t="shared" si="14"/>
        <v>500</v>
      </c>
      <c r="BJ51" s="6">
        <f t="shared" si="15"/>
        <v>5000</v>
      </c>
      <c r="BK51" s="6" t="str">
        <f t="shared" si="16"/>
        <v>-2,100</v>
      </c>
      <c r="BL51" s="7" t="s">
        <v>354</v>
      </c>
      <c r="BM51" s="7" t="s">
        <v>356</v>
      </c>
      <c r="BN51" s="3">
        <f>VLOOKUP(G51,公式调用枚举!$B$70:$I$73,公式调用枚举!$I$68,0)</f>
        <v>5000002</v>
      </c>
    </row>
    <row r="52" spans="1:66" x14ac:dyDescent="0.2">
      <c r="A52" s="48">
        <f t="shared" si="3"/>
        <v>47</v>
      </c>
      <c r="B52" s="3" t="str">
        <f t="shared" si="27"/>
        <v>22123</v>
      </c>
      <c r="C52" s="48">
        <v>2</v>
      </c>
      <c r="D52" s="57">
        <f t="shared" si="25"/>
        <v>2</v>
      </c>
      <c r="E52" s="48">
        <v>1</v>
      </c>
      <c r="F52" s="48">
        <f t="shared" si="28"/>
        <v>2</v>
      </c>
      <c r="G52" s="48">
        <v>3</v>
      </c>
      <c r="H52" s="48">
        <f>IF(C52=1,"",VLOOKUP(G52,公式调用枚举!$B$70:$H$73,公式调用枚举!$H$68,0))</f>
        <v>2</v>
      </c>
      <c r="I52" s="44" t="str">
        <f t="shared" si="19"/>
        <v>0,500,6,10;501,1000,11,15;1001,2500,16,20;2501,5000,21,25;5001,8000,26,30;8001,9999,31,35</v>
      </c>
      <c r="J52" s="24" t="str">
        <f t="shared" si="5"/>
        <v>1,7,0</v>
      </c>
      <c r="K52" s="24" t="s">
        <v>530</v>
      </c>
      <c r="L52" s="24" t="s">
        <v>76</v>
      </c>
      <c r="M52" s="24" t="s">
        <v>77</v>
      </c>
      <c r="N52" s="24">
        <f>VLOOKUP($C52,公式调用枚举!$B$58:$E$60,公式调用枚举!$D$56,0)</f>
        <v>80002</v>
      </c>
      <c r="O52" s="24">
        <f>VLOOKUP($G52,公式调用枚举!$B$70:$E$73,公式调用枚举!$E$56,0)</f>
        <v>83103</v>
      </c>
      <c r="P52" s="6" t="str">
        <f t="shared" si="6"/>
        <v>6,2,0</v>
      </c>
      <c r="Q52" s="6">
        <f t="shared" si="22"/>
        <v>2</v>
      </c>
      <c r="R52" s="6" t="s">
        <v>76</v>
      </c>
      <c r="S52" s="6" t="s">
        <v>77</v>
      </c>
      <c r="T52" s="6">
        <f>VLOOKUP($F52,公式调用枚举!$B$63:$E$67,公式调用枚举!$D$61,0)</f>
        <v>41</v>
      </c>
      <c r="U52" s="6">
        <f>VLOOKUP($F52,公式调用枚举!$B$63:$E$67,公式调用枚举!$E$61,0)</f>
        <v>82002</v>
      </c>
      <c r="V52" s="57">
        <f>IF(D52=0,"",VLOOKUP($D52,公式调用枚举!$B$76:$D$78,公式调用枚举!$D$75,0))</f>
        <v>80102</v>
      </c>
      <c r="W52" s="4" t="str">
        <f t="shared" si="7"/>
        <v>1,7,0</v>
      </c>
      <c r="X52" s="4" t="s">
        <v>64</v>
      </c>
      <c r="Y52" s="4" t="s">
        <v>65</v>
      </c>
      <c r="Z52" s="4">
        <f>VLOOKUP($G52,公式调用枚举!$B$70:$E$73,公式调用枚举!$D$68,0)</f>
        <v>83003</v>
      </c>
      <c r="AA52" s="4">
        <f>VLOOKUP($G52,公式调用枚举!$B$70:$E$73,公式调用枚举!$E$68,0)</f>
        <v>83103</v>
      </c>
      <c r="AB52" s="44" t="str">
        <f t="shared" si="8"/>
        <v>100,100</v>
      </c>
      <c r="AC52" s="44">
        <f>VLOOKUP($F52,公式调用枚举!$B$3:$F$7,公式调用枚举!$F$2,0)</f>
        <v>100</v>
      </c>
      <c r="AD52" s="44">
        <f>VLOOKUP($F52,公式调用枚举!$B$3:$F$7,公式调用枚举!$F$2,0)</f>
        <v>100</v>
      </c>
      <c r="AE52" s="44" t="str">
        <f t="shared" si="9"/>
        <v>100,0</v>
      </c>
      <c r="AF52" s="44">
        <f>VLOOKUP($F52,公式调用枚举!$B$3:$F$7,公式调用枚举!$F$2,0)</f>
        <v>100</v>
      </c>
      <c r="AG52" s="44">
        <v>0</v>
      </c>
      <c r="AI52" s="15" t="str">
        <f>VLOOKUP($F52,公式调用枚举!$B$3:$L$7,公式调用枚举!$I$2,0)</f>
        <v>-5,100</v>
      </c>
      <c r="AJ52" s="15" t="str">
        <f t="shared" si="10"/>
        <v>-5,100</v>
      </c>
      <c r="AK52" s="15">
        <v>1</v>
      </c>
      <c r="AL52" s="15" t="s">
        <v>66</v>
      </c>
      <c r="AM52" s="40" t="s">
        <v>350</v>
      </c>
      <c r="AN52" s="15" t="s">
        <v>221</v>
      </c>
      <c r="AO52" s="15" t="str">
        <f t="shared" si="23"/>
        <v>1,-5,100</v>
      </c>
      <c r="AP52" s="15" t="s">
        <v>69</v>
      </c>
      <c r="AQ52" s="15" t="s">
        <v>70</v>
      </c>
      <c r="AR52" s="15" t="s">
        <v>71</v>
      </c>
      <c r="AS52" s="15" t="s">
        <v>66</v>
      </c>
      <c r="AT52" s="40" t="s">
        <v>350</v>
      </c>
      <c r="AU52" s="11" t="s">
        <v>68</v>
      </c>
      <c r="AV52" s="11" t="str">
        <f t="shared" si="26"/>
        <v>0,500;501,1000;1001,2500;2501,5000;5001,8000;8001,9999</v>
      </c>
      <c r="AW52" s="13">
        <v>101102103104105</v>
      </c>
      <c r="AX52" s="4" t="str">
        <f>VLOOKUP($F52,公式调用枚举!$B$3:$M$7,公式调用枚举!$M$2,0)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2" s="4">
        <f t="shared" si="12"/>
        <v>3</v>
      </c>
      <c r="AZ52" s="4">
        <v>8</v>
      </c>
      <c r="BA52" s="4">
        <f t="shared" si="24"/>
        <v>5</v>
      </c>
      <c r="BB52" s="4" t="s">
        <v>220</v>
      </c>
      <c r="BC52" s="41" t="s">
        <v>324</v>
      </c>
      <c r="BD52" s="41" t="s">
        <v>326</v>
      </c>
      <c r="BE52" s="7" t="s">
        <v>369</v>
      </c>
      <c r="BF52" s="6" t="str">
        <f t="shared" si="13"/>
        <v>0</v>
      </c>
      <c r="BG52" s="6">
        <v>200</v>
      </c>
      <c r="BH52" s="73">
        <v>500</v>
      </c>
      <c r="BI52" s="6">
        <f t="shared" si="14"/>
        <v>500</v>
      </c>
      <c r="BJ52" s="6">
        <f t="shared" si="15"/>
        <v>5000</v>
      </c>
      <c r="BK52" s="6" t="str">
        <f t="shared" si="16"/>
        <v>-2,100</v>
      </c>
      <c r="BL52" s="7" t="s">
        <v>354</v>
      </c>
      <c r="BM52" s="7" t="s">
        <v>356</v>
      </c>
      <c r="BN52" s="3">
        <f>VLOOKUP(G52,公式调用枚举!$B$70:$I$73,公式调用枚举!$I$68,0)</f>
        <v>5000003</v>
      </c>
    </row>
    <row r="53" spans="1:66" x14ac:dyDescent="0.2">
      <c r="A53" s="48">
        <f t="shared" si="3"/>
        <v>48</v>
      </c>
      <c r="B53" s="3" t="str">
        <f t="shared" si="27"/>
        <v>22124</v>
      </c>
      <c r="C53" s="48">
        <v>2</v>
      </c>
      <c r="D53" s="57">
        <f t="shared" si="25"/>
        <v>2</v>
      </c>
      <c r="E53" s="48">
        <v>1</v>
      </c>
      <c r="F53" s="48">
        <f t="shared" si="28"/>
        <v>2</v>
      </c>
      <c r="G53" s="48">
        <v>4</v>
      </c>
      <c r="H53" s="48">
        <f>IF(C53=1,"",VLOOKUP(G53,公式调用枚举!$B$70:$H$73,公式调用枚举!$H$68,0))</f>
        <v>1</v>
      </c>
      <c r="I53" s="44" t="str">
        <f t="shared" si="19"/>
        <v>0,500,11,15;501,1000,16,20;1001,2500,21,25;2501,5000,26,30;5001,8000,31,35;8001,9999,36,40</v>
      </c>
      <c r="J53" s="24" t="str">
        <f t="shared" si="5"/>
        <v>1,8,0</v>
      </c>
      <c r="K53" s="24" t="s">
        <v>531</v>
      </c>
      <c r="L53" s="24" t="s">
        <v>76</v>
      </c>
      <c r="M53" s="24" t="s">
        <v>77</v>
      </c>
      <c r="N53" s="24">
        <f>VLOOKUP($C53,公式调用枚举!$B$58:$E$60,公式调用枚举!$D$56,0)</f>
        <v>80002</v>
      </c>
      <c r="O53" s="24">
        <f>VLOOKUP($G53,公式调用枚举!$B$70:$E$73,公式调用枚举!$E$56,0)</f>
        <v>83104</v>
      </c>
      <c r="P53" s="6" t="str">
        <f t="shared" si="6"/>
        <v>6,2,0</v>
      </c>
      <c r="Q53" s="6">
        <f t="shared" si="22"/>
        <v>2</v>
      </c>
      <c r="R53" s="6" t="s">
        <v>76</v>
      </c>
      <c r="S53" s="6" t="s">
        <v>77</v>
      </c>
      <c r="T53" s="6">
        <f>VLOOKUP($F53,公式调用枚举!$B$63:$E$67,公式调用枚举!$D$61,0)</f>
        <v>41</v>
      </c>
      <c r="U53" s="6">
        <f>VLOOKUP($F53,公式调用枚举!$B$63:$E$67,公式调用枚举!$E$61,0)</f>
        <v>82002</v>
      </c>
      <c r="V53" s="57">
        <f>IF(D53=0,"",VLOOKUP($D53,公式调用枚举!$B$76:$D$78,公式调用枚举!$D$75,0))</f>
        <v>80102</v>
      </c>
      <c r="W53" s="4" t="str">
        <f t="shared" si="7"/>
        <v>1,8,0</v>
      </c>
      <c r="X53" s="4" t="s">
        <v>64</v>
      </c>
      <c r="Y53" s="4" t="s">
        <v>65</v>
      </c>
      <c r="Z53" s="4">
        <f>VLOOKUP($G53,公式调用枚举!$B$70:$E$73,公式调用枚举!$D$68,0)</f>
        <v>83004</v>
      </c>
      <c r="AA53" s="4">
        <f>VLOOKUP($G53,公式调用枚举!$B$70:$E$73,公式调用枚举!$E$68,0)</f>
        <v>83104</v>
      </c>
      <c r="AB53" s="44" t="str">
        <f t="shared" si="8"/>
        <v>100,100</v>
      </c>
      <c r="AC53" s="44">
        <f>VLOOKUP($F53,公式调用枚举!$B$3:$F$7,公式调用枚举!$F$2,0)</f>
        <v>100</v>
      </c>
      <c r="AD53" s="44">
        <f>VLOOKUP($F53,公式调用枚举!$B$3:$F$7,公式调用枚举!$F$2,0)</f>
        <v>100</v>
      </c>
      <c r="AE53" s="44" t="str">
        <f t="shared" si="9"/>
        <v>100,0</v>
      </c>
      <c r="AF53" s="44">
        <f>VLOOKUP($F53,公式调用枚举!$B$3:$F$7,公式调用枚举!$F$2,0)</f>
        <v>100</v>
      </c>
      <c r="AG53" s="44">
        <v>0</v>
      </c>
      <c r="AI53" s="15" t="str">
        <f>VLOOKUP($F53,公式调用枚举!$B$3:$L$7,公式调用枚举!$I$2,0)</f>
        <v>-5,100</v>
      </c>
      <c r="AJ53" s="15" t="str">
        <f t="shared" si="10"/>
        <v>-5,100</v>
      </c>
      <c r="AK53" s="15">
        <v>1</v>
      </c>
      <c r="AL53" s="15" t="s">
        <v>66</v>
      </c>
      <c r="AM53" s="40" t="s">
        <v>350</v>
      </c>
      <c r="AN53" s="15" t="s">
        <v>221</v>
      </c>
      <c r="AO53" s="15" t="str">
        <f t="shared" si="23"/>
        <v>1,-5,100</v>
      </c>
      <c r="AP53" s="15" t="s">
        <v>69</v>
      </c>
      <c r="AQ53" s="15" t="s">
        <v>70</v>
      </c>
      <c r="AR53" s="15" t="s">
        <v>71</v>
      </c>
      <c r="AS53" s="15" t="s">
        <v>66</v>
      </c>
      <c r="AT53" s="40" t="s">
        <v>350</v>
      </c>
      <c r="AU53" s="11" t="s">
        <v>68</v>
      </c>
      <c r="AV53" s="11" t="str">
        <f t="shared" si="26"/>
        <v>0,500;501,1000;1001,2500;2501,5000;5001,8000;8001,9999</v>
      </c>
      <c r="AW53" s="13">
        <v>101102103104105</v>
      </c>
      <c r="AX53" s="4" t="str">
        <f>VLOOKUP($F53,公式调用枚举!$B$3:$M$7,公式调用枚举!$M$2,0)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3" s="4">
        <f t="shared" si="12"/>
        <v>3</v>
      </c>
      <c r="AZ53" s="4">
        <v>8</v>
      </c>
      <c r="BA53" s="4">
        <f t="shared" si="24"/>
        <v>5</v>
      </c>
      <c r="BB53" s="4" t="s">
        <v>220</v>
      </c>
      <c r="BC53" s="41" t="s">
        <v>324</v>
      </c>
      <c r="BD53" s="41" t="s">
        <v>326</v>
      </c>
      <c r="BE53" s="7" t="s">
        <v>369</v>
      </c>
      <c r="BF53" s="6" t="str">
        <f t="shared" si="13"/>
        <v>0</v>
      </c>
      <c r="BG53" s="6">
        <v>200</v>
      </c>
      <c r="BH53" s="73">
        <v>500</v>
      </c>
      <c r="BI53" s="6">
        <f t="shared" si="14"/>
        <v>500</v>
      </c>
      <c r="BJ53" s="6">
        <f t="shared" si="15"/>
        <v>5000</v>
      </c>
      <c r="BK53" s="6" t="str">
        <f t="shared" si="16"/>
        <v>-2,100</v>
      </c>
      <c r="BL53" s="7" t="s">
        <v>354</v>
      </c>
      <c r="BM53" s="7" t="s">
        <v>356</v>
      </c>
      <c r="BN53" s="3">
        <f>VLOOKUP(G53,公式调用枚举!$B$70:$I$73,公式调用枚举!$I$68,0)</f>
        <v>5000001</v>
      </c>
    </row>
    <row r="54" spans="1:66" x14ac:dyDescent="0.2">
      <c r="A54" s="48">
        <f t="shared" si="3"/>
        <v>49</v>
      </c>
      <c r="B54" s="3" t="str">
        <f t="shared" si="27"/>
        <v>22131</v>
      </c>
      <c r="C54" s="48">
        <v>2</v>
      </c>
      <c r="D54" s="57">
        <f t="shared" si="25"/>
        <v>2</v>
      </c>
      <c r="E54" s="48">
        <v>1</v>
      </c>
      <c r="F54" s="48">
        <f t="shared" si="28"/>
        <v>3</v>
      </c>
      <c r="G54" s="48">
        <v>1</v>
      </c>
      <c r="H54" s="48">
        <f>IF(C54=1,"",VLOOKUP(G54,公式调用枚举!$B$70:$H$73,公式调用枚举!$H$68,0))</f>
        <v>6</v>
      </c>
      <c r="I54" s="44" t="str">
        <f t="shared" si="19"/>
        <v>0,500,16,20;501,1000,21,25;2500,26,30;5000,31,35;8000,36,40;9999,41,45</v>
      </c>
      <c r="J54" s="24" t="str">
        <f t="shared" si="5"/>
        <v>1,9,0</v>
      </c>
      <c r="K54" s="24" t="s">
        <v>532</v>
      </c>
      <c r="L54" s="24" t="s">
        <v>83</v>
      </c>
      <c r="M54" s="24" t="s">
        <v>84</v>
      </c>
      <c r="N54" s="24">
        <f>VLOOKUP($C54,公式调用枚举!$B$58:$E$60,公式调用枚举!$D$56,0)</f>
        <v>80002</v>
      </c>
      <c r="O54" s="24">
        <f>VLOOKUP($G54,公式调用枚举!$B$70:$E$73,公式调用枚举!$E$56,0)</f>
        <v>83101</v>
      </c>
      <c r="P54" s="6" t="str">
        <f t="shared" si="6"/>
        <v>6,3,0</v>
      </c>
      <c r="Q54" s="6">
        <f t="shared" si="22"/>
        <v>3</v>
      </c>
      <c r="R54" s="6" t="s">
        <v>83</v>
      </c>
      <c r="S54" s="6" t="s">
        <v>84</v>
      </c>
      <c r="T54" s="6">
        <f>VLOOKUP($F54,公式调用枚举!$B$63:$E$67,公式调用枚举!$D$61,0)</f>
        <v>42</v>
      </c>
      <c r="U54" s="6">
        <f>VLOOKUP($F54,公式调用枚举!$B$63:$E$67,公式调用枚举!$E$61,0)</f>
        <v>82003</v>
      </c>
      <c r="V54" s="57">
        <f>IF(D54=0,"",VLOOKUP($D54,公式调用枚举!$B$76:$D$78,公式调用枚举!$D$75,0))</f>
        <v>80102</v>
      </c>
      <c r="W54" s="4" t="str">
        <f t="shared" si="7"/>
        <v>1,9,0</v>
      </c>
      <c r="X54" s="4" t="s">
        <v>64</v>
      </c>
      <c r="Y54" s="4" t="s">
        <v>65</v>
      </c>
      <c r="Z54" s="4">
        <f>VLOOKUP($G54,公式调用枚举!$B$70:$E$73,公式调用枚举!$D$68,0)</f>
        <v>83001</v>
      </c>
      <c r="AA54" s="4">
        <f>VLOOKUP($G54,公式调用枚举!$B$70:$E$73,公式调用枚举!$E$68,0)</f>
        <v>83101</v>
      </c>
      <c r="AB54" s="44" t="str">
        <f t="shared" si="8"/>
        <v>1000,1000</v>
      </c>
      <c r="AC54" s="44">
        <f>VLOOKUP($F54,公式调用枚举!$B$3:$F$7,公式调用枚举!$F$2,0)</f>
        <v>1000</v>
      </c>
      <c r="AD54" s="44">
        <f>VLOOKUP($F54,公式调用枚举!$B$3:$F$7,公式调用枚举!$F$2,0)</f>
        <v>1000</v>
      </c>
      <c r="AE54" s="44" t="str">
        <f t="shared" si="9"/>
        <v>1000,0</v>
      </c>
      <c r="AF54" s="44">
        <f>VLOOKUP($F54,公式调用枚举!$B$3:$F$7,公式调用枚举!$F$2,0)</f>
        <v>1000</v>
      </c>
      <c r="AG54" s="44">
        <v>0</v>
      </c>
      <c r="AI54" s="15" t="str">
        <f>VLOOKUP($F54,公式调用枚举!$B$3:$L$7,公式调用枚举!$I$2,0)</f>
        <v>-5,1000</v>
      </c>
      <c r="AJ54" s="15" t="str">
        <f t="shared" si="10"/>
        <v>-5,1000</v>
      </c>
      <c r="AK54" s="15">
        <v>1</v>
      </c>
      <c r="AL54" s="15" t="s">
        <v>66</v>
      </c>
      <c r="AM54" s="40" t="s">
        <v>350</v>
      </c>
      <c r="AN54" s="15" t="s">
        <v>222</v>
      </c>
      <c r="AO54" s="15" t="str">
        <f t="shared" si="23"/>
        <v>1,-5,1000</v>
      </c>
      <c r="AP54" s="15" t="s">
        <v>69</v>
      </c>
      <c r="AQ54" s="15" t="s">
        <v>70</v>
      </c>
      <c r="AR54" s="15" t="s">
        <v>71</v>
      </c>
      <c r="AS54" s="15" t="s">
        <v>66</v>
      </c>
      <c r="AT54" s="40" t="s">
        <v>350</v>
      </c>
      <c r="AU54" s="11" t="s">
        <v>68</v>
      </c>
      <c r="AV54" s="11" t="str">
        <f t="shared" si="26"/>
        <v>0,500;501,1000;1001,2500;2501,5000;5001,8000;8001,9999</v>
      </c>
      <c r="AW54" s="13">
        <v>101102103104105</v>
      </c>
      <c r="AX54" s="4" t="str">
        <f>VLOOKUP($F54,公式调用枚举!$B$3:$M$7,公式调用枚举!$M$2,0)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4" s="4">
        <f t="shared" si="12"/>
        <v>5</v>
      </c>
      <c r="AZ54" s="4">
        <v>8</v>
      </c>
      <c r="BA54" s="4">
        <f t="shared" si="24"/>
        <v>7</v>
      </c>
      <c r="BB54" s="4" t="s">
        <v>220</v>
      </c>
      <c r="BC54" s="41" t="s">
        <v>324</v>
      </c>
      <c r="BD54" s="41" t="s">
        <v>326</v>
      </c>
      <c r="BE54" s="7" t="s">
        <v>369</v>
      </c>
      <c r="BF54" s="6" t="str">
        <f t="shared" si="13"/>
        <v>0</v>
      </c>
      <c r="BG54" s="6">
        <v>2000</v>
      </c>
      <c r="BH54" s="73">
        <v>500</v>
      </c>
      <c r="BI54" s="6">
        <f t="shared" si="14"/>
        <v>500</v>
      </c>
      <c r="BJ54" s="6">
        <f t="shared" si="15"/>
        <v>5000</v>
      </c>
      <c r="BK54" s="6" t="str">
        <f t="shared" si="16"/>
        <v>-2,100</v>
      </c>
      <c r="BL54" s="7" t="s">
        <v>354</v>
      </c>
      <c r="BM54" s="7" t="s">
        <v>356</v>
      </c>
      <c r="BN54" s="3">
        <f>VLOOKUP(G54,公式调用枚举!$B$70:$I$73,公式调用枚举!$I$68,0)</f>
        <v>5000001</v>
      </c>
    </row>
    <row r="55" spans="1:66" x14ac:dyDescent="0.2">
      <c r="A55" s="48">
        <f t="shared" si="3"/>
        <v>50</v>
      </c>
      <c r="B55" s="3" t="str">
        <f t="shared" si="27"/>
        <v>22132</v>
      </c>
      <c r="C55" s="48">
        <v>2</v>
      </c>
      <c r="D55" s="57">
        <f t="shared" si="25"/>
        <v>2</v>
      </c>
      <c r="E55" s="48">
        <v>1</v>
      </c>
      <c r="F55" s="48">
        <f t="shared" si="28"/>
        <v>3</v>
      </c>
      <c r="G55" s="48">
        <v>2</v>
      </c>
      <c r="H55" s="48">
        <f>IF(C55=1,"",VLOOKUP(G55,公式调用枚举!$B$70:$H$73,公式调用枚举!$H$68,0))</f>
        <v>3</v>
      </c>
      <c r="I55" s="44" t="str">
        <f t="shared" si="19"/>
        <v>0,500,21,25;501,1000,26,30;1001,2500,31,35;2501,5000,36,40;5001,8000,41,45;8001,9999,46,50</v>
      </c>
      <c r="J55" s="24" t="str">
        <f t="shared" si="5"/>
        <v>1,10,0</v>
      </c>
      <c r="K55" s="24" t="s">
        <v>436</v>
      </c>
      <c r="L55" s="24" t="s">
        <v>83</v>
      </c>
      <c r="M55" s="24" t="s">
        <v>84</v>
      </c>
      <c r="N55" s="24">
        <f>VLOOKUP($C55,公式调用枚举!$B$58:$E$60,公式调用枚举!$D$56,0)</f>
        <v>80002</v>
      </c>
      <c r="O55" s="24">
        <f>VLOOKUP($G55,公式调用枚举!$B$70:$E$73,公式调用枚举!$E$56,0)</f>
        <v>83102</v>
      </c>
      <c r="P55" s="6" t="str">
        <f t="shared" si="6"/>
        <v>6,3,0</v>
      </c>
      <c r="Q55" s="6">
        <f t="shared" si="22"/>
        <v>3</v>
      </c>
      <c r="R55" s="6" t="s">
        <v>83</v>
      </c>
      <c r="S55" s="6" t="s">
        <v>84</v>
      </c>
      <c r="T55" s="6">
        <f>VLOOKUP($F55,公式调用枚举!$B$63:$E$67,公式调用枚举!$D$61,0)</f>
        <v>42</v>
      </c>
      <c r="U55" s="6">
        <f>VLOOKUP($F55,公式调用枚举!$B$63:$E$67,公式调用枚举!$E$61,0)</f>
        <v>82003</v>
      </c>
      <c r="V55" s="57">
        <f>IF(D55=0,"",VLOOKUP($D55,公式调用枚举!$B$76:$D$78,公式调用枚举!$D$75,0))</f>
        <v>80102</v>
      </c>
      <c r="W55" s="4" t="str">
        <f t="shared" si="7"/>
        <v>1,10,0</v>
      </c>
      <c r="X55" s="4" t="s">
        <v>64</v>
      </c>
      <c r="Y55" s="4" t="s">
        <v>65</v>
      </c>
      <c r="Z55" s="4">
        <f>VLOOKUP($G55,公式调用枚举!$B$70:$E$73,公式调用枚举!$D$68,0)</f>
        <v>83002</v>
      </c>
      <c r="AA55" s="4">
        <f>VLOOKUP($G55,公式调用枚举!$B$70:$E$73,公式调用枚举!$E$68,0)</f>
        <v>83102</v>
      </c>
      <c r="AB55" s="44" t="str">
        <f t="shared" si="8"/>
        <v>1000,1000</v>
      </c>
      <c r="AC55" s="44">
        <f>VLOOKUP($F55,公式调用枚举!$B$3:$F$7,公式调用枚举!$F$2,0)</f>
        <v>1000</v>
      </c>
      <c r="AD55" s="44">
        <f>VLOOKUP($F55,公式调用枚举!$B$3:$F$7,公式调用枚举!$F$2,0)</f>
        <v>1000</v>
      </c>
      <c r="AE55" s="44" t="str">
        <f t="shared" si="9"/>
        <v>1000,0</v>
      </c>
      <c r="AF55" s="44">
        <f>VLOOKUP($F55,公式调用枚举!$B$3:$F$7,公式调用枚举!$F$2,0)</f>
        <v>1000</v>
      </c>
      <c r="AG55" s="44">
        <v>0</v>
      </c>
      <c r="AI55" s="15" t="str">
        <f>VLOOKUP($F55,公式调用枚举!$B$3:$L$7,公式调用枚举!$I$2,0)</f>
        <v>-5,1000</v>
      </c>
      <c r="AJ55" s="15" t="str">
        <f t="shared" si="10"/>
        <v>-5,1000</v>
      </c>
      <c r="AK55" s="15">
        <v>1</v>
      </c>
      <c r="AL55" s="15" t="s">
        <v>66</v>
      </c>
      <c r="AM55" s="40" t="s">
        <v>350</v>
      </c>
      <c r="AN55" s="15" t="s">
        <v>222</v>
      </c>
      <c r="AO55" s="15" t="str">
        <f t="shared" si="23"/>
        <v>1,-5,1000</v>
      </c>
      <c r="AP55" s="15" t="s">
        <v>69</v>
      </c>
      <c r="AQ55" s="15" t="s">
        <v>70</v>
      </c>
      <c r="AR55" s="15" t="s">
        <v>71</v>
      </c>
      <c r="AS55" s="15" t="s">
        <v>66</v>
      </c>
      <c r="AT55" s="40" t="s">
        <v>350</v>
      </c>
      <c r="AU55" s="11" t="s">
        <v>68</v>
      </c>
      <c r="AV55" s="11" t="str">
        <f t="shared" si="26"/>
        <v>0,500;501,1000;1001,2500;2501,5000;5001,8000;8001,9999</v>
      </c>
      <c r="AW55" s="13">
        <v>101102103104105</v>
      </c>
      <c r="AX55" s="4" t="str">
        <f>VLOOKUP($F55,公式调用枚举!$B$3:$M$7,公式调用枚举!$M$2,0)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5" s="4">
        <f t="shared" si="12"/>
        <v>5</v>
      </c>
      <c r="AZ55" s="4">
        <v>8</v>
      </c>
      <c r="BA55" s="4">
        <f t="shared" si="24"/>
        <v>7</v>
      </c>
      <c r="BB55" s="4" t="s">
        <v>220</v>
      </c>
      <c r="BC55" s="41" t="s">
        <v>324</v>
      </c>
      <c r="BD55" s="41" t="s">
        <v>326</v>
      </c>
      <c r="BE55" s="7" t="s">
        <v>369</v>
      </c>
      <c r="BF55" s="6" t="str">
        <f t="shared" si="13"/>
        <v>0</v>
      </c>
      <c r="BG55" s="6">
        <v>2000</v>
      </c>
      <c r="BH55" s="73">
        <v>500</v>
      </c>
      <c r="BI55" s="6">
        <f t="shared" si="14"/>
        <v>500</v>
      </c>
      <c r="BJ55" s="6">
        <f t="shared" si="15"/>
        <v>5000</v>
      </c>
      <c r="BK55" s="6" t="str">
        <f t="shared" si="16"/>
        <v>-2,100</v>
      </c>
      <c r="BL55" s="7" t="s">
        <v>354</v>
      </c>
      <c r="BM55" s="7" t="s">
        <v>356</v>
      </c>
      <c r="BN55" s="3">
        <f>VLOOKUP(G55,公式调用枚举!$B$70:$I$73,公式调用枚举!$I$68,0)</f>
        <v>5000002</v>
      </c>
    </row>
    <row r="56" spans="1:66" x14ac:dyDescent="0.2">
      <c r="A56" s="48">
        <f t="shared" si="3"/>
        <v>51</v>
      </c>
      <c r="B56" s="3" t="str">
        <f t="shared" si="27"/>
        <v>22133</v>
      </c>
      <c r="C56" s="48">
        <v>2</v>
      </c>
      <c r="D56" s="57">
        <f t="shared" si="25"/>
        <v>2</v>
      </c>
      <c r="E56" s="48">
        <v>1</v>
      </c>
      <c r="F56" s="48">
        <f t="shared" si="28"/>
        <v>3</v>
      </c>
      <c r="G56" s="48">
        <v>3</v>
      </c>
      <c r="H56" s="48">
        <f>IF(C56=1,"",VLOOKUP(G56,公式调用枚举!$B$70:$H$73,公式调用枚举!$H$68,0))</f>
        <v>2</v>
      </c>
      <c r="I56" s="44" t="str">
        <f t="shared" si="19"/>
        <v>0,500,1,5;501,1000,6,10;1001,2500,2,15;2501,5000,7,20;5001,8000,3,25;8001,9999,8,30</v>
      </c>
      <c r="J56" s="24" t="str">
        <f t="shared" si="5"/>
        <v>1,11,0</v>
      </c>
      <c r="K56" s="24" t="s">
        <v>533</v>
      </c>
      <c r="L56" s="24" t="s">
        <v>83</v>
      </c>
      <c r="M56" s="24" t="s">
        <v>84</v>
      </c>
      <c r="N56" s="24">
        <f>VLOOKUP($C56,公式调用枚举!$B$58:$E$60,公式调用枚举!$D$56,0)</f>
        <v>80002</v>
      </c>
      <c r="O56" s="24">
        <f>VLOOKUP($G56,公式调用枚举!$B$70:$E$73,公式调用枚举!$E$56,0)</f>
        <v>83103</v>
      </c>
      <c r="P56" s="6" t="str">
        <f t="shared" si="6"/>
        <v>6,3,0</v>
      </c>
      <c r="Q56" s="6">
        <f t="shared" si="22"/>
        <v>3</v>
      </c>
      <c r="R56" s="6" t="s">
        <v>83</v>
      </c>
      <c r="S56" s="6" t="s">
        <v>84</v>
      </c>
      <c r="T56" s="6">
        <f>VLOOKUP($F56,公式调用枚举!$B$63:$E$67,公式调用枚举!$D$61,0)</f>
        <v>42</v>
      </c>
      <c r="U56" s="6">
        <f>VLOOKUP($F56,公式调用枚举!$B$63:$E$67,公式调用枚举!$E$61,0)</f>
        <v>82003</v>
      </c>
      <c r="V56" s="57">
        <f>IF(D56=0,"",VLOOKUP($D56,公式调用枚举!$B$76:$D$78,公式调用枚举!$D$75,0))</f>
        <v>80102</v>
      </c>
      <c r="W56" s="4" t="str">
        <f t="shared" si="7"/>
        <v>1,11,0</v>
      </c>
      <c r="X56" s="4" t="s">
        <v>64</v>
      </c>
      <c r="Y56" s="4" t="s">
        <v>65</v>
      </c>
      <c r="Z56" s="4">
        <f>VLOOKUP($G56,公式调用枚举!$B$70:$E$73,公式调用枚举!$D$68,0)</f>
        <v>83003</v>
      </c>
      <c r="AA56" s="4">
        <f>VLOOKUP($G56,公式调用枚举!$B$70:$E$73,公式调用枚举!$E$68,0)</f>
        <v>83103</v>
      </c>
      <c r="AB56" s="44" t="str">
        <f t="shared" si="8"/>
        <v>1000,1000</v>
      </c>
      <c r="AC56" s="44">
        <f>VLOOKUP($F56,公式调用枚举!$B$3:$F$7,公式调用枚举!$F$2,0)</f>
        <v>1000</v>
      </c>
      <c r="AD56" s="44">
        <f>VLOOKUP($F56,公式调用枚举!$B$3:$F$7,公式调用枚举!$F$2,0)</f>
        <v>1000</v>
      </c>
      <c r="AE56" s="44" t="str">
        <f t="shared" si="9"/>
        <v>1000,0</v>
      </c>
      <c r="AF56" s="44">
        <f>VLOOKUP($F56,公式调用枚举!$B$3:$F$7,公式调用枚举!$F$2,0)</f>
        <v>1000</v>
      </c>
      <c r="AG56" s="44">
        <v>0</v>
      </c>
      <c r="AI56" s="15" t="str">
        <f>VLOOKUP($F56,公式调用枚举!$B$3:$L$7,公式调用枚举!$I$2,0)</f>
        <v>-5,1000</v>
      </c>
      <c r="AJ56" s="15" t="str">
        <f t="shared" si="10"/>
        <v>-5,1000</v>
      </c>
      <c r="AK56" s="15">
        <v>1</v>
      </c>
      <c r="AL56" s="15" t="s">
        <v>66</v>
      </c>
      <c r="AM56" s="40" t="s">
        <v>350</v>
      </c>
      <c r="AN56" s="15" t="s">
        <v>222</v>
      </c>
      <c r="AO56" s="15" t="str">
        <f t="shared" si="23"/>
        <v>1,-5,1000</v>
      </c>
      <c r="AP56" s="15" t="s">
        <v>69</v>
      </c>
      <c r="AQ56" s="15" t="s">
        <v>70</v>
      </c>
      <c r="AR56" s="15" t="s">
        <v>71</v>
      </c>
      <c r="AS56" s="15" t="s">
        <v>66</v>
      </c>
      <c r="AT56" s="40" t="s">
        <v>350</v>
      </c>
      <c r="AU56" s="11" t="s">
        <v>68</v>
      </c>
      <c r="AV56" s="11" t="str">
        <f t="shared" si="26"/>
        <v>0,500;501,1000;1001,2500;2501,5000;5001,8000;8001,9999</v>
      </c>
      <c r="AW56" s="13">
        <v>101102103104105</v>
      </c>
      <c r="AX56" s="4" t="str">
        <f>VLOOKUP($F56,公式调用枚举!$B$3:$M$7,公式调用枚举!$M$2,0)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6" s="4">
        <f t="shared" si="12"/>
        <v>5</v>
      </c>
      <c r="AZ56" s="4">
        <v>8</v>
      </c>
      <c r="BA56" s="4">
        <f t="shared" si="24"/>
        <v>7</v>
      </c>
      <c r="BB56" s="4" t="s">
        <v>220</v>
      </c>
      <c r="BC56" s="41" t="s">
        <v>324</v>
      </c>
      <c r="BD56" s="41" t="s">
        <v>326</v>
      </c>
      <c r="BE56" s="7" t="s">
        <v>369</v>
      </c>
      <c r="BF56" s="6" t="str">
        <f t="shared" si="13"/>
        <v>0</v>
      </c>
      <c r="BG56" s="6">
        <v>2000</v>
      </c>
      <c r="BH56" s="73">
        <v>500</v>
      </c>
      <c r="BI56" s="6">
        <f t="shared" si="14"/>
        <v>500</v>
      </c>
      <c r="BJ56" s="6">
        <f t="shared" si="15"/>
        <v>5000</v>
      </c>
      <c r="BK56" s="6" t="str">
        <f t="shared" si="16"/>
        <v>-2,100</v>
      </c>
      <c r="BL56" s="7" t="s">
        <v>354</v>
      </c>
      <c r="BM56" s="7" t="s">
        <v>356</v>
      </c>
      <c r="BN56" s="3">
        <f>VLOOKUP(G56,公式调用枚举!$B$70:$I$73,公式调用枚举!$I$68,0)</f>
        <v>5000003</v>
      </c>
    </row>
    <row r="57" spans="1:66" x14ac:dyDescent="0.2">
      <c r="A57" s="48">
        <f t="shared" si="3"/>
        <v>52</v>
      </c>
      <c r="B57" s="3" t="str">
        <f t="shared" si="27"/>
        <v>22134</v>
      </c>
      <c r="C57" s="48">
        <v>2</v>
      </c>
      <c r="D57" s="57">
        <f t="shared" si="25"/>
        <v>2</v>
      </c>
      <c r="E57" s="48">
        <v>1</v>
      </c>
      <c r="F57" s="48">
        <f t="shared" si="28"/>
        <v>3</v>
      </c>
      <c r="G57" s="48">
        <v>4</v>
      </c>
      <c r="H57" s="48">
        <f>IF(C57=1,"",VLOOKUP(G57,公式调用枚举!$B$70:$H$73,公式调用枚举!$H$68,0))</f>
        <v>1</v>
      </c>
      <c r="I57" s="44" t="str">
        <f t="shared" si="19"/>
        <v>0,500,6,10;501,1000,11,15;1001,2500,16,20;2501,5000,21,25;5001,8000,26,30;8001,9999,31,35</v>
      </c>
      <c r="J57" s="24" t="str">
        <f t="shared" si="5"/>
        <v>1,12,0</v>
      </c>
      <c r="K57" s="24" t="s">
        <v>534</v>
      </c>
      <c r="L57" s="24" t="s">
        <v>83</v>
      </c>
      <c r="M57" s="24" t="s">
        <v>84</v>
      </c>
      <c r="N57" s="24">
        <f>VLOOKUP($C57,公式调用枚举!$B$58:$E$60,公式调用枚举!$D$56,0)</f>
        <v>80002</v>
      </c>
      <c r="O57" s="24">
        <f>VLOOKUP($G57,公式调用枚举!$B$70:$E$73,公式调用枚举!$E$56,0)</f>
        <v>83104</v>
      </c>
      <c r="P57" s="6" t="str">
        <f t="shared" si="6"/>
        <v>6,3,0</v>
      </c>
      <c r="Q57" s="6">
        <f t="shared" si="22"/>
        <v>3</v>
      </c>
      <c r="R57" s="6" t="s">
        <v>83</v>
      </c>
      <c r="S57" s="6" t="s">
        <v>84</v>
      </c>
      <c r="T57" s="6">
        <f>VLOOKUP($F57,公式调用枚举!$B$63:$E$67,公式调用枚举!$D$61,0)</f>
        <v>42</v>
      </c>
      <c r="U57" s="6">
        <f>VLOOKUP($F57,公式调用枚举!$B$63:$E$67,公式调用枚举!$E$61,0)</f>
        <v>82003</v>
      </c>
      <c r="V57" s="57">
        <f>IF(D57=0,"",VLOOKUP($D57,公式调用枚举!$B$76:$D$78,公式调用枚举!$D$75,0))</f>
        <v>80102</v>
      </c>
      <c r="W57" s="4" t="str">
        <f t="shared" si="7"/>
        <v>1,12,0</v>
      </c>
      <c r="X57" s="4" t="s">
        <v>64</v>
      </c>
      <c r="Y57" s="4" t="s">
        <v>65</v>
      </c>
      <c r="Z57" s="4">
        <f>VLOOKUP($G57,公式调用枚举!$B$70:$E$73,公式调用枚举!$D$68,0)</f>
        <v>83004</v>
      </c>
      <c r="AA57" s="4">
        <f>VLOOKUP($G57,公式调用枚举!$B$70:$E$73,公式调用枚举!$E$68,0)</f>
        <v>83104</v>
      </c>
      <c r="AB57" s="44" t="str">
        <f t="shared" si="8"/>
        <v>1000,1000</v>
      </c>
      <c r="AC57" s="44">
        <f>VLOOKUP($F57,公式调用枚举!$B$3:$F$7,公式调用枚举!$F$2,0)</f>
        <v>1000</v>
      </c>
      <c r="AD57" s="44">
        <f>VLOOKUP($F57,公式调用枚举!$B$3:$F$7,公式调用枚举!$F$2,0)</f>
        <v>1000</v>
      </c>
      <c r="AE57" s="44" t="str">
        <f t="shared" si="9"/>
        <v>1000,0</v>
      </c>
      <c r="AF57" s="44">
        <f>VLOOKUP($F57,公式调用枚举!$B$3:$F$7,公式调用枚举!$F$2,0)</f>
        <v>1000</v>
      </c>
      <c r="AG57" s="44">
        <v>0</v>
      </c>
      <c r="AI57" s="15" t="str">
        <f>VLOOKUP($F57,公式调用枚举!$B$3:$L$7,公式调用枚举!$I$2,0)</f>
        <v>-5,1000</v>
      </c>
      <c r="AJ57" s="15" t="str">
        <f t="shared" si="10"/>
        <v>-5,1000</v>
      </c>
      <c r="AK57" s="15">
        <v>1</v>
      </c>
      <c r="AL57" s="15" t="s">
        <v>66</v>
      </c>
      <c r="AM57" s="40" t="s">
        <v>350</v>
      </c>
      <c r="AN57" s="15" t="s">
        <v>222</v>
      </c>
      <c r="AO57" s="15" t="str">
        <f t="shared" si="23"/>
        <v>1,-5,1000</v>
      </c>
      <c r="AP57" s="15" t="s">
        <v>69</v>
      </c>
      <c r="AQ57" s="15" t="s">
        <v>70</v>
      </c>
      <c r="AR57" s="15" t="s">
        <v>71</v>
      </c>
      <c r="AS57" s="15" t="s">
        <v>66</v>
      </c>
      <c r="AT57" s="40" t="s">
        <v>350</v>
      </c>
      <c r="AU57" s="11" t="s">
        <v>68</v>
      </c>
      <c r="AV57" s="11" t="str">
        <f t="shared" si="26"/>
        <v>0,500;501,1000;1001,2500;2501,5000;5001,8000;8001,9999</v>
      </c>
      <c r="AW57" s="13">
        <v>101102103104105</v>
      </c>
      <c r="AX57" s="4" t="str">
        <f>VLOOKUP($F57,公式调用枚举!$B$3:$M$7,公式调用枚举!$M$2,0)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7" s="4">
        <f t="shared" si="12"/>
        <v>5</v>
      </c>
      <c r="AZ57" s="4">
        <v>8</v>
      </c>
      <c r="BA57" s="4">
        <f t="shared" si="24"/>
        <v>7</v>
      </c>
      <c r="BB57" s="4" t="s">
        <v>220</v>
      </c>
      <c r="BC57" s="41" t="s">
        <v>324</v>
      </c>
      <c r="BD57" s="41" t="s">
        <v>326</v>
      </c>
      <c r="BE57" s="7" t="s">
        <v>369</v>
      </c>
      <c r="BF57" s="6" t="str">
        <f t="shared" si="13"/>
        <v>0</v>
      </c>
      <c r="BG57" s="6">
        <v>2000</v>
      </c>
      <c r="BH57" s="73">
        <v>500</v>
      </c>
      <c r="BI57" s="6">
        <f t="shared" si="14"/>
        <v>500</v>
      </c>
      <c r="BJ57" s="6">
        <f t="shared" si="15"/>
        <v>5000</v>
      </c>
      <c r="BK57" s="6" t="str">
        <f t="shared" si="16"/>
        <v>-2,100</v>
      </c>
      <c r="BL57" s="7" t="s">
        <v>354</v>
      </c>
      <c r="BM57" s="7" t="s">
        <v>356</v>
      </c>
      <c r="BN57" s="3">
        <f>VLOOKUP(G57,公式调用枚举!$B$70:$I$73,公式调用枚举!$I$68,0)</f>
        <v>5000001</v>
      </c>
    </row>
    <row r="58" spans="1:66" x14ac:dyDescent="0.2">
      <c r="A58" s="48">
        <f t="shared" ref="A58:A65" si="29">ROW()-5</f>
        <v>53</v>
      </c>
      <c r="B58" s="3" t="str">
        <f t="shared" si="27"/>
        <v>22141</v>
      </c>
      <c r="C58" s="48">
        <v>2</v>
      </c>
      <c r="D58" s="57">
        <f t="shared" si="25"/>
        <v>2</v>
      </c>
      <c r="E58" s="48">
        <v>1</v>
      </c>
      <c r="F58" s="48">
        <f t="shared" si="28"/>
        <v>4</v>
      </c>
      <c r="G58" s="48">
        <v>1</v>
      </c>
      <c r="H58" s="48">
        <f>IF(C58=1,"",VLOOKUP(G58,公式调用枚举!$B$70:$H$73,公式调用枚举!$H$68,0))</f>
        <v>6</v>
      </c>
      <c r="I58" s="44" t="str">
        <f t="shared" si="19"/>
        <v>0,500,11,15;501,1000,16,20;1001,2500,21,25;2501,5000,26,30;5001,8000,31,35;8001,9999,36,40</v>
      </c>
      <c r="J58" s="24" t="str">
        <f t="shared" si="5"/>
        <v>1,13,0</v>
      </c>
      <c r="K58" s="24" t="s">
        <v>535</v>
      </c>
      <c r="L58" s="24" t="s">
        <v>90</v>
      </c>
      <c r="M58" s="24" t="s">
        <v>91</v>
      </c>
      <c r="N58" s="24">
        <f>VLOOKUP($C58,公式调用枚举!$B$58:$E$60,公式调用枚举!$D$56,0)</f>
        <v>80002</v>
      </c>
      <c r="O58" s="24">
        <f>VLOOKUP($G58,公式调用枚举!$B$70:$E$73,公式调用枚举!$E$56,0)</f>
        <v>83101</v>
      </c>
      <c r="P58" s="6" t="str">
        <f t="shared" si="6"/>
        <v>6,4,0</v>
      </c>
      <c r="Q58" s="6">
        <f t="shared" si="22"/>
        <v>4</v>
      </c>
      <c r="R58" s="6" t="s">
        <v>90</v>
      </c>
      <c r="S58" s="6" t="s">
        <v>91</v>
      </c>
      <c r="T58" s="6">
        <f>VLOOKUP($F58,公式调用枚举!$B$63:$E$67,公式调用枚举!$D$61,0)</f>
        <v>43</v>
      </c>
      <c r="U58" s="6">
        <f>VLOOKUP($F58,公式调用枚举!$B$63:$E$67,公式调用枚举!$E$61,0)</f>
        <v>82004</v>
      </c>
      <c r="V58" s="57">
        <f>IF(D58=0,"",VLOOKUP($D58,公式调用枚举!$B$76:$D$78,公式调用枚举!$D$75,0))</f>
        <v>80102</v>
      </c>
      <c r="W58" s="4" t="str">
        <f t="shared" si="7"/>
        <v>1,13,0</v>
      </c>
      <c r="X58" s="4" t="s">
        <v>64</v>
      </c>
      <c r="Y58" s="4" t="s">
        <v>65</v>
      </c>
      <c r="Z58" s="4">
        <f>VLOOKUP($G58,公式调用枚举!$B$70:$E$73,公式调用枚举!$D$68,0)</f>
        <v>83001</v>
      </c>
      <c r="AA58" s="4">
        <f>VLOOKUP($G58,公式调用枚举!$B$70:$E$73,公式调用枚举!$E$68,0)</f>
        <v>83101</v>
      </c>
      <c r="AB58" s="44" t="str">
        <f t="shared" si="8"/>
        <v>10000,10000</v>
      </c>
      <c r="AC58" s="44">
        <f>VLOOKUP($F58,公式调用枚举!$B$3:$F$7,公式调用枚举!$F$2,0)</f>
        <v>10000</v>
      </c>
      <c r="AD58" s="44">
        <f>VLOOKUP($F58,公式调用枚举!$B$3:$F$7,公式调用枚举!$F$2,0)</f>
        <v>10000</v>
      </c>
      <c r="AE58" s="44" t="str">
        <f t="shared" si="9"/>
        <v>10000,0</v>
      </c>
      <c r="AF58" s="44">
        <f>VLOOKUP($F58,公式调用枚举!$B$3:$F$7,公式调用枚举!$F$2,0)</f>
        <v>10000</v>
      </c>
      <c r="AG58" s="44">
        <v>0</v>
      </c>
      <c r="AI58" s="15" t="str">
        <f>VLOOKUP($F58,公式调用枚举!$B$3:$L$7,公式调用枚举!$I$2,0)</f>
        <v>-5,10000</v>
      </c>
      <c r="AJ58" s="15" t="str">
        <f t="shared" si="10"/>
        <v>-5,10000</v>
      </c>
      <c r="AK58" s="15">
        <v>1</v>
      </c>
      <c r="AL58" s="15" t="s">
        <v>66</v>
      </c>
      <c r="AM58" s="40" t="s">
        <v>350</v>
      </c>
      <c r="AN58" s="15" t="s">
        <v>223</v>
      </c>
      <c r="AO58" s="15" t="str">
        <f t="shared" si="23"/>
        <v>1,-5,10000</v>
      </c>
      <c r="AP58" s="15" t="s">
        <v>69</v>
      </c>
      <c r="AQ58" s="15" t="s">
        <v>70</v>
      </c>
      <c r="AR58" s="15" t="s">
        <v>71</v>
      </c>
      <c r="AS58" s="15" t="s">
        <v>66</v>
      </c>
      <c r="AT58" s="40" t="s">
        <v>350</v>
      </c>
      <c r="AU58" s="11" t="s">
        <v>68</v>
      </c>
      <c r="AV58" s="11" t="str">
        <f t="shared" si="26"/>
        <v>0,500;501,1000;1001,2500;2501,5000;5001,8000;8001,9999</v>
      </c>
      <c r="AW58" s="13">
        <v>101102103104105</v>
      </c>
      <c r="AX58" s="4" t="str">
        <f>VLOOKUP($F58,公式调用枚举!$B$3:$M$7,公式调用枚举!$M$2,0)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8" s="4">
        <f t="shared" si="12"/>
        <v>7</v>
      </c>
      <c r="AZ58" s="4">
        <v>8</v>
      </c>
      <c r="BA58" s="4">
        <f t="shared" si="24"/>
        <v>9</v>
      </c>
      <c r="BB58" s="4" t="s">
        <v>220</v>
      </c>
      <c r="BC58" s="41" t="s">
        <v>324</v>
      </c>
      <c r="BD58" s="41" t="s">
        <v>326</v>
      </c>
      <c r="BE58" s="7" t="s">
        <v>369</v>
      </c>
      <c r="BF58" s="6" t="str">
        <f t="shared" si="13"/>
        <v>0</v>
      </c>
      <c r="BG58" s="6">
        <v>20000</v>
      </c>
      <c r="BH58" s="73">
        <v>500</v>
      </c>
      <c r="BI58" s="6">
        <f t="shared" si="14"/>
        <v>500</v>
      </c>
      <c r="BJ58" s="6">
        <f t="shared" si="15"/>
        <v>5000</v>
      </c>
      <c r="BK58" s="6" t="str">
        <f t="shared" si="16"/>
        <v>-2,100</v>
      </c>
      <c r="BL58" s="7" t="s">
        <v>354</v>
      </c>
      <c r="BM58" s="7" t="s">
        <v>356</v>
      </c>
      <c r="BN58" s="3">
        <f>VLOOKUP(G58,公式调用枚举!$B$70:$I$73,公式调用枚举!$I$68,0)</f>
        <v>5000001</v>
      </c>
    </row>
    <row r="59" spans="1:66" x14ac:dyDescent="0.2">
      <c r="A59" s="48">
        <f t="shared" si="29"/>
        <v>54</v>
      </c>
      <c r="B59" s="3" t="str">
        <f t="shared" si="27"/>
        <v>22142</v>
      </c>
      <c r="C59" s="48">
        <v>2</v>
      </c>
      <c r="D59" s="57">
        <f t="shared" si="25"/>
        <v>2</v>
      </c>
      <c r="E59" s="48">
        <v>1</v>
      </c>
      <c r="F59" s="48">
        <f t="shared" si="28"/>
        <v>4</v>
      </c>
      <c r="G59" s="48">
        <v>2</v>
      </c>
      <c r="H59" s="48">
        <f>IF(C59=1,"",VLOOKUP(G59,公式调用枚举!$B$70:$H$73,公式调用枚举!$H$68,0))</f>
        <v>3</v>
      </c>
      <c r="I59" s="44" t="str">
        <f t="shared" si="19"/>
        <v>0,500,16,20;501,1000,21,25;2500,26,30;5000,31,35;8000,36,40;9999,41,45</v>
      </c>
      <c r="J59" s="24" t="str">
        <f t="shared" si="5"/>
        <v>1,14,0</v>
      </c>
      <c r="K59" s="24" t="s">
        <v>536</v>
      </c>
      <c r="L59" s="24" t="s">
        <v>90</v>
      </c>
      <c r="M59" s="24" t="s">
        <v>91</v>
      </c>
      <c r="N59" s="24">
        <f>VLOOKUP($C59,公式调用枚举!$B$58:$E$60,公式调用枚举!$D$56,0)</f>
        <v>80002</v>
      </c>
      <c r="O59" s="24">
        <f>VLOOKUP($G59,公式调用枚举!$B$70:$E$73,公式调用枚举!$E$56,0)</f>
        <v>83102</v>
      </c>
      <c r="P59" s="6" t="str">
        <f t="shared" si="6"/>
        <v>6,4,0</v>
      </c>
      <c r="Q59" s="6">
        <f t="shared" si="22"/>
        <v>4</v>
      </c>
      <c r="R59" s="6" t="s">
        <v>90</v>
      </c>
      <c r="S59" s="6" t="s">
        <v>91</v>
      </c>
      <c r="T59" s="6">
        <f>VLOOKUP($F59,公式调用枚举!$B$63:$E$67,公式调用枚举!$D$61,0)</f>
        <v>43</v>
      </c>
      <c r="U59" s="6">
        <f>VLOOKUP($F59,公式调用枚举!$B$63:$E$67,公式调用枚举!$E$61,0)</f>
        <v>82004</v>
      </c>
      <c r="V59" s="57">
        <f>IF(D59=0,"",VLOOKUP($D59,公式调用枚举!$B$76:$D$78,公式调用枚举!$D$75,0))</f>
        <v>80102</v>
      </c>
      <c r="W59" s="4" t="str">
        <f t="shared" si="7"/>
        <v>1,14,0</v>
      </c>
      <c r="X59" s="4" t="s">
        <v>64</v>
      </c>
      <c r="Y59" s="4" t="s">
        <v>65</v>
      </c>
      <c r="Z59" s="4">
        <f>VLOOKUP($G59,公式调用枚举!$B$70:$E$73,公式调用枚举!$D$68,0)</f>
        <v>83002</v>
      </c>
      <c r="AA59" s="4">
        <f>VLOOKUP($G59,公式调用枚举!$B$70:$E$73,公式调用枚举!$E$68,0)</f>
        <v>83102</v>
      </c>
      <c r="AB59" s="44" t="str">
        <f t="shared" si="8"/>
        <v>10000,10000</v>
      </c>
      <c r="AC59" s="44">
        <f>VLOOKUP($F59,公式调用枚举!$B$3:$F$7,公式调用枚举!$F$2,0)</f>
        <v>10000</v>
      </c>
      <c r="AD59" s="44">
        <f>VLOOKUP($F59,公式调用枚举!$B$3:$F$7,公式调用枚举!$F$2,0)</f>
        <v>10000</v>
      </c>
      <c r="AE59" s="44" t="str">
        <f t="shared" si="9"/>
        <v>10000,0</v>
      </c>
      <c r="AF59" s="44">
        <f>VLOOKUP($F59,公式调用枚举!$B$3:$F$7,公式调用枚举!$F$2,0)</f>
        <v>10000</v>
      </c>
      <c r="AG59" s="44">
        <v>0</v>
      </c>
      <c r="AI59" s="15" t="str">
        <f>VLOOKUP($F59,公式调用枚举!$B$3:$L$7,公式调用枚举!$I$2,0)</f>
        <v>-5,10000</v>
      </c>
      <c r="AJ59" s="15" t="str">
        <f t="shared" si="10"/>
        <v>-5,10000</v>
      </c>
      <c r="AK59" s="15">
        <v>1</v>
      </c>
      <c r="AL59" s="15" t="s">
        <v>66</v>
      </c>
      <c r="AM59" s="40" t="s">
        <v>350</v>
      </c>
      <c r="AN59" s="15" t="s">
        <v>223</v>
      </c>
      <c r="AO59" s="15" t="str">
        <f t="shared" si="23"/>
        <v>1,-5,10000</v>
      </c>
      <c r="AP59" s="15" t="s">
        <v>69</v>
      </c>
      <c r="AQ59" s="15" t="s">
        <v>70</v>
      </c>
      <c r="AR59" s="15" t="s">
        <v>71</v>
      </c>
      <c r="AS59" s="15" t="s">
        <v>66</v>
      </c>
      <c r="AT59" s="40" t="s">
        <v>350</v>
      </c>
      <c r="AU59" s="11" t="s">
        <v>68</v>
      </c>
      <c r="AV59" s="11" t="str">
        <f t="shared" si="26"/>
        <v>0,500;501,1000;1001,2500;2501,5000;5001,8000;8001,9999</v>
      </c>
      <c r="AW59" s="13">
        <v>101102103104105</v>
      </c>
      <c r="AX59" s="4" t="str">
        <f>VLOOKUP($F59,公式调用枚举!$B$3:$M$7,公式调用枚举!$M$2,0)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59" s="4">
        <f t="shared" si="12"/>
        <v>7</v>
      </c>
      <c r="AZ59" s="4">
        <v>8</v>
      </c>
      <c r="BA59" s="4">
        <f t="shared" si="24"/>
        <v>9</v>
      </c>
      <c r="BB59" s="4" t="s">
        <v>220</v>
      </c>
      <c r="BC59" s="41" t="s">
        <v>324</v>
      </c>
      <c r="BD59" s="41" t="s">
        <v>326</v>
      </c>
      <c r="BE59" s="7" t="s">
        <v>369</v>
      </c>
      <c r="BF59" s="6" t="str">
        <f t="shared" si="13"/>
        <v>0</v>
      </c>
      <c r="BG59" s="6">
        <v>20000</v>
      </c>
      <c r="BH59" s="73">
        <v>500</v>
      </c>
      <c r="BI59" s="6">
        <f t="shared" si="14"/>
        <v>500</v>
      </c>
      <c r="BJ59" s="6">
        <f t="shared" si="15"/>
        <v>5000</v>
      </c>
      <c r="BK59" s="6" t="str">
        <f t="shared" si="16"/>
        <v>-2,100</v>
      </c>
      <c r="BL59" s="7" t="s">
        <v>354</v>
      </c>
      <c r="BM59" s="7" t="s">
        <v>356</v>
      </c>
      <c r="BN59" s="3">
        <f>VLOOKUP(G59,公式调用枚举!$B$70:$I$73,公式调用枚举!$I$68,0)</f>
        <v>5000002</v>
      </c>
    </row>
    <row r="60" spans="1:66" x14ac:dyDescent="0.2">
      <c r="A60" s="48">
        <f t="shared" si="29"/>
        <v>55</v>
      </c>
      <c r="B60" s="3" t="str">
        <f t="shared" si="27"/>
        <v>22143</v>
      </c>
      <c r="C60" s="48">
        <v>2</v>
      </c>
      <c r="D60" s="57">
        <f t="shared" si="25"/>
        <v>2</v>
      </c>
      <c r="E60" s="48">
        <v>1</v>
      </c>
      <c r="F60" s="48">
        <f t="shared" si="28"/>
        <v>4</v>
      </c>
      <c r="G60" s="48">
        <v>3</v>
      </c>
      <c r="H60" s="48">
        <f>IF(C60=1,"",VLOOKUP(G60,公式调用枚举!$B$70:$H$73,公式调用枚举!$H$68,0))</f>
        <v>2</v>
      </c>
      <c r="I60" s="44" t="str">
        <f t="shared" si="19"/>
        <v>0,500,21,25;501,1000,26,30;1001,2500,31,35;2501,5000,36,40;5001,8000,41,45;8001,9999,46,50</v>
      </c>
      <c r="J60" s="24" t="str">
        <f t="shared" si="5"/>
        <v>1,15,0</v>
      </c>
      <c r="K60" s="24" t="s">
        <v>437</v>
      </c>
      <c r="L60" s="24" t="s">
        <v>90</v>
      </c>
      <c r="M60" s="24" t="s">
        <v>91</v>
      </c>
      <c r="N60" s="24">
        <f>VLOOKUP($C60,公式调用枚举!$B$58:$E$60,公式调用枚举!$D$56,0)</f>
        <v>80002</v>
      </c>
      <c r="O60" s="24">
        <f>VLOOKUP($G60,公式调用枚举!$B$70:$E$73,公式调用枚举!$E$56,0)</f>
        <v>83103</v>
      </c>
      <c r="P60" s="6" t="str">
        <f t="shared" si="6"/>
        <v>6,4,0</v>
      </c>
      <c r="Q60" s="6">
        <f t="shared" si="22"/>
        <v>4</v>
      </c>
      <c r="R60" s="6" t="s">
        <v>90</v>
      </c>
      <c r="S60" s="6" t="s">
        <v>91</v>
      </c>
      <c r="T60" s="6">
        <f>VLOOKUP($F60,公式调用枚举!$B$63:$E$67,公式调用枚举!$D$61,0)</f>
        <v>43</v>
      </c>
      <c r="U60" s="6">
        <f>VLOOKUP($F60,公式调用枚举!$B$63:$E$67,公式调用枚举!$E$61,0)</f>
        <v>82004</v>
      </c>
      <c r="V60" s="57">
        <f>IF(D60=0,"",VLOOKUP($D60,公式调用枚举!$B$76:$D$78,公式调用枚举!$D$75,0))</f>
        <v>80102</v>
      </c>
      <c r="W60" s="4" t="str">
        <f t="shared" si="7"/>
        <v>1,15,0</v>
      </c>
      <c r="X60" s="4" t="s">
        <v>64</v>
      </c>
      <c r="Y60" s="4" t="s">
        <v>65</v>
      </c>
      <c r="Z60" s="4">
        <f>VLOOKUP($G60,公式调用枚举!$B$70:$E$73,公式调用枚举!$D$68,0)</f>
        <v>83003</v>
      </c>
      <c r="AA60" s="4">
        <f>VLOOKUP($G60,公式调用枚举!$B$70:$E$73,公式调用枚举!$E$68,0)</f>
        <v>83103</v>
      </c>
      <c r="AB60" s="44" t="str">
        <f t="shared" si="8"/>
        <v>10000,10000</v>
      </c>
      <c r="AC60" s="44">
        <f>VLOOKUP($F60,公式调用枚举!$B$3:$F$7,公式调用枚举!$F$2,0)</f>
        <v>10000</v>
      </c>
      <c r="AD60" s="44">
        <f>VLOOKUP($F60,公式调用枚举!$B$3:$F$7,公式调用枚举!$F$2,0)</f>
        <v>10000</v>
      </c>
      <c r="AE60" s="44" t="str">
        <f t="shared" si="9"/>
        <v>10000,0</v>
      </c>
      <c r="AF60" s="44">
        <f>VLOOKUP($F60,公式调用枚举!$B$3:$F$7,公式调用枚举!$F$2,0)</f>
        <v>10000</v>
      </c>
      <c r="AG60" s="44">
        <v>0</v>
      </c>
      <c r="AI60" s="15" t="str">
        <f>VLOOKUP($F60,公式调用枚举!$B$3:$L$7,公式调用枚举!$I$2,0)</f>
        <v>-5,10000</v>
      </c>
      <c r="AJ60" s="15" t="str">
        <f t="shared" si="10"/>
        <v>-5,10000</v>
      </c>
      <c r="AK60" s="15">
        <v>1</v>
      </c>
      <c r="AL60" s="15" t="s">
        <v>66</v>
      </c>
      <c r="AM60" s="40" t="s">
        <v>350</v>
      </c>
      <c r="AN60" s="15" t="s">
        <v>223</v>
      </c>
      <c r="AO60" s="15" t="str">
        <f t="shared" si="23"/>
        <v>1,-5,10000</v>
      </c>
      <c r="AP60" s="15" t="s">
        <v>69</v>
      </c>
      <c r="AQ60" s="15" t="s">
        <v>70</v>
      </c>
      <c r="AR60" s="15" t="s">
        <v>71</v>
      </c>
      <c r="AS60" s="15" t="s">
        <v>66</v>
      </c>
      <c r="AT60" s="40" t="s">
        <v>350</v>
      </c>
      <c r="AU60" s="11" t="s">
        <v>68</v>
      </c>
      <c r="AV60" s="11" t="str">
        <f t="shared" si="26"/>
        <v>0,500;501,1000;1001,2500;2501,5000;5001,8000;8001,9999</v>
      </c>
      <c r="AW60" s="13">
        <v>101102103104105</v>
      </c>
      <c r="AX60" s="4" t="str">
        <f>VLOOKUP($F60,公式调用枚举!$B$3:$M$7,公式调用枚举!$M$2,0)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0" s="4">
        <f t="shared" si="12"/>
        <v>7</v>
      </c>
      <c r="AZ60" s="4">
        <v>8</v>
      </c>
      <c r="BA60" s="4">
        <f t="shared" si="24"/>
        <v>9</v>
      </c>
      <c r="BB60" s="4" t="s">
        <v>220</v>
      </c>
      <c r="BC60" s="41" t="s">
        <v>324</v>
      </c>
      <c r="BD60" s="41" t="s">
        <v>326</v>
      </c>
      <c r="BE60" s="7" t="s">
        <v>369</v>
      </c>
      <c r="BF60" s="6" t="str">
        <f t="shared" si="13"/>
        <v>0</v>
      </c>
      <c r="BG60" s="6">
        <v>20000</v>
      </c>
      <c r="BH60" s="73">
        <v>500</v>
      </c>
      <c r="BI60" s="6">
        <f t="shared" si="14"/>
        <v>500</v>
      </c>
      <c r="BJ60" s="6">
        <f t="shared" si="15"/>
        <v>5000</v>
      </c>
      <c r="BK60" s="6" t="str">
        <f t="shared" si="16"/>
        <v>-2,100</v>
      </c>
      <c r="BL60" s="7" t="s">
        <v>354</v>
      </c>
      <c r="BM60" s="7" t="s">
        <v>356</v>
      </c>
      <c r="BN60" s="3">
        <f>VLOOKUP(G60,公式调用枚举!$B$70:$I$73,公式调用枚举!$I$68,0)</f>
        <v>5000003</v>
      </c>
    </row>
    <row r="61" spans="1:66" x14ac:dyDescent="0.2">
      <c r="A61" s="48">
        <f t="shared" si="29"/>
        <v>56</v>
      </c>
      <c r="B61" s="3" t="str">
        <f t="shared" si="27"/>
        <v>22144</v>
      </c>
      <c r="C61" s="48">
        <v>2</v>
      </c>
      <c r="D61" s="57">
        <f t="shared" si="25"/>
        <v>2</v>
      </c>
      <c r="E61" s="48">
        <v>1</v>
      </c>
      <c r="F61" s="48">
        <f t="shared" si="28"/>
        <v>4</v>
      </c>
      <c r="G61" s="48">
        <v>4</v>
      </c>
      <c r="H61" s="48">
        <f>IF(C61=1,"",VLOOKUP(G61,公式调用枚举!$B$70:$H$73,公式调用枚举!$H$68,0))</f>
        <v>1</v>
      </c>
      <c r="I61" s="44" t="str">
        <f t="shared" si="19"/>
        <v>0,500,1,5;501,1000,6,10;1001,2500,2,15;2501,5000,7,20;5001,8000,3,25;8001,9999,8,30</v>
      </c>
      <c r="J61" s="24" t="str">
        <f t="shared" si="5"/>
        <v>1,16,0</v>
      </c>
      <c r="K61" s="24" t="s">
        <v>537</v>
      </c>
      <c r="L61" s="24" t="s">
        <v>90</v>
      </c>
      <c r="M61" s="24" t="s">
        <v>91</v>
      </c>
      <c r="N61" s="24">
        <f>VLOOKUP($C61,公式调用枚举!$B$58:$E$60,公式调用枚举!$D$56,0)</f>
        <v>80002</v>
      </c>
      <c r="O61" s="24">
        <f>VLOOKUP($G61,公式调用枚举!$B$70:$E$73,公式调用枚举!$E$56,0)</f>
        <v>83104</v>
      </c>
      <c r="P61" s="6" t="str">
        <f t="shared" si="6"/>
        <v>6,4,0</v>
      </c>
      <c r="Q61" s="6">
        <f t="shared" si="22"/>
        <v>4</v>
      </c>
      <c r="R61" s="6" t="s">
        <v>90</v>
      </c>
      <c r="S61" s="6" t="s">
        <v>91</v>
      </c>
      <c r="T61" s="6">
        <f>VLOOKUP($F61,公式调用枚举!$B$63:$E$67,公式调用枚举!$D$61,0)</f>
        <v>43</v>
      </c>
      <c r="U61" s="6">
        <f>VLOOKUP($F61,公式调用枚举!$B$63:$E$67,公式调用枚举!$E$61,0)</f>
        <v>82004</v>
      </c>
      <c r="V61" s="57">
        <f>IF(D61=0,"",VLOOKUP($D61,公式调用枚举!$B$76:$D$78,公式调用枚举!$D$75,0))</f>
        <v>80102</v>
      </c>
      <c r="W61" s="4" t="str">
        <f t="shared" si="7"/>
        <v>1,16,0</v>
      </c>
      <c r="X61" s="4" t="s">
        <v>64</v>
      </c>
      <c r="Y61" s="4" t="s">
        <v>65</v>
      </c>
      <c r="Z61" s="4">
        <f>VLOOKUP($G61,公式调用枚举!$B$70:$E$73,公式调用枚举!$D$68,0)</f>
        <v>83004</v>
      </c>
      <c r="AA61" s="4">
        <f>VLOOKUP($G61,公式调用枚举!$B$70:$E$73,公式调用枚举!$E$68,0)</f>
        <v>83104</v>
      </c>
      <c r="AB61" s="44" t="str">
        <f t="shared" si="8"/>
        <v>10000,10000</v>
      </c>
      <c r="AC61" s="44">
        <f>VLOOKUP($F61,公式调用枚举!$B$3:$F$7,公式调用枚举!$F$2,0)</f>
        <v>10000</v>
      </c>
      <c r="AD61" s="44">
        <f>VLOOKUP($F61,公式调用枚举!$B$3:$F$7,公式调用枚举!$F$2,0)</f>
        <v>10000</v>
      </c>
      <c r="AE61" s="44" t="str">
        <f t="shared" si="9"/>
        <v>10000,0</v>
      </c>
      <c r="AF61" s="44">
        <f>VLOOKUP($F61,公式调用枚举!$B$3:$F$7,公式调用枚举!$F$2,0)</f>
        <v>10000</v>
      </c>
      <c r="AG61" s="44">
        <v>0</v>
      </c>
      <c r="AI61" s="15" t="str">
        <f>VLOOKUP($F61,公式调用枚举!$B$3:$L$7,公式调用枚举!$I$2,0)</f>
        <v>-5,10000</v>
      </c>
      <c r="AJ61" s="15" t="str">
        <f t="shared" si="10"/>
        <v>-5,10000</v>
      </c>
      <c r="AK61" s="15">
        <v>1</v>
      </c>
      <c r="AL61" s="15" t="s">
        <v>66</v>
      </c>
      <c r="AM61" s="40" t="s">
        <v>350</v>
      </c>
      <c r="AN61" s="15" t="s">
        <v>223</v>
      </c>
      <c r="AO61" s="15" t="str">
        <f t="shared" si="23"/>
        <v>1,-5,10000</v>
      </c>
      <c r="AP61" s="15" t="s">
        <v>69</v>
      </c>
      <c r="AQ61" s="15" t="s">
        <v>70</v>
      </c>
      <c r="AR61" s="15" t="s">
        <v>71</v>
      </c>
      <c r="AS61" s="15" t="s">
        <v>66</v>
      </c>
      <c r="AT61" s="40" t="s">
        <v>350</v>
      </c>
      <c r="AU61" s="11" t="s">
        <v>68</v>
      </c>
      <c r="AV61" s="11" t="str">
        <f t="shared" si="26"/>
        <v>0,500;501,1000;1001,2500;2501,5000;5001,8000;8001,9999</v>
      </c>
      <c r="AW61" s="13">
        <v>101102103104105</v>
      </c>
      <c r="AX61" s="4" t="str">
        <f>VLOOKUP($F61,公式调用枚举!$B$3:$M$7,公式调用枚举!$M$2,0)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1" s="4">
        <f t="shared" si="12"/>
        <v>7</v>
      </c>
      <c r="AZ61" s="4">
        <v>8</v>
      </c>
      <c r="BA61" s="4">
        <f t="shared" si="24"/>
        <v>9</v>
      </c>
      <c r="BB61" s="4" t="s">
        <v>220</v>
      </c>
      <c r="BC61" s="41" t="s">
        <v>324</v>
      </c>
      <c r="BD61" s="41" t="s">
        <v>326</v>
      </c>
      <c r="BE61" s="7" t="s">
        <v>369</v>
      </c>
      <c r="BF61" s="6" t="str">
        <f t="shared" si="13"/>
        <v>0</v>
      </c>
      <c r="BG61" s="6">
        <v>20000</v>
      </c>
      <c r="BH61" s="73">
        <v>500</v>
      </c>
      <c r="BI61" s="6">
        <f t="shared" si="14"/>
        <v>500</v>
      </c>
      <c r="BJ61" s="6">
        <f t="shared" si="15"/>
        <v>5000</v>
      </c>
      <c r="BK61" s="6" t="str">
        <f t="shared" si="16"/>
        <v>-2,100</v>
      </c>
      <c r="BL61" s="7" t="s">
        <v>354</v>
      </c>
      <c r="BM61" s="7" t="s">
        <v>356</v>
      </c>
      <c r="BN61" s="3">
        <f>VLOOKUP(G61,公式调用枚举!$B$70:$I$73,公式调用枚举!$I$68,0)</f>
        <v>5000001</v>
      </c>
    </row>
    <row r="62" spans="1:66" x14ac:dyDescent="0.2">
      <c r="A62" s="48">
        <f t="shared" si="29"/>
        <v>57</v>
      </c>
      <c r="B62" s="3" t="str">
        <f t="shared" si="27"/>
        <v>22151</v>
      </c>
      <c r="C62" s="48">
        <v>2</v>
      </c>
      <c r="D62" s="57">
        <f t="shared" si="25"/>
        <v>2</v>
      </c>
      <c r="E62" s="48">
        <v>1</v>
      </c>
      <c r="F62" s="48">
        <f t="shared" si="28"/>
        <v>5</v>
      </c>
      <c r="G62" s="48">
        <v>1</v>
      </c>
      <c r="H62" s="48">
        <f>IF(C62=1,"",VLOOKUP(G62,公式调用枚举!$B$70:$H$73,公式调用枚举!$H$68,0))</f>
        <v>6</v>
      </c>
      <c r="I62" s="44" t="str">
        <f t="shared" si="19"/>
        <v>0,500,6,10;501,1000,11,15;1001,2500,16,20;2501,5000,21,25;5001,8000,26,30;8001,9999,31,35</v>
      </c>
      <c r="J62" s="24" t="str">
        <f t="shared" si="5"/>
        <v>1,17,0</v>
      </c>
      <c r="K62" s="24" t="s">
        <v>538</v>
      </c>
      <c r="L62" s="24" t="s">
        <v>97</v>
      </c>
      <c r="M62" s="24" t="s">
        <v>98</v>
      </c>
      <c r="N62" s="24">
        <f>VLOOKUP($C62,公式调用枚举!$B$58:$E$60,公式调用枚举!$D$56,0)</f>
        <v>80002</v>
      </c>
      <c r="O62" s="24">
        <f>VLOOKUP($G62,公式调用枚举!$B$70:$E$73,公式调用枚举!$E$56,0)</f>
        <v>83101</v>
      </c>
      <c r="P62" s="6" t="str">
        <f t="shared" si="6"/>
        <v>6,5,0</v>
      </c>
      <c r="Q62" s="6">
        <f t="shared" si="22"/>
        <v>5</v>
      </c>
      <c r="R62" s="6" t="s">
        <v>97</v>
      </c>
      <c r="S62" s="6" t="s">
        <v>98</v>
      </c>
      <c r="T62" s="6">
        <f>VLOOKUP($F62,公式调用枚举!$B$63:$E$67,公式调用枚举!$D$61,0)</f>
        <v>44</v>
      </c>
      <c r="U62" s="6">
        <f>VLOOKUP($F62,公式调用枚举!$B$63:$E$67,公式调用枚举!$E$61,0)</f>
        <v>82005</v>
      </c>
      <c r="V62" s="57">
        <f>IF(D62=0,"",VLOOKUP($D62,公式调用枚举!$B$76:$D$78,公式调用枚举!$D$75,0))</f>
        <v>80102</v>
      </c>
      <c r="W62" s="4" t="str">
        <f t="shared" si="7"/>
        <v>1,17,0</v>
      </c>
      <c r="X62" s="4" t="s">
        <v>64</v>
      </c>
      <c r="Y62" s="4" t="s">
        <v>65</v>
      </c>
      <c r="Z62" s="4">
        <f>VLOOKUP($G62,公式调用枚举!$B$70:$E$73,公式调用枚举!$D$68,0)</f>
        <v>83001</v>
      </c>
      <c r="AA62" s="4">
        <f>VLOOKUP($G62,公式调用枚举!$B$70:$E$73,公式调用枚举!$E$68,0)</f>
        <v>83101</v>
      </c>
      <c r="AB62" s="44" t="str">
        <f t="shared" si="8"/>
        <v>100000,100000</v>
      </c>
      <c r="AC62" s="44">
        <f>VLOOKUP($F62,公式调用枚举!$B$3:$F$7,公式调用枚举!$F$2,0)</f>
        <v>100000</v>
      </c>
      <c r="AD62" s="44">
        <f>VLOOKUP($F62,公式调用枚举!$B$3:$F$7,公式调用枚举!$F$2,0)</f>
        <v>100000</v>
      </c>
      <c r="AE62" s="44" t="str">
        <f t="shared" si="9"/>
        <v>100000,0</v>
      </c>
      <c r="AF62" s="44">
        <f>VLOOKUP($F62,公式调用枚举!$B$3:$F$7,公式调用枚举!$F$2,0)</f>
        <v>100000</v>
      </c>
      <c r="AG62" s="44">
        <v>0</v>
      </c>
      <c r="AI62" s="15" t="str">
        <f>VLOOKUP($F62,公式调用枚举!$B$3:$L$7,公式调用枚举!$I$2,0)</f>
        <v>-5,100000</v>
      </c>
      <c r="AJ62" s="15" t="str">
        <f t="shared" si="10"/>
        <v>-5,100000</v>
      </c>
      <c r="AK62" s="15">
        <v>1</v>
      </c>
      <c r="AL62" s="15" t="s">
        <v>66</v>
      </c>
      <c r="AM62" s="40" t="s">
        <v>350</v>
      </c>
      <c r="AN62" s="15" t="s">
        <v>224</v>
      </c>
      <c r="AO62" s="15" t="str">
        <f t="shared" si="23"/>
        <v>1,-5,100000</v>
      </c>
      <c r="AP62" s="15" t="s">
        <v>69</v>
      </c>
      <c r="AQ62" s="15" t="s">
        <v>70</v>
      </c>
      <c r="AR62" s="15" t="s">
        <v>71</v>
      </c>
      <c r="AS62" s="15" t="s">
        <v>66</v>
      </c>
      <c r="AT62" s="40" t="s">
        <v>350</v>
      </c>
      <c r="AU62" s="11" t="s">
        <v>68</v>
      </c>
      <c r="AV62" s="11" t="str">
        <f t="shared" si="26"/>
        <v>0,500;501,1000;1001,2500;2501,5000;5001,8000;8001,9999</v>
      </c>
      <c r="AW62" s="13">
        <v>101102103104105</v>
      </c>
      <c r="AX62" s="4" t="str">
        <f>VLOOKUP($F62,公式调用枚举!$B$3:$M$7,公式调用枚举!$M$2,0)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2" s="4">
        <f t="shared" si="12"/>
        <v>9</v>
      </c>
      <c r="AZ62" s="4">
        <v>8</v>
      </c>
      <c r="BA62" s="4">
        <f t="shared" si="24"/>
        <v>11</v>
      </c>
      <c r="BB62" s="4" t="s">
        <v>220</v>
      </c>
      <c r="BC62" s="41" t="s">
        <v>324</v>
      </c>
      <c r="BD62" s="41" t="s">
        <v>326</v>
      </c>
      <c r="BE62" s="7" t="s">
        <v>369</v>
      </c>
      <c r="BF62" s="6" t="str">
        <f t="shared" si="13"/>
        <v>0</v>
      </c>
      <c r="BG62" s="6">
        <v>200000</v>
      </c>
      <c r="BH62" s="73">
        <v>500</v>
      </c>
      <c r="BI62" s="6">
        <f t="shared" si="14"/>
        <v>500</v>
      </c>
      <c r="BJ62" s="6">
        <f t="shared" si="15"/>
        <v>5000</v>
      </c>
      <c r="BK62" s="6" t="str">
        <f t="shared" si="16"/>
        <v>-2,100</v>
      </c>
      <c r="BL62" s="7" t="s">
        <v>354</v>
      </c>
      <c r="BM62" s="7" t="s">
        <v>356</v>
      </c>
      <c r="BN62" s="3">
        <f>VLOOKUP(G62,公式调用枚举!$B$70:$I$73,公式调用枚举!$I$68,0)</f>
        <v>5000001</v>
      </c>
    </row>
    <row r="63" spans="1:66" x14ac:dyDescent="0.2">
      <c r="A63" s="48">
        <f t="shared" si="29"/>
        <v>58</v>
      </c>
      <c r="B63" s="3" t="str">
        <f t="shared" si="27"/>
        <v>22152</v>
      </c>
      <c r="C63" s="48">
        <v>2</v>
      </c>
      <c r="D63" s="57">
        <f t="shared" si="25"/>
        <v>2</v>
      </c>
      <c r="E63" s="48">
        <v>1</v>
      </c>
      <c r="F63" s="48">
        <f t="shared" si="28"/>
        <v>5</v>
      </c>
      <c r="G63" s="48">
        <v>2</v>
      </c>
      <c r="H63" s="48">
        <f>IF(C63=1,"",VLOOKUP(G63,公式调用枚举!$B$70:$H$73,公式调用枚举!$H$68,0))</f>
        <v>3</v>
      </c>
      <c r="I63" s="44" t="str">
        <f t="shared" si="19"/>
        <v>0,500,11,15;501,1000,16,20;1001,2500,21,25;2501,5000,26,30;5001,8000,31,35;8001,9999,36,40</v>
      </c>
      <c r="J63" s="24" t="str">
        <f t="shared" si="5"/>
        <v>1,18,0</v>
      </c>
      <c r="K63" s="24" t="s">
        <v>539</v>
      </c>
      <c r="L63" s="24" t="s">
        <v>97</v>
      </c>
      <c r="M63" s="24" t="s">
        <v>98</v>
      </c>
      <c r="N63" s="24">
        <f>VLOOKUP($C63,公式调用枚举!$B$58:$E$60,公式调用枚举!$D$56,0)</f>
        <v>80002</v>
      </c>
      <c r="O63" s="24">
        <f>VLOOKUP($G63,公式调用枚举!$B$70:$E$73,公式调用枚举!$E$56,0)</f>
        <v>83102</v>
      </c>
      <c r="P63" s="6" t="str">
        <f t="shared" si="6"/>
        <v>6,5,0</v>
      </c>
      <c r="Q63" s="6">
        <f t="shared" si="22"/>
        <v>5</v>
      </c>
      <c r="R63" s="6" t="s">
        <v>97</v>
      </c>
      <c r="S63" s="6" t="s">
        <v>98</v>
      </c>
      <c r="T63" s="6">
        <f>VLOOKUP($F63,公式调用枚举!$B$63:$E$67,公式调用枚举!$D$61,0)</f>
        <v>44</v>
      </c>
      <c r="U63" s="6">
        <f>VLOOKUP($F63,公式调用枚举!$B$63:$E$67,公式调用枚举!$E$61,0)</f>
        <v>82005</v>
      </c>
      <c r="V63" s="57">
        <f>IF(D63=0,"",VLOOKUP($D63,公式调用枚举!$B$76:$D$78,公式调用枚举!$D$75,0))</f>
        <v>80102</v>
      </c>
      <c r="W63" s="4" t="str">
        <f t="shared" si="7"/>
        <v>1,18,0</v>
      </c>
      <c r="X63" s="4" t="s">
        <v>64</v>
      </c>
      <c r="Y63" s="4" t="s">
        <v>65</v>
      </c>
      <c r="Z63" s="4">
        <f>VLOOKUP($G63,公式调用枚举!$B$70:$E$73,公式调用枚举!$D$68,0)</f>
        <v>83002</v>
      </c>
      <c r="AA63" s="4">
        <f>VLOOKUP($G63,公式调用枚举!$B$70:$E$73,公式调用枚举!$E$68,0)</f>
        <v>83102</v>
      </c>
      <c r="AB63" s="44" t="str">
        <f t="shared" si="8"/>
        <v>100000,100000</v>
      </c>
      <c r="AC63" s="44">
        <f>VLOOKUP($F63,公式调用枚举!$B$3:$F$7,公式调用枚举!$F$2,0)</f>
        <v>100000</v>
      </c>
      <c r="AD63" s="44">
        <f>VLOOKUP($F63,公式调用枚举!$B$3:$F$7,公式调用枚举!$F$2,0)</f>
        <v>100000</v>
      </c>
      <c r="AE63" s="44" t="str">
        <f t="shared" si="9"/>
        <v>100000,0</v>
      </c>
      <c r="AF63" s="44">
        <f>VLOOKUP($F63,公式调用枚举!$B$3:$F$7,公式调用枚举!$F$2,0)</f>
        <v>100000</v>
      </c>
      <c r="AG63" s="44">
        <v>0</v>
      </c>
      <c r="AI63" s="15" t="str">
        <f>VLOOKUP($F63,公式调用枚举!$B$3:$L$7,公式调用枚举!$I$2,0)</f>
        <v>-5,100000</v>
      </c>
      <c r="AJ63" s="15" t="str">
        <f t="shared" si="10"/>
        <v>-5,100000</v>
      </c>
      <c r="AK63" s="15">
        <v>1</v>
      </c>
      <c r="AL63" s="15" t="s">
        <v>66</v>
      </c>
      <c r="AM63" s="40" t="s">
        <v>350</v>
      </c>
      <c r="AN63" s="15" t="s">
        <v>224</v>
      </c>
      <c r="AO63" s="15" t="str">
        <f t="shared" si="23"/>
        <v>1,-5,100000</v>
      </c>
      <c r="AP63" s="15" t="s">
        <v>69</v>
      </c>
      <c r="AQ63" s="15" t="s">
        <v>70</v>
      </c>
      <c r="AR63" s="15" t="s">
        <v>71</v>
      </c>
      <c r="AS63" s="15" t="s">
        <v>66</v>
      </c>
      <c r="AT63" s="40" t="s">
        <v>350</v>
      </c>
      <c r="AU63" s="11" t="s">
        <v>68</v>
      </c>
      <c r="AV63" s="11" t="str">
        <f t="shared" si="26"/>
        <v>0,500;501,1000;1001,2500;2501,5000;5001,8000;8001,9999</v>
      </c>
      <c r="AW63" s="13">
        <v>101102103104105</v>
      </c>
      <c r="AX63" s="4" t="str">
        <f>VLOOKUP($F63,公式调用枚举!$B$3:$M$7,公式调用枚举!$M$2,0)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3" s="4">
        <f t="shared" si="12"/>
        <v>9</v>
      </c>
      <c r="AZ63" s="4">
        <v>8</v>
      </c>
      <c r="BA63" s="4">
        <f t="shared" si="24"/>
        <v>11</v>
      </c>
      <c r="BB63" s="4" t="s">
        <v>220</v>
      </c>
      <c r="BC63" s="41" t="s">
        <v>324</v>
      </c>
      <c r="BD63" s="41" t="s">
        <v>326</v>
      </c>
      <c r="BE63" s="7" t="s">
        <v>369</v>
      </c>
      <c r="BF63" s="6" t="str">
        <f t="shared" si="13"/>
        <v>0</v>
      </c>
      <c r="BG63" s="6">
        <v>200000</v>
      </c>
      <c r="BH63" s="73">
        <v>500</v>
      </c>
      <c r="BI63" s="6">
        <f t="shared" si="14"/>
        <v>500</v>
      </c>
      <c r="BJ63" s="6">
        <f t="shared" si="15"/>
        <v>5000</v>
      </c>
      <c r="BK63" s="6" t="str">
        <f t="shared" si="16"/>
        <v>-2,100</v>
      </c>
      <c r="BL63" s="7" t="s">
        <v>354</v>
      </c>
      <c r="BM63" s="7" t="s">
        <v>356</v>
      </c>
      <c r="BN63" s="3">
        <f>VLOOKUP(G63,公式调用枚举!$B$70:$I$73,公式调用枚举!$I$68,0)</f>
        <v>5000002</v>
      </c>
    </row>
    <row r="64" spans="1:66" x14ac:dyDescent="0.2">
      <c r="A64" s="48">
        <f t="shared" si="29"/>
        <v>59</v>
      </c>
      <c r="B64" s="3" t="str">
        <f t="shared" si="27"/>
        <v>22153</v>
      </c>
      <c r="C64" s="48">
        <v>2</v>
      </c>
      <c r="D64" s="57">
        <f t="shared" si="25"/>
        <v>2</v>
      </c>
      <c r="E64" s="48">
        <v>1</v>
      </c>
      <c r="F64" s="48">
        <f t="shared" si="28"/>
        <v>5</v>
      </c>
      <c r="G64" s="48">
        <v>3</v>
      </c>
      <c r="H64" s="48">
        <f>IF(C64=1,"",VLOOKUP(G64,公式调用枚举!$B$70:$H$73,公式调用枚举!$H$68,0))</f>
        <v>2</v>
      </c>
      <c r="I64" s="44" t="str">
        <f t="shared" si="19"/>
        <v>0,500,16,20;501,1000,21,25;2500,26,30;5000,31,35;8000,36,40;9999,41,45</v>
      </c>
      <c r="J64" s="24" t="str">
        <f t="shared" si="5"/>
        <v>1,19,0</v>
      </c>
      <c r="K64" s="24" t="s">
        <v>540</v>
      </c>
      <c r="L64" s="24" t="s">
        <v>97</v>
      </c>
      <c r="M64" s="24" t="s">
        <v>98</v>
      </c>
      <c r="N64" s="24">
        <f>VLOOKUP($C64,公式调用枚举!$B$58:$E$60,公式调用枚举!$D$56,0)</f>
        <v>80002</v>
      </c>
      <c r="O64" s="24">
        <f>VLOOKUP($G64,公式调用枚举!$B$70:$E$73,公式调用枚举!$E$56,0)</f>
        <v>83103</v>
      </c>
      <c r="P64" s="6" t="str">
        <f t="shared" si="6"/>
        <v>6,5,0</v>
      </c>
      <c r="Q64" s="6">
        <f t="shared" si="22"/>
        <v>5</v>
      </c>
      <c r="R64" s="6" t="s">
        <v>97</v>
      </c>
      <c r="S64" s="6" t="s">
        <v>98</v>
      </c>
      <c r="T64" s="6">
        <f>VLOOKUP($F64,公式调用枚举!$B$63:$E$67,公式调用枚举!$D$61,0)</f>
        <v>44</v>
      </c>
      <c r="U64" s="6">
        <f>VLOOKUP($F64,公式调用枚举!$B$63:$E$67,公式调用枚举!$E$61,0)</f>
        <v>82005</v>
      </c>
      <c r="V64" s="57">
        <f>IF(D64=0,"",VLOOKUP($D64,公式调用枚举!$B$76:$D$78,公式调用枚举!$D$75,0))</f>
        <v>80102</v>
      </c>
      <c r="W64" s="4" t="str">
        <f t="shared" si="7"/>
        <v>1,19,0</v>
      </c>
      <c r="X64" s="4" t="s">
        <v>64</v>
      </c>
      <c r="Y64" s="4" t="s">
        <v>65</v>
      </c>
      <c r="Z64" s="4">
        <f>VLOOKUP($G64,公式调用枚举!$B$70:$E$73,公式调用枚举!$D$68,0)</f>
        <v>83003</v>
      </c>
      <c r="AA64" s="4">
        <f>VLOOKUP($G64,公式调用枚举!$B$70:$E$73,公式调用枚举!$E$68,0)</f>
        <v>83103</v>
      </c>
      <c r="AB64" s="44" t="str">
        <f t="shared" si="8"/>
        <v>100000,100000</v>
      </c>
      <c r="AC64" s="44">
        <f>VLOOKUP($F64,公式调用枚举!$B$3:$F$7,公式调用枚举!$F$2,0)</f>
        <v>100000</v>
      </c>
      <c r="AD64" s="44">
        <f>VLOOKUP($F64,公式调用枚举!$B$3:$F$7,公式调用枚举!$F$2,0)</f>
        <v>100000</v>
      </c>
      <c r="AE64" s="44" t="str">
        <f t="shared" si="9"/>
        <v>100000,0</v>
      </c>
      <c r="AF64" s="44">
        <f>VLOOKUP($F64,公式调用枚举!$B$3:$F$7,公式调用枚举!$F$2,0)</f>
        <v>100000</v>
      </c>
      <c r="AG64" s="44">
        <v>0</v>
      </c>
      <c r="AI64" s="15" t="str">
        <f>VLOOKUP($F64,公式调用枚举!$B$3:$L$7,公式调用枚举!$I$2,0)</f>
        <v>-5,100000</v>
      </c>
      <c r="AJ64" s="15" t="str">
        <f t="shared" si="10"/>
        <v>-5,100000</v>
      </c>
      <c r="AK64" s="15">
        <v>1</v>
      </c>
      <c r="AL64" s="15" t="s">
        <v>66</v>
      </c>
      <c r="AM64" s="40" t="s">
        <v>350</v>
      </c>
      <c r="AN64" s="15" t="s">
        <v>224</v>
      </c>
      <c r="AO64" s="15" t="str">
        <f t="shared" si="23"/>
        <v>1,-5,100000</v>
      </c>
      <c r="AP64" s="15" t="s">
        <v>69</v>
      </c>
      <c r="AQ64" s="15" t="s">
        <v>70</v>
      </c>
      <c r="AR64" s="15" t="s">
        <v>71</v>
      </c>
      <c r="AS64" s="15" t="s">
        <v>66</v>
      </c>
      <c r="AT64" s="40" t="s">
        <v>350</v>
      </c>
      <c r="AU64" s="11" t="s">
        <v>68</v>
      </c>
      <c r="AV64" s="11" t="str">
        <f t="shared" si="26"/>
        <v>0,500;501,1000;1001,2500;2501,5000;5001,8000;8001,9999</v>
      </c>
      <c r="AW64" s="13">
        <v>101102103104105</v>
      </c>
      <c r="AX64" s="4" t="str">
        <f>VLOOKUP($F64,公式调用枚举!$B$3:$M$7,公式调用枚举!$M$2,0)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4" s="4">
        <f t="shared" si="12"/>
        <v>9</v>
      </c>
      <c r="AZ64" s="4">
        <v>8</v>
      </c>
      <c r="BA64" s="4">
        <f t="shared" si="24"/>
        <v>11</v>
      </c>
      <c r="BB64" s="4" t="s">
        <v>220</v>
      </c>
      <c r="BC64" s="41" t="s">
        <v>324</v>
      </c>
      <c r="BD64" s="41" t="s">
        <v>326</v>
      </c>
      <c r="BE64" s="7" t="s">
        <v>369</v>
      </c>
      <c r="BF64" s="6" t="str">
        <f t="shared" si="13"/>
        <v>0</v>
      </c>
      <c r="BG64" s="6">
        <v>200000</v>
      </c>
      <c r="BH64" s="73">
        <v>500</v>
      </c>
      <c r="BI64" s="6">
        <f t="shared" si="14"/>
        <v>500</v>
      </c>
      <c r="BJ64" s="6">
        <f t="shared" si="15"/>
        <v>5000</v>
      </c>
      <c r="BK64" s="6" t="str">
        <f t="shared" si="16"/>
        <v>-2,100</v>
      </c>
      <c r="BL64" s="7" t="s">
        <v>354</v>
      </c>
      <c r="BM64" s="7" t="s">
        <v>356</v>
      </c>
      <c r="BN64" s="3">
        <f>VLOOKUP(G64,公式调用枚举!$B$70:$I$73,公式调用枚举!$I$68,0)</f>
        <v>5000003</v>
      </c>
    </row>
    <row r="65" spans="1:66" x14ac:dyDescent="0.2">
      <c r="A65" s="48">
        <f t="shared" si="29"/>
        <v>60</v>
      </c>
      <c r="B65" s="3" t="str">
        <f t="shared" si="27"/>
        <v>22154</v>
      </c>
      <c r="C65" s="48">
        <v>2</v>
      </c>
      <c r="D65" s="57">
        <f t="shared" si="25"/>
        <v>2</v>
      </c>
      <c r="E65" s="48">
        <v>1</v>
      </c>
      <c r="F65" s="48">
        <f t="shared" si="28"/>
        <v>5</v>
      </c>
      <c r="G65" s="48">
        <v>4</v>
      </c>
      <c r="H65" s="48">
        <f>IF(C65=1,"",VLOOKUP(G65,公式调用枚举!$B$70:$H$73,公式调用枚举!$H$68,0))</f>
        <v>1</v>
      </c>
      <c r="I65" s="44" t="str">
        <f t="shared" si="19"/>
        <v>0,500,21,25;501,1000,26,30;1001,2500,31,35;2501,5000,36,40;5001,8000,41,45;8001,9999,46,50</v>
      </c>
      <c r="J65" s="24" t="str">
        <f t="shared" si="5"/>
        <v>1,20,0</v>
      </c>
      <c r="K65" s="24" t="s">
        <v>438</v>
      </c>
      <c r="L65" s="24" t="s">
        <v>97</v>
      </c>
      <c r="M65" s="24" t="s">
        <v>98</v>
      </c>
      <c r="N65" s="24">
        <f>VLOOKUP($C65,公式调用枚举!$B$58:$E$60,公式调用枚举!$D$56,0)</f>
        <v>80002</v>
      </c>
      <c r="O65" s="24">
        <f>VLOOKUP($G65,公式调用枚举!$B$70:$E$73,公式调用枚举!$E$56,0)</f>
        <v>83104</v>
      </c>
      <c r="P65" s="6" t="str">
        <f t="shared" si="6"/>
        <v>6,5,0</v>
      </c>
      <c r="Q65" s="6">
        <f t="shared" si="22"/>
        <v>5</v>
      </c>
      <c r="R65" s="6" t="s">
        <v>97</v>
      </c>
      <c r="S65" s="6" t="s">
        <v>98</v>
      </c>
      <c r="T65" s="6">
        <f>VLOOKUP($F65,公式调用枚举!$B$63:$E$67,公式调用枚举!$D$61,0)</f>
        <v>44</v>
      </c>
      <c r="U65" s="6">
        <f>VLOOKUP($F65,公式调用枚举!$B$63:$E$67,公式调用枚举!$E$61,0)</f>
        <v>82005</v>
      </c>
      <c r="V65" s="57">
        <f>IF(D65=0,"",VLOOKUP($D65,公式调用枚举!$B$76:$D$78,公式调用枚举!$D$75,0))</f>
        <v>80102</v>
      </c>
      <c r="W65" s="4" t="str">
        <f t="shared" si="7"/>
        <v>1,20,0</v>
      </c>
      <c r="X65" s="4" t="s">
        <v>64</v>
      </c>
      <c r="Y65" s="4" t="s">
        <v>65</v>
      </c>
      <c r="Z65" s="4">
        <f>VLOOKUP($G65,公式调用枚举!$B$70:$E$73,公式调用枚举!$D$68,0)</f>
        <v>83004</v>
      </c>
      <c r="AA65" s="4">
        <f>VLOOKUP($G65,公式调用枚举!$B$70:$E$73,公式调用枚举!$E$68,0)</f>
        <v>83104</v>
      </c>
      <c r="AB65" s="44" t="str">
        <f t="shared" si="8"/>
        <v>100000,100000</v>
      </c>
      <c r="AC65" s="44">
        <f>VLOOKUP($F65,公式调用枚举!$B$3:$F$7,公式调用枚举!$F$2,0)</f>
        <v>100000</v>
      </c>
      <c r="AD65" s="44">
        <f>VLOOKUP($F65,公式调用枚举!$B$3:$F$7,公式调用枚举!$F$2,0)</f>
        <v>100000</v>
      </c>
      <c r="AE65" s="44" t="str">
        <f t="shared" si="9"/>
        <v>100000,0</v>
      </c>
      <c r="AF65" s="44">
        <f>VLOOKUP($F65,公式调用枚举!$B$3:$F$7,公式调用枚举!$F$2,0)</f>
        <v>100000</v>
      </c>
      <c r="AG65" s="44">
        <v>0</v>
      </c>
      <c r="AI65" s="15" t="str">
        <f>VLOOKUP($F65,公式调用枚举!$B$3:$L$7,公式调用枚举!$I$2,0)</f>
        <v>-5,100000</v>
      </c>
      <c r="AJ65" s="15" t="str">
        <f t="shared" si="10"/>
        <v>-5,100000</v>
      </c>
      <c r="AK65" s="15">
        <v>1</v>
      </c>
      <c r="AL65" s="15" t="s">
        <v>66</v>
      </c>
      <c r="AM65" s="40" t="s">
        <v>350</v>
      </c>
      <c r="AN65" s="15" t="s">
        <v>224</v>
      </c>
      <c r="AO65" s="15" t="str">
        <f t="shared" si="23"/>
        <v>1,-5,100000</v>
      </c>
      <c r="AP65" s="15" t="s">
        <v>69</v>
      </c>
      <c r="AQ65" s="15" t="s">
        <v>70</v>
      </c>
      <c r="AR65" s="15" t="s">
        <v>71</v>
      </c>
      <c r="AS65" s="15" t="s">
        <v>66</v>
      </c>
      <c r="AT65" s="40" t="s">
        <v>350</v>
      </c>
      <c r="AU65" s="11" t="s">
        <v>68</v>
      </c>
      <c r="AV65" s="11" t="str">
        <f t="shared" si="26"/>
        <v>0,500;501,1000;1001,2500;2501,5000;5001,8000;8001,9999</v>
      </c>
      <c r="AW65" s="13">
        <v>101102103104105</v>
      </c>
      <c r="AX65" s="4" t="str">
        <f>VLOOKUP($F65,公式调用枚举!$B$3:$M$7,公式调用枚举!$M$2,0)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5" s="4">
        <f t="shared" si="12"/>
        <v>9</v>
      </c>
      <c r="AZ65" s="4">
        <v>8</v>
      </c>
      <c r="BA65" s="4">
        <f t="shared" si="24"/>
        <v>11</v>
      </c>
      <c r="BB65" s="4" t="s">
        <v>220</v>
      </c>
      <c r="BC65" s="41" t="s">
        <v>324</v>
      </c>
      <c r="BD65" s="41" t="s">
        <v>326</v>
      </c>
      <c r="BE65" s="7" t="s">
        <v>369</v>
      </c>
      <c r="BF65" s="6" t="str">
        <f t="shared" si="13"/>
        <v>0</v>
      </c>
      <c r="BG65" s="6">
        <v>200000</v>
      </c>
      <c r="BH65" s="73">
        <v>500</v>
      </c>
      <c r="BI65" s="6">
        <f t="shared" si="14"/>
        <v>500</v>
      </c>
      <c r="BJ65" s="6">
        <f t="shared" si="15"/>
        <v>5000</v>
      </c>
      <c r="BK65" s="6" t="str">
        <f t="shared" si="16"/>
        <v>-2,100</v>
      </c>
      <c r="BL65" s="7" t="s">
        <v>354</v>
      </c>
      <c r="BM65" s="7" t="s">
        <v>356</v>
      </c>
      <c r="BN65" s="3">
        <f>VLOOKUP(G65,公式调用枚举!$B$70:$I$73,公式调用枚举!$I$68,0)</f>
        <v>5000001</v>
      </c>
    </row>
    <row r="66" spans="1:66" x14ac:dyDescent="0.2">
      <c r="A66" s="48">
        <f>ROW()-5</f>
        <v>61</v>
      </c>
      <c r="B66" s="3" t="str">
        <f>_xlfn.CONCAT(C66:G66)</f>
        <v>23111</v>
      </c>
      <c r="C66" s="48">
        <v>2</v>
      </c>
      <c r="D66" s="57">
        <f t="shared" si="25"/>
        <v>3</v>
      </c>
      <c r="E66" s="48">
        <v>1</v>
      </c>
      <c r="F66" s="48">
        <v>1</v>
      </c>
      <c r="G66" s="48">
        <v>1</v>
      </c>
      <c r="H66" s="48">
        <f>IF(C66=1,"",VLOOKUP(G66,公式调用枚举!$B$70:$H$73,公式调用枚举!$H$68,0))</f>
        <v>6</v>
      </c>
      <c r="I66" s="44" t="str">
        <f t="shared" si="19"/>
        <v>0,500,1,5;501,1000,6,10;1001,2500,2,15;2501,5000,7,20;5001,8000,3,25;8001,9999,8,30</v>
      </c>
      <c r="J66" s="24" t="str">
        <f t="shared" si="5"/>
        <v>1,1,0</v>
      </c>
      <c r="K66" s="24" t="s">
        <v>525</v>
      </c>
      <c r="L66" s="24" t="s">
        <v>62</v>
      </c>
      <c r="M66" s="24" t="s">
        <v>63</v>
      </c>
      <c r="N66" s="24">
        <f>VLOOKUP($C66,公式调用枚举!$B$58:$E$60,公式调用枚举!$D$56,0)</f>
        <v>80002</v>
      </c>
      <c r="O66" s="24">
        <f>VLOOKUP($G66,公式调用枚举!$B$70:$E$73,公式调用枚举!$E$56,0)</f>
        <v>83101</v>
      </c>
      <c r="P66" s="6" t="str">
        <f t="shared" si="6"/>
        <v>6,1,0</v>
      </c>
      <c r="Q66" s="6">
        <f t="shared" si="22"/>
        <v>1</v>
      </c>
      <c r="R66" s="6" t="s">
        <v>62</v>
      </c>
      <c r="S66" s="6" t="s">
        <v>63</v>
      </c>
      <c r="T66" s="6">
        <f>VLOOKUP($F66,公式调用枚举!$B$63:$E$67,公式调用枚举!$D$61,0)</f>
        <v>40</v>
      </c>
      <c r="U66" s="6">
        <f>VLOOKUP($F66,公式调用枚举!$B$63:$E$67,公式调用枚举!$E$61,0)</f>
        <v>82001</v>
      </c>
      <c r="V66" s="57">
        <f>IF(D66=0,"",VLOOKUP($D66,公式调用枚举!$B$76:$D$78,公式调用枚举!$D$75,0))</f>
        <v>80103</v>
      </c>
      <c r="W66" s="4" t="str">
        <f t="shared" si="7"/>
        <v>1,1,0</v>
      </c>
      <c r="X66" s="4" t="s">
        <v>64</v>
      </c>
      <c r="Y66" s="4" t="s">
        <v>65</v>
      </c>
      <c r="Z66" s="4">
        <f>VLOOKUP($G66,公式调用枚举!$B$70:$E$73,公式调用枚举!$D$68,0)</f>
        <v>83001</v>
      </c>
      <c r="AA66" s="4">
        <f>VLOOKUP($G66,公式调用枚举!$B$70:$E$73,公式调用枚举!$E$68,0)</f>
        <v>83101</v>
      </c>
      <c r="AB66" s="44" t="str">
        <f t="shared" si="8"/>
        <v>20,20</v>
      </c>
      <c r="AC66" s="44">
        <f>VLOOKUP($F66,公式调用枚举!$B$3:$F$7,公式调用枚举!$F$2,0)</f>
        <v>20</v>
      </c>
      <c r="AD66" s="44">
        <f>VLOOKUP($F66,公式调用枚举!$B$3:$F$7,公式调用枚举!$F$2,0)</f>
        <v>20</v>
      </c>
      <c r="AE66" s="44" t="str">
        <f t="shared" si="9"/>
        <v>0,20</v>
      </c>
      <c r="AF66" s="44">
        <v>0</v>
      </c>
      <c r="AG66" s="44">
        <f>VLOOKUP($F66,公式调用枚举!$B$3:$F$7,公式调用枚举!$F$2,0)</f>
        <v>20</v>
      </c>
      <c r="AI66" s="15" t="str">
        <f>VLOOKUP($F66,公式调用枚举!$B$3:$L$7,公式调用枚举!$I$2,0)</f>
        <v>-5,20</v>
      </c>
      <c r="AJ66" s="15" t="str">
        <f t="shared" si="10"/>
        <v>-5,20</v>
      </c>
      <c r="AK66" s="15">
        <v>1</v>
      </c>
      <c r="AL66" s="15" t="s">
        <v>66</v>
      </c>
      <c r="AM66" s="40" t="s">
        <v>350</v>
      </c>
      <c r="AN66" s="15" t="s">
        <v>225</v>
      </c>
      <c r="AO66" s="15" t="str">
        <f t="shared" si="23"/>
        <v>1,-5,20</v>
      </c>
      <c r="AP66" s="15" t="s">
        <v>217</v>
      </c>
      <c r="AQ66" s="15" t="s">
        <v>218</v>
      </c>
      <c r="AR66" s="15" t="s">
        <v>219</v>
      </c>
      <c r="AS66" s="15" t="s">
        <v>66</v>
      </c>
      <c r="AT66" s="40" t="s">
        <v>350</v>
      </c>
      <c r="AU66" s="11" t="s">
        <v>68</v>
      </c>
      <c r="AV66" s="11" t="str">
        <f t="shared" ref="AV66:AV105" si="30">AU66</f>
        <v>0,500;501,1000;1001,2500;2501,5000;5001,8000;8001,9999</v>
      </c>
      <c r="AW66" s="13">
        <v>101102103104105</v>
      </c>
      <c r="AX66" s="4" t="str">
        <f>VLOOKUP($F66,公式调用枚举!$B$3:$M$7,公式调用枚举!$M$2,0)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6" s="4">
        <f t="shared" si="12"/>
        <v>1</v>
      </c>
      <c r="AZ66" s="4">
        <v>8</v>
      </c>
      <c r="BA66" s="4">
        <f t="shared" si="24"/>
        <v>3</v>
      </c>
      <c r="BB66" s="4" t="s">
        <v>220</v>
      </c>
      <c r="BC66" s="41" t="s">
        <v>324</v>
      </c>
      <c r="BD66" s="41" t="s">
        <v>326</v>
      </c>
      <c r="BE66" s="7" t="s">
        <v>369</v>
      </c>
      <c r="BF66" s="6" t="str">
        <f t="shared" si="13"/>
        <v>0</v>
      </c>
      <c r="BG66" s="6">
        <v>20</v>
      </c>
      <c r="BH66" s="73">
        <v>500</v>
      </c>
      <c r="BI66" s="6">
        <f t="shared" si="14"/>
        <v>500</v>
      </c>
      <c r="BJ66" s="6">
        <f t="shared" si="15"/>
        <v>5000</v>
      </c>
      <c r="BK66" s="6" t="str">
        <f t="shared" si="16"/>
        <v>-2,100</v>
      </c>
      <c r="BL66" s="7" t="s">
        <v>354</v>
      </c>
      <c r="BM66" s="7" t="s">
        <v>356</v>
      </c>
      <c r="BN66" s="3">
        <f>VLOOKUP(G66,公式调用枚举!$B$70:$I$73,公式调用枚举!$I$68,0)</f>
        <v>5000001</v>
      </c>
    </row>
    <row r="67" spans="1:66" x14ac:dyDescent="0.2">
      <c r="A67" s="48">
        <f t="shared" ref="A67:A105" si="31">ROW()-5</f>
        <v>62</v>
      </c>
      <c r="B67" s="3" t="str">
        <f t="shared" ref="B67:B85" si="32">_xlfn.CONCAT(C67:G67)</f>
        <v>23112</v>
      </c>
      <c r="C67" s="48">
        <v>2</v>
      </c>
      <c r="D67" s="57">
        <f t="shared" si="25"/>
        <v>3</v>
      </c>
      <c r="E67" s="48">
        <v>1</v>
      </c>
      <c r="F67" s="48">
        <v>1</v>
      </c>
      <c r="G67" s="48">
        <v>2</v>
      </c>
      <c r="H67" s="48">
        <f>IF(C67=1,"",VLOOKUP(G67,公式调用枚举!$B$70:$H$73,公式调用枚举!$H$68,0))</f>
        <v>3</v>
      </c>
      <c r="I67" s="44" t="str">
        <f t="shared" si="19"/>
        <v>0,500,6,10;501,1000,11,15;1001,2500,16,20;2501,5000,21,25;5001,8000,26,30;8001,9999,31,35</v>
      </c>
      <c r="J67" s="24" t="str">
        <f t="shared" si="5"/>
        <v>1,2,0</v>
      </c>
      <c r="K67" s="24" t="s">
        <v>526</v>
      </c>
      <c r="L67" s="24" t="s">
        <v>62</v>
      </c>
      <c r="M67" s="24" t="s">
        <v>63</v>
      </c>
      <c r="N67" s="24">
        <f>VLOOKUP($C67,公式调用枚举!$B$58:$E$60,公式调用枚举!$D$56,0)</f>
        <v>80002</v>
      </c>
      <c r="O67" s="24">
        <f>VLOOKUP($G67,公式调用枚举!$B$70:$E$73,公式调用枚举!$E$56,0)</f>
        <v>83102</v>
      </c>
      <c r="P67" s="6" t="str">
        <f t="shared" si="6"/>
        <v>6,1,0</v>
      </c>
      <c r="Q67" s="6">
        <f t="shared" si="22"/>
        <v>1</v>
      </c>
      <c r="R67" s="6" t="s">
        <v>62</v>
      </c>
      <c r="S67" s="6" t="s">
        <v>63</v>
      </c>
      <c r="T67" s="6">
        <f>VLOOKUP($F67,公式调用枚举!$B$63:$E$67,公式调用枚举!$D$61,0)</f>
        <v>40</v>
      </c>
      <c r="U67" s="6">
        <f>VLOOKUP($F67,公式调用枚举!$B$63:$E$67,公式调用枚举!$E$61,0)</f>
        <v>82001</v>
      </c>
      <c r="V67" s="57">
        <f>IF(D67=0,"",VLOOKUP($D67,公式调用枚举!$B$76:$D$78,公式调用枚举!$D$75,0))</f>
        <v>80103</v>
      </c>
      <c r="W67" s="4" t="str">
        <f t="shared" si="7"/>
        <v>1,2,0</v>
      </c>
      <c r="X67" s="4" t="s">
        <v>64</v>
      </c>
      <c r="Y67" s="4" t="s">
        <v>65</v>
      </c>
      <c r="Z67" s="4">
        <f>VLOOKUP($G67,公式调用枚举!$B$70:$E$73,公式调用枚举!$D$68,0)</f>
        <v>83002</v>
      </c>
      <c r="AA67" s="4">
        <f>VLOOKUP($G67,公式调用枚举!$B$70:$E$73,公式调用枚举!$E$68,0)</f>
        <v>83102</v>
      </c>
      <c r="AB67" s="44" t="str">
        <f t="shared" si="8"/>
        <v>20,20</v>
      </c>
      <c r="AC67" s="44">
        <f>VLOOKUP($F67,公式调用枚举!$B$3:$F$7,公式调用枚举!$F$2,0)</f>
        <v>20</v>
      </c>
      <c r="AD67" s="44">
        <f>VLOOKUP($F67,公式调用枚举!$B$3:$F$7,公式调用枚举!$F$2,0)</f>
        <v>20</v>
      </c>
      <c r="AE67" s="44" t="str">
        <f t="shared" si="9"/>
        <v>0,20</v>
      </c>
      <c r="AF67" s="44">
        <v>0</v>
      </c>
      <c r="AG67" s="44">
        <f>VLOOKUP($F67,公式调用枚举!$B$3:$F$7,公式调用枚举!$F$2,0)</f>
        <v>20</v>
      </c>
      <c r="AI67" s="15" t="str">
        <f>VLOOKUP($F67,公式调用枚举!$B$3:$L$7,公式调用枚举!$I$2,0)</f>
        <v>-5,20</v>
      </c>
      <c r="AJ67" s="15" t="str">
        <f t="shared" si="10"/>
        <v>-5,20</v>
      </c>
      <c r="AK67" s="15">
        <v>1</v>
      </c>
      <c r="AL67" s="15" t="s">
        <v>66</v>
      </c>
      <c r="AM67" s="40" t="s">
        <v>350</v>
      </c>
      <c r="AN67" s="15" t="s">
        <v>215</v>
      </c>
      <c r="AO67" s="15" t="str">
        <f t="shared" si="23"/>
        <v>1,-5,20</v>
      </c>
      <c r="AP67" s="15" t="s">
        <v>217</v>
      </c>
      <c r="AQ67" s="15" t="s">
        <v>218</v>
      </c>
      <c r="AR67" s="15" t="s">
        <v>219</v>
      </c>
      <c r="AS67" s="15" t="s">
        <v>66</v>
      </c>
      <c r="AT67" s="40" t="s">
        <v>350</v>
      </c>
      <c r="AU67" s="11" t="s">
        <v>68</v>
      </c>
      <c r="AV67" s="11" t="str">
        <f t="shared" si="30"/>
        <v>0,500;501,1000;1001,2500;2501,5000;5001,8000;8001,9999</v>
      </c>
      <c r="AW67" s="13">
        <v>101102103104105</v>
      </c>
      <c r="AX67" s="4" t="str">
        <f>VLOOKUP($F67,公式调用枚举!$B$3:$M$7,公式调用枚举!$M$2,0)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7" s="4">
        <f t="shared" si="12"/>
        <v>1</v>
      </c>
      <c r="AZ67" s="4">
        <v>8</v>
      </c>
      <c r="BA67" s="4">
        <f t="shared" si="24"/>
        <v>3</v>
      </c>
      <c r="BB67" s="4" t="s">
        <v>220</v>
      </c>
      <c r="BC67" s="41" t="s">
        <v>324</v>
      </c>
      <c r="BD67" s="41" t="s">
        <v>326</v>
      </c>
      <c r="BE67" s="7" t="s">
        <v>369</v>
      </c>
      <c r="BF67" s="6" t="str">
        <f t="shared" si="13"/>
        <v>0</v>
      </c>
      <c r="BG67" s="6">
        <v>20</v>
      </c>
      <c r="BH67" s="73">
        <v>500</v>
      </c>
      <c r="BI67" s="6">
        <f t="shared" si="14"/>
        <v>500</v>
      </c>
      <c r="BJ67" s="6">
        <f t="shared" si="15"/>
        <v>5000</v>
      </c>
      <c r="BK67" s="6" t="str">
        <f t="shared" si="16"/>
        <v>-2,100</v>
      </c>
      <c r="BL67" s="7" t="s">
        <v>354</v>
      </c>
      <c r="BM67" s="7" t="s">
        <v>356</v>
      </c>
      <c r="BN67" s="3">
        <f>VLOOKUP(G67,公式调用枚举!$B$70:$I$73,公式调用枚举!$I$68,0)</f>
        <v>5000002</v>
      </c>
    </row>
    <row r="68" spans="1:66" x14ac:dyDescent="0.2">
      <c r="A68" s="48">
        <f t="shared" si="31"/>
        <v>63</v>
      </c>
      <c r="B68" s="3" t="str">
        <f t="shared" si="32"/>
        <v>23113</v>
      </c>
      <c r="C68" s="48">
        <v>2</v>
      </c>
      <c r="D68" s="57">
        <f t="shared" si="25"/>
        <v>3</v>
      </c>
      <c r="E68" s="48">
        <v>1</v>
      </c>
      <c r="F68" s="48">
        <v>1</v>
      </c>
      <c r="G68" s="48">
        <v>3</v>
      </c>
      <c r="H68" s="48">
        <f>IF(C68=1,"",VLOOKUP(G68,公式调用枚举!$B$70:$H$73,公式调用枚举!$H$68,0))</f>
        <v>2</v>
      </c>
      <c r="I68" s="44" t="str">
        <f t="shared" si="19"/>
        <v>0,500,11,15;501,1000,16,20;1001,2500,21,25;2501,5000,26,30;5001,8000,31,35;8001,9999,36,40</v>
      </c>
      <c r="J68" s="24" t="str">
        <f t="shared" si="5"/>
        <v>1,3,0</v>
      </c>
      <c r="K68" s="24" t="s">
        <v>527</v>
      </c>
      <c r="L68" s="24" t="s">
        <v>62</v>
      </c>
      <c r="M68" s="24" t="s">
        <v>63</v>
      </c>
      <c r="N68" s="24">
        <f>VLOOKUP($C68,公式调用枚举!$B$58:$E$60,公式调用枚举!$D$56,0)</f>
        <v>80002</v>
      </c>
      <c r="O68" s="24">
        <f>VLOOKUP($G68,公式调用枚举!$B$70:$E$73,公式调用枚举!$E$56,0)</f>
        <v>83103</v>
      </c>
      <c r="P68" s="6" t="str">
        <f t="shared" si="6"/>
        <v>6,1,0</v>
      </c>
      <c r="Q68" s="6">
        <f t="shared" si="22"/>
        <v>1</v>
      </c>
      <c r="R68" s="6" t="s">
        <v>62</v>
      </c>
      <c r="S68" s="6" t="s">
        <v>63</v>
      </c>
      <c r="T68" s="6">
        <f>VLOOKUP($F68,公式调用枚举!$B$63:$E$67,公式调用枚举!$D$61,0)</f>
        <v>40</v>
      </c>
      <c r="U68" s="6">
        <f>VLOOKUP($F68,公式调用枚举!$B$63:$E$67,公式调用枚举!$E$61,0)</f>
        <v>82001</v>
      </c>
      <c r="V68" s="57">
        <f>IF(D68=0,"",VLOOKUP($D68,公式调用枚举!$B$76:$D$78,公式调用枚举!$D$75,0))</f>
        <v>80103</v>
      </c>
      <c r="W68" s="4" t="str">
        <f t="shared" si="7"/>
        <v>1,3,0</v>
      </c>
      <c r="X68" s="4" t="s">
        <v>64</v>
      </c>
      <c r="Y68" s="4" t="s">
        <v>65</v>
      </c>
      <c r="Z68" s="4">
        <f>VLOOKUP($G68,公式调用枚举!$B$70:$E$73,公式调用枚举!$D$68,0)</f>
        <v>83003</v>
      </c>
      <c r="AA68" s="4">
        <f>VLOOKUP($G68,公式调用枚举!$B$70:$E$73,公式调用枚举!$E$68,0)</f>
        <v>83103</v>
      </c>
      <c r="AB68" s="44" t="str">
        <f t="shared" si="8"/>
        <v>20,20</v>
      </c>
      <c r="AC68" s="44">
        <f>VLOOKUP($F68,公式调用枚举!$B$3:$F$7,公式调用枚举!$F$2,0)</f>
        <v>20</v>
      </c>
      <c r="AD68" s="44">
        <f>VLOOKUP($F68,公式调用枚举!$B$3:$F$7,公式调用枚举!$F$2,0)</f>
        <v>20</v>
      </c>
      <c r="AE68" s="44" t="str">
        <f t="shared" si="9"/>
        <v>0,20</v>
      </c>
      <c r="AF68" s="44">
        <v>0</v>
      </c>
      <c r="AG68" s="44">
        <f>VLOOKUP($F68,公式调用枚举!$B$3:$F$7,公式调用枚举!$F$2,0)</f>
        <v>20</v>
      </c>
      <c r="AI68" s="15" t="str">
        <f>VLOOKUP($F68,公式调用枚举!$B$3:$L$7,公式调用枚举!$I$2,0)</f>
        <v>-5,20</v>
      </c>
      <c r="AJ68" s="15" t="str">
        <f t="shared" si="10"/>
        <v>-5,20</v>
      </c>
      <c r="AK68" s="15">
        <v>1</v>
      </c>
      <c r="AL68" s="15" t="s">
        <v>66</v>
      </c>
      <c r="AM68" s="40" t="s">
        <v>350</v>
      </c>
      <c r="AN68" s="15" t="s">
        <v>67</v>
      </c>
      <c r="AO68" s="15" t="str">
        <f t="shared" si="23"/>
        <v>1,-5,20</v>
      </c>
      <c r="AP68" s="15" t="s">
        <v>69</v>
      </c>
      <c r="AQ68" s="15" t="s">
        <v>70</v>
      </c>
      <c r="AR68" s="15" t="s">
        <v>71</v>
      </c>
      <c r="AS68" s="15" t="s">
        <v>66</v>
      </c>
      <c r="AT68" s="40" t="s">
        <v>350</v>
      </c>
      <c r="AU68" s="11" t="s">
        <v>68</v>
      </c>
      <c r="AV68" s="11" t="str">
        <f t="shared" si="30"/>
        <v>0,500;501,1000;1001,2500;2501,5000;5001,8000;8001,9999</v>
      </c>
      <c r="AW68" s="13">
        <v>101102103104105</v>
      </c>
      <c r="AX68" s="4" t="str">
        <f>VLOOKUP($F68,公式调用枚举!$B$3:$M$7,公式调用枚举!$M$2,0)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8" s="4">
        <f t="shared" si="12"/>
        <v>1</v>
      </c>
      <c r="AZ68" s="4">
        <v>8</v>
      </c>
      <c r="BA68" s="4">
        <f t="shared" si="24"/>
        <v>3</v>
      </c>
      <c r="BB68" s="4" t="s">
        <v>220</v>
      </c>
      <c r="BC68" s="41" t="s">
        <v>324</v>
      </c>
      <c r="BD68" s="41" t="s">
        <v>326</v>
      </c>
      <c r="BE68" s="7" t="s">
        <v>369</v>
      </c>
      <c r="BF68" s="6" t="str">
        <f t="shared" si="13"/>
        <v>0</v>
      </c>
      <c r="BG68" s="6">
        <v>20</v>
      </c>
      <c r="BH68" s="73">
        <v>500</v>
      </c>
      <c r="BI68" s="6">
        <f t="shared" si="14"/>
        <v>500</v>
      </c>
      <c r="BJ68" s="6">
        <f t="shared" si="15"/>
        <v>5000</v>
      </c>
      <c r="BK68" s="6" t="str">
        <f t="shared" si="16"/>
        <v>-2,100</v>
      </c>
      <c r="BL68" s="7" t="s">
        <v>354</v>
      </c>
      <c r="BM68" s="7" t="s">
        <v>356</v>
      </c>
      <c r="BN68" s="3">
        <f>VLOOKUP(G68,公式调用枚举!$B$70:$I$73,公式调用枚举!$I$68,0)</f>
        <v>5000003</v>
      </c>
    </row>
    <row r="69" spans="1:66" x14ac:dyDescent="0.2">
      <c r="A69" s="48">
        <f t="shared" si="31"/>
        <v>64</v>
      </c>
      <c r="B69" s="3" t="str">
        <f t="shared" si="32"/>
        <v>23114</v>
      </c>
      <c r="C69" s="48">
        <v>2</v>
      </c>
      <c r="D69" s="57">
        <f t="shared" si="25"/>
        <v>3</v>
      </c>
      <c r="E69" s="48">
        <v>1</v>
      </c>
      <c r="F69" s="48">
        <v>1</v>
      </c>
      <c r="G69" s="48">
        <v>4</v>
      </c>
      <c r="H69" s="48">
        <f>IF(C69=1,"",VLOOKUP(G69,公式调用枚举!$B$70:$H$73,公式调用枚举!$H$68,0))</f>
        <v>1</v>
      </c>
      <c r="I69" s="44" t="str">
        <f t="shared" si="19"/>
        <v>0,500,16,20;501,1000,21,25;2500,26,30;5000,31,35;8000,36,40;9999,41,45</v>
      </c>
      <c r="J69" s="24" t="str">
        <f t="shared" si="5"/>
        <v>1,4,0</v>
      </c>
      <c r="K69" s="24" t="s">
        <v>528</v>
      </c>
      <c r="L69" s="24" t="s">
        <v>62</v>
      </c>
      <c r="M69" s="24" t="s">
        <v>63</v>
      </c>
      <c r="N69" s="24">
        <f>VLOOKUP($C69,公式调用枚举!$B$58:$E$60,公式调用枚举!$D$56,0)</f>
        <v>80002</v>
      </c>
      <c r="O69" s="24">
        <f>VLOOKUP($G69,公式调用枚举!$B$70:$E$73,公式调用枚举!$E$56,0)</f>
        <v>83104</v>
      </c>
      <c r="P69" s="6" t="str">
        <f t="shared" si="6"/>
        <v>6,1,0</v>
      </c>
      <c r="Q69" s="6">
        <f t="shared" si="22"/>
        <v>1</v>
      </c>
      <c r="R69" s="6" t="s">
        <v>62</v>
      </c>
      <c r="S69" s="6" t="s">
        <v>63</v>
      </c>
      <c r="T69" s="6">
        <f>VLOOKUP($F69,公式调用枚举!$B$63:$E$67,公式调用枚举!$D$61,0)</f>
        <v>40</v>
      </c>
      <c r="U69" s="6">
        <f>VLOOKUP($F69,公式调用枚举!$B$63:$E$67,公式调用枚举!$E$61,0)</f>
        <v>82001</v>
      </c>
      <c r="V69" s="57">
        <f>IF(D69=0,"",VLOOKUP($D69,公式调用枚举!$B$76:$D$78,公式调用枚举!$D$75,0))</f>
        <v>80103</v>
      </c>
      <c r="W69" s="4" t="str">
        <f t="shared" si="7"/>
        <v>1,4,0</v>
      </c>
      <c r="X69" s="4" t="s">
        <v>64</v>
      </c>
      <c r="Y69" s="4" t="s">
        <v>65</v>
      </c>
      <c r="Z69" s="4">
        <f>VLOOKUP($G69,公式调用枚举!$B$70:$E$73,公式调用枚举!$D$68,0)</f>
        <v>83004</v>
      </c>
      <c r="AA69" s="4">
        <f>VLOOKUP($G69,公式调用枚举!$B$70:$E$73,公式调用枚举!$E$68,0)</f>
        <v>83104</v>
      </c>
      <c r="AB69" s="44" t="str">
        <f t="shared" si="8"/>
        <v>20,20</v>
      </c>
      <c r="AC69" s="44">
        <f>VLOOKUP($F69,公式调用枚举!$B$3:$F$7,公式调用枚举!$F$2,0)</f>
        <v>20</v>
      </c>
      <c r="AD69" s="44">
        <f>VLOOKUP($F69,公式调用枚举!$B$3:$F$7,公式调用枚举!$F$2,0)</f>
        <v>20</v>
      </c>
      <c r="AE69" s="44" t="str">
        <f t="shared" si="9"/>
        <v>0,20</v>
      </c>
      <c r="AF69" s="44">
        <v>0</v>
      </c>
      <c r="AG69" s="44">
        <f>VLOOKUP($F69,公式调用枚举!$B$3:$F$7,公式调用枚举!$F$2,0)</f>
        <v>20</v>
      </c>
      <c r="AI69" s="15" t="str">
        <f>VLOOKUP($F69,公式调用枚举!$B$3:$L$7,公式调用枚举!$I$2,0)</f>
        <v>-5,20</v>
      </c>
      <c r="AJ69" s="15" t="str">
        <f t="shared" si="10"/>
        <v>-5,20</v>
      </c>
      <c r="AK69" s="15">
        <v>1</v>
      </c>
      <c r="AL69" s="15" t="s">
        <v>66</v>
      </c>
      <c r="AM69" s="40" t="s">
        <v>350</v>
      </c>
      <c r="AN69" s="15" t="s">
        <v>67</v>
      </c>
      <c r="AO69" s="15" t="str">
        <f t="shared" si="23"/>
        <v>1,-5,20</v>
      </c>
      <c r="AP69" s="15" t="s">
        <v>69</v>
      </c>
      <c r="AQ69" s="15" t="s">
        <v>70</v>
      </c>
      <c r="AR69" s="15" t="s">
        <v>71</v>
      </c>
      <c r="AS69" s="15" t="s">
        <v>66</v>
      </c>
      <c r="AT69" s="40" t="s">
        <v>350</v>
      </c>
      <c r="AU69" s="11" t="s">
        <v>68</v>
      </c>
      <c r="AV69" s="11" t="str">
        <f t="shared" si="30"/>
        <v>0,500;501,1000;1001,2500;2501,5000;5001,8000;8001,9999</v>
      </c>
      <c r="AW69" s="13">
        <v>101102103104105</v>
      </c>
      <c r="AX69" s="4" t="str">
        <f>VLOOKUP($F69,公式调用枚举!$B$3:$M$7,公式调用枚举!$M$2,0)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69" s="4">
        <f t="shared" si="12"/>
        <v>1</v>
      </c>
      <c r="AZ69" s="4">
        <v>8</v>
      </c>
      <c r="BA69" s="4">
        <f t="shared" si="24"/>
        <v>3</v>
      </c>
      <c r="BB69" s="4" t="s">
        <v>220</v>
      </c>
      <c r="BC69" s="41" t="s">
        <v>324</v>
      </c>
      <c r="BD69" s="41" t="s">
        <v>326</v>
      </c>
      <c r="BE69" s="7" t="s">
        <v>369</v>
      </c>
      <c r="BF69" s="6" t="str">
        <f t="shared" si="13"/>
        <v>0</v>
      </c>
      <c r="BG69" s="6">
        <v>20</v>
      </c>
      <c r="BH69" s="73">
        <v>500</v>
      </c>
      <c r="BI69" s="6">
        <f t="shared" si="14"/>
        <v>500</v>
      </c>
      <c r="BJ69" s="6">
        <f t="shared" si="15"/>
        <v>5000</v>
      </c>
      <c r="BK69" s="6" t="str">
        <f t="shared" si="16"/>
        <v>-2,100</v>
      </c>
      <c r="BL69" s="7" t="s">
        <v>354</v>
      </c>
      <c r="BM69" s="7" t="s">
        <v>356</v>
      </c>
      <c r="BN69" s="3">
        <f>VLOOKUP(G69,公式调用枚举!$B$70:$I$73,公式调用枚举!$I$68,0)</f>
        <v>5000001</v>
      </c>
    </row>
    <row r="70" spans="1:66" x14ac:dyDescent="0.2">
      <c r="A70" s="48">
        <f t="shared" si="31"/>
        <v>65</v>
      </c>
      <c r="B70" s="3" t="str">
        <f t="shared" si="32"/>
        <v>23121</v>
      </c>
      <c r="C70" s="48">
        <v>2</v>
      </c>
      <c r="D70" s="57">
        <f t="shared" si="25"/>
        <v>3</v>
      </c>
      <c r="E70" s="48">
        <v>1</v>
      </c>
      <c r="F70" s="48">
        <f t="shared" ref="F70:F85" si="33">F66+1</f>
        <v>2</v>
      </c>
      <c r="G70" s="48">
        <v>1</v>
      </c>
      <c r="H70" s="48">
        <f>IF(C70=1,"",VLOOKUP(G70,公式调用枚举!$B$70:$H$73,公式调用枚举!$H$68,0))</f>
        <v>6</v>
      </c>
      <c r="I70" s="44" t="str">
        <f t="shared" si="19"/>
        <v>0,500,21,25;501,1000,26,30;1001,2500,31,35;2501,5000,36,40;5001,8000,41,45;8001,9999,46,50</v>
      </c>
      <c r="J70" s="24" t="str">
        <f t="shared" si="5"/>
        <v>1,5,0</v>
      </c>
      <c r="K70" s="24" t="s">
        <v>435</v>
      </c>
      <c r="L70" s="24" t="s">
        <v>76</v>
      </c>
      <c r="M70" s="24" t="s">
        <v>77</v>
      </c>
      <c r="N70" s="24">
        <f>VLOOKUP($C70,公式调用枚举!$B$58:$E$60,公式调用枚举!$D$56,0)</f>
        <v>80002</v>
      </c>
      <c r="O70" s="24">
        <f>VLOOKUP($G70,公式调用枚举!$B$70:$E$73,公式调用枚举!$E$56,0)</f>
        <v>83101</v>
      </c>
      <c r="P70" s="6" t="str">
        <f t="shared" si="6"/>
        <v>6,2,0</v>
      </c>
      <c r="Q70" s="6">
        <f t="shared" ref="Q70:Q105" si="34">F70</f>
        <v>2</v>
      </c>
      <c r="R70" s="6" t="s">
        <v>76</v>
      </c>
      <c r="S70" s="6" t="s">
        <v>77</v>
      </c>
      <c r="T70" s="6">
        <f>VLOOKUP($F70,公式调用枚举!$B$63:$E$67,公式调用枚举!$D$61,0)</f>
        <v>41</v>
      </c>
      <c r="U70" s="6">
        <f>VLOOKUP($F70,公式调用枚举!$B$63:$E$67,公式调用枚举!$E$61,0)</f>
        <v>82002</v>
      </c>
      <c r="V70" s="57">
        <f>IF(D70=0,"",VLOOKUP($D70,公式调用枚举!$B$76:$D$78,公式调用枚举!$D$75,0))</f>
        <v>80103</v>
      </c>
      <c r="W70" s="4" t="str">
        <f t="shared" si="7"/>
        <v>1,5,0</v>
      </c>
      <c r="X70" s="4" t="s">
        <v>64</v>
      </c>
      <c r="Y70" s="4" t="s">
        <v>65</v>
      </c>
      <c r="Z70" s="4">
        <f>VLOOKUP($G70,公式调用枚举!$B$70:$E$73,公式调用枚举!$D$68,0)</f>
        <v>83001</v>
      </c>
      <c r="AA70" s="4">
        <f>VLOOKUP($G70,公式调用枚举!$B$70:$E$73,公式调用枚举!$E$68,0)</f>
        <v>83101</v>
      </c>
      <c r="AB70" s="44" t="str">
        <f t="shared" si="8"/>
        <v>100,100</v>
      </c>
      <c r="AC70" s="44">
        <f>VLOOKUP($F70,公式调用枚举!$B$3:$F$7,公式调用枚举!$F$2,0)</f>
        <v>100</v>
      </c>
      <c r="AD70" s="44">
        <f>VLOOKUP($F70,公式调用枚举!$B$3:$F$7,公式调用枚举!$F$2,0)</f>
        <v>100</v>
      </c>
      <c r="AE70" s="44" t="str">
        <f t="shared" si="9"/>
        <v>0,100</v>
      </c>
      <c r="AF70" s="44">
        <v>0</v>
      </c>
      <c r="AG70" s="44">
        <f>VLOOKUP($F70,公式调用枚举!$B$3:$F$7,公式调用枚举!$F$2,0)</f>
        <v>100</v>
      </c>
      <c r="AI70" s="15" t="str">
        <f>VLOOKUP($F70,公式调用枚举!$B$3:$L$7,公式调用枚举!$I$2,0)</f>
        <v>-5,100</v>
      </c>
      <c r="AJ70" s="15" t="str">
        <f t="shared" si="10"/>
        <v>-5,100</v>
      </c>
      <c r="AK70" s="15">
        <v>1</v>
      </c>
      <c r="AL70" s="15" t="s">
        <v>66</v>
      </c>
      <c r="AM70" s="40" t="s">
        <v>350</v>
      </c>
      <c r="AN70" s="15" t="s">
        <v>221</v>
      </c>
      <c r="AO70" s="15" t="str">
        <f t="shared" ref="AO70:AO105" si="35">_xlfn.CONCAT("1,"&amp;AI70)</f>
        <v>1,-5,100</v>
      </c>
      <c r="AP70" s="15" t="s">
        <v>69</v>
      </c>
      <c r="AQ70" s="15" t="s">
        <v>70</v>
      </c>
      <c r="AR70" s="15" t="s">
        <v>71</v>
      </c>
      <c r="AS70" s="15" t="s">
        <v>66</v>
      </c>
      <c r="AT70" s="40" t="s">
        <v>350</v>
      </c>
      <c r="AU70" s="11" t="s">
        <v>68</v>
      </c>
      <c r="AV70" s="11" t="str">
        <f t="shared" si="30"/>
        <v>0,500;501,1000;1001,2500;2501,5000;5001,8000;8001,9999</v>
      </c>
      <c r="AW70" s="13">
        <v>101102103104105</v>
      </c>
      <c r="AX70" s="4" t="str">
        <f>VLOOKUP($F70,公式调用枚举!$B$3:$M$7,公式调用枚举!$M$2,0)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0" s="4">
        <f t="shared" si="12"/>
        <v>3</v>
      </c>
      <c r="AZ70" s="4">
        <v>8</v>
      </c>
      <c r="BA70" s="4">
        <f t="shared" ref="BA70:BA105" si="36">3+(F70-1)*2</f>
        <v>5</v>
      </c>
      <c r="BB70" s="4" t="s">
        <v>220</v>
      </c>
      <c r="BC70" s="41" t="s">
        <v>324</v>
      </c>
      <c r="BD70" s="41" t="s">
        <v>326</v>
      </c>
      <c r="BE70" s="7" t="s">
        <v>369</v>
      </c>
      <c r="BF70" s="6" t="str">
        <f t="shared" si="13"/>
        <v>0</v>
      </c>
      <c r="BG70" s="6">
        <v>200</v>
      </c>
      <c r="BH70" s="73">
        <v>500</v>
      </c>
      <c r="BI70" s="6">
        <f t="shared" si="14"/>
        <v>500</v>
      </c>
      <c r="BJ70" s="6">
        <f t="shared" si="15"/>
        <v>5000</v>
      </c>
      <c r="BK70" s="6" t="str">
        <f t="shared" si="16"/>
        <v>-2,100</v>
      </c>
      <c r="BL70" s="7" t="s">
        <v>354</v>
      </c>
      <c r="BM70" s="7" t="s">
        <v>356</v>
      </c>
      <c r="BN70" s="3">
        <f>VLOOKUP(G70,公式调用枚举!$B$70:$I$73,公式调用枚举!$I$68,0)</f>
        <v>5000001</v>
      </c>
    </row>
    <row r="71" spans="1:66" x14ac:dyDescent="0.2">
      <c r="A71" s="48">
        <f t="shared" si="31"/>
        <v>66</v>
      </c>
      <c r="B71" s="3" t="str">
        <f t="shared" si="32"/>
        <v>23122</v>
      </c>
      <c r="C71" s="48">
        <v>2</v>
      </c>
      <c r="D71" s="57">
        <f t="shared" si="25"/>
        <v>3</v>
      </c>
      <c r="E71" s="48">
        <v>1</v>
      </c>
      <c r="F71" s="48">
        <f t="shared" si="33"/>
        <v>2</v>
      </c>
      <c r="G71" s="48">
        <v>2</v>
      </c>
      <c r="H71" s="48">
        <f>IF(C71=1,"",VLOOKUP(G71,公式调用枚举!$B$70:$H$73,公式调用枚举!$H$68,0))</f>
        <v>3</v>
      </c>
      <c r="I71" s="44" t="str">
        <f t="shared" si="19"/>
        <v>0,500,1,5;501,1000,6,10;1001,2500,2,15;2501,5000,7,20;5001,8000,3,25;8001,9999,8,30</v>
      </c>
      <c r="J71" s="24" t="str">
        <f t="shared" ref="J71:J105" si="37">K71</f>
        <v>1,6,0</v>
      </c>
      <c r="K71" s="24" t="s">
        <v>529</v>
      </c>
      <c r="L71" s="24" t="s">
        <v>76</v>
      </c>
      <c r="M71" s="24" t="s">
        <v>77</v>
      </c>
      <c r="N71" s="24">
        <f>VLOOKUP($C71,公式调用枚举!$B$58:$E$60,公式调用枚举!$D$56,0)</f>
        <v>80002</v>
      </c>
      <c r="O71" s="24">
        <f>VLOOKUP($G71,公式调用枚举!$B$70:$E$73,公式调用枚举!$E$56,0)</f>
        <v>83102</v>
      </c>
      <c r="P71" s="6" t="str">
        <f t="shared" ref="P71:P105" si="38">_xlfn.CONCAT(6,",",Q71,",",0)</f>
        <v>6,2,0</v>
      </c>
      <c r="Q71" s="6">
        <f t="shared" si="34"/>
        <v>2</v>
      </c>
      <c r="R71" s="6" t="s">
        <v>76</v>
      </c>
      <c r="S71" s="6" t="s">
        <v>77</v>
      </c>
      <c r="T71" s="6">
        <f>VLOOKUP($F71,公式调用枚举!$B$63:$E$67,公式调用枚举!$D$61,0)</f>
        <v>41</v>
      </c>
      <c r="U71" s="6">
        <f>VLOOKUP($F71,公式调用枚举!$B$63:$E$67,公式调用枚举!$E$61,0)</f>
        <v>82002</v>
      </c>
      <c r="V71" s="57">
        <f>IF(D71=0,"",VLOOKUP($D71,公式调用枚举!$B$76:$D$78,公式调用枚举!$D$75,0))</f>
        <v>80103</v>
      </c>
      <c r="W71" s="4" t="str">
        <f t="shared" ref="W71:W105" si="39">J71</f>
        <v>1,6,0</v>
      </c>
      <c r="X71" s="4" t="s">
        <v>64</v>
      </c>
      <c r="Y71" s="4" t="s">
        <v>65</v>
      </c>
      <c r="Z71" s="4">
        <f>VLOOKUP($G71,公式调用枚举!$B$70:$E$73,公式调用枚举!$D$68,0)</f>
        <v>83002</v>
      </c>
      <c r="AA71" s="4">
        <f>VLOOKUP($G71,公式调用枚举!$B$70:$E$73,公式调用枚举!$E$68,0)</f>
        <v>83102</v>
      </c>
      <c r="AB71" s="44" t="str">
        <f t="shared" ref="AB71:AB105" si="40">_xlfn.TEXTJOIN(",",0,AC71:AD71)</f>
        <v>100,100</v>
      </c>
      <c r="AC71" s="44">
        <f>VLOOKUP($F71,公式调用枚举!$B$3:$F$7,公式调用枚举!$F$2,0)</f>
        <v>100</v>
      </c>
      <c r="AD71" s="44">
        <f>VLOOKUP($F71,公式调用枚举!$B$3:$F$7,公式调用枚举!$F$2,0)</f>
        <v>100</v>
      </c>
      <c r="AE71" s="44" t="str">
        <f t="shared" ref="AE71:AE105" si="41">_xlfn.TEXTJOIN(",",0,AF71:AG71)</f>
        <v>0,100</v>
      </c>
      <c r="AF71" s="44">
        <v>0</v>
      </c>
      <c r="AG71" s="44">
        <f>VLOOKUP($F71,公式调用枚举!$B$3:$F$7,公式调用枚举!$F$2,0)</f>
        <v>100</v>
      </c>
      <c r="AI71" s="15" t="str">
        <f>VLOOKUP($F71,公式调用枚举!$B$3:$L$7,公式调用枚举!$I$2,0)</f>
        <v>-5,100</v>
      </c>
      <c r="AJ71" s="15" t="str">
        <f t="shared" ref="AJ71:AJ105" si="42">AI71</f>
        <v>-5,100</v>
      </c>
      <c r="AK71" s="15">
        <v>1</v>
      </c>
      <c r="AL71" s="15" t="s">
        <v>66</v>
      </c>
      <c r="AM71" s="40" t="s">
        <v>350</v>
      </c>
      <c r="AN71" s="15" t="s">
        <v>221</v>
      </c>
      <c r="AO71" s="15" t="str">
        <f t="shared" si="35"/>
        <v>1,-5,100</v>
      </c>
      <c r="AP71" s="15" t="s">
        <v>69</v>
      </c>
      <c r="AQ71" s="15" t="s">
        <v>70</v>
      </c>
      <c r="AR71" s="15" t="s">
        <v>71</v>
      </c>
      <c r="AS71" s="15" t="s">
        <v>66</v>
      </c>
      <c r="AT71" s="40" t="s">
        <v>350</v>
      </c>
      <c r="AU71" s="11" t="s">
        <v>68</v>
      </c>
      <c r="AV71" s="11" t="str">
        <f t="shared" si="30"/>
        <v>0,500;501,1000;1001,2500;2501,5000;5001,8000;8001,9999</v>
      </c>
      <c r="AW71" s="13">
        <v>101102103104105</v>
      </c>
      <c r="AX71" s="4" t="str">
        <f>VLOOKUP($F71,公式调用枚举!$B$3:$M$7,公式调用枚举!$M$2,0)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1" s="4">
        <f t="shared" ref="AY71:AY105" si="43">1+(F71-1)*2</f>
        <v>3</v>
      </c>
      <c r="AZ71" s="4">
        <v>8</v>
      </c>
      <c r="BA71" s="4">
        <f t="shared" si="36"/>
        <v>5</v>
      </c>
      <c r="BB71" s="4" t="s">
        <v>220</v>
      </c>
      <c r="BC71" s="41" t="s">
        <v>324</v>
      </c>
      <c r="BD71" s="41" t="s">
        <v>326</v>
      </c>
      <c r="BE71" s="7" t="s">
        <v>369</v>
      </c>
      <c r="BF71" s="6" t="str">
        <f t="shared" ref="BF71:BF105" si="44">IF(C71&gt;1,"0",1)</f>
        <v>0</v>
      </c>
      <c r="BG71" s="6">
        <v>200</v>
      </c>
      <c r="BH71" s="73">
        <v>500</v>
      </c>
      <c r="BI71" s="6">
        <f t="shared" ref="BI71:BI105" si="45">IF(C71=3,"0",500)</f>
        <v>500</v>
      </c>
      <c r="BJ71" s="6">
        <f t="shared" ref="BJ71:BJ85" si="46">IF(C71=3,"0",5000)</f>
        <v>5000</v>
      </c>
      <c r="BK71" s="6" t="str">
        <f t="shared" si="16"/>
        <v>-2,100</v>
      </c>
      <c r="BL71" s="7" t="s">
        <v>354</v>
      </c>
      <c r="BM71" s="7" t="s">
        <v>356</v>
      </c>
      <c r="BN71" s="3">
        <f>VLOOKUP(G71,公式调用枚举!$B$70:$I$73,公式调用枚举!$I$68,0)</f>
        <v>5000002</v>
      </c>
    </row>
    <row r="72" spans="1:66" x14ac:dyDescent="0.2">
      <c r="A72" s="48">
        <f t="shared" si="31"/>
        <v>67</v>
      </c>
      <c r="B72" s="3" t="str">
        <f t="shared" si="32"/>
        <v>23123</v>
      </c>
      <c r="C72" s="48">
        <v>2</v>
      </c>
      <c r="D72" s="57">
        <f t="shared" si="25"/>
        <v>3</v>
      </c>
      <c r="E72" s="48">
        <v>1</v>
      </c>
      <c r="F72" s="48">
        <f t="shared" si="33"/>
        <v>2</v>
      </c>
      <c r="G72" s="48">
        <v>3</v>
      </c>
      <c r="H72" s="48">
        <f>IF(C72=1,"",VLOOKUP(G72,公式调用枚举!$B$70:$H$73,公式调用枚举!$H$68,0))</f>
        <v>2</v>
      </c>
      <c r="I72" s="44" t="str">
        <f t="shared" si="19"/>
        <v>0,500,6,10;501,1000,11,15;1001,2500,16,20;2501,5000,21,25;5001,8000,26,30;8001,9999,31,35</v>
      </c>
      <c r="J72" s="24" t="str">
        <f t="shared" si="37"/>
        <v>1,7,0</v>
      </c>
      <c r="K72" s="24" t="s">
        <v>530</v>
      </c>
      <c r="L72" s="24" t="s">
        <v>76</v>
      </c>
      <c r="M72" s="24" t="s">
        <v>77</v>
      </c>
      <c r="N72" s="24">
        <f>VLOOKUP($C72,公式调用枚举!$B$58:$E$60,公式调用枚举!$D$56,0)</f>
        <v>80002</v>
      </c>
      <c r="O72" s="24">
        <f>VLOOKUP($G72,公式调用枚举!$B$70:$E$73,公式调用枚举!$E$56,0)</f>
        <v>83103</v>
      </c>
      <c r="P72" s="6" t="str">
        <f t="shared" si="38"/>
        <v>6,2,0</v>
      </c>
      <c r="Q72" s="6">
        <f t="shared" si="34"/>
        <v>2</v>
      </c>
      <c r="R72" s="6" t="s">
        <v>76</v>
      </c>
      <c r="S72" s="6" t="s">
        <v>77</v>
      </c>
      <c r="T72" s="6">
        <f>VLOOKUP($F72,公式调用枚举!$B$63:$E$67,公式调用枚举!$D$61,0)</f>
        <v>41</v>
      </c>
      <c r="U72" s="6">
        <f>VLOOKUP($F72,公式调用枚举!$B$63:$E$67,公式调用枚举!$E$61,0)</f>
        <v>82002</v>
      </c>
      <c r="V72" s="57">
        <f>IF(D72=0,"",VLOOKUP($D72,公式调用枚举!$B$76:$D$78,公式调用枚举!$D$75,0))</f>
        <v>80103</v>
      </c>
      <c r="W72" s="4" t="str">
        <f t="shared" si="39"/>
        <v>1,7,0</v>
      </c>
      <c r="X72" s="4" t="s">
        <v>64</v>
      </c>
      <c r="Y72" s="4" t="s">
        <v>65</v>
      </c>
      <c r="Z72" s="4">
        <f>VLOOKUP($G72,公式调用枚举!$B$70:$E$73,公式调用枚举!$D$68,0)</f>
        <v>83003</v>
      </c>
      <c r="AA72" s="4">
        <f>VLOOKUP($G72,公式调用枚举!$B$70:$E$73,公式调用枚举!$E$68,0)</f>
        <v>83103</v>
      </c>
      <c r="AB72" s="44" t="str">
        <f t="shared" si="40"/>
        <v>100,100</v>
      </c>
      <c r="AC72" s="44">
        <f>VLOOKUP($F72,公式调用枚举!$B$3:$F$7,公式调用枚举!$F$2,0)</f>
        <v>100</v>
      </c>
      <c r="AD72" s="44">
        <f>VLOOKUP($F72,公式调用枚举!$B$3:$F$7,公式调用枚举!$F$2,0)</f>
        <v>100</v>
      </c>
      <c r="AE72" s="44" t="str">
        <f t="shared" si="41"/>
        <v>0,100</v>
      </c>
      <c r="AF72" s="44">
        <v>0</v>
      </c>
      <c r="AG72" s="44">
        <f>VLOOKUP($F72,公式调用枚举!$B$3:$F$7,公式调用枚举!$F$2,0)</f>
        <v>100</v>
      </c>
      <c r="AI72" s="15" t="str">
        <f>VLOOKUP($F72,公式调用枚举!$B$3:$L$7,公式调用枚举!$I$2,0)</f>
        <v>-5,100</v>
      </c>
      <c r="AJ72" s="15" t="str">
        <f t="shared" si="42"/>
        <v>-5,100</v>
      </c>
      <c r="AK72" s="15">
        <v>1</v>
      </c>
      <c r="AL72" s="15" t="s">
        <v>66</v>
      </c>
      <c r="AM72" s="40" t="s">
        <v>350</v>
      </c>
      <c r="AN72" s="15" t="s">
        <v>221</v>
      </c>
      <c r="AO72" s="15" t="str">
        <f t="shared" si="35"/>
        <v>1,-5,100</v>
      </c>
      <c r="AP72" s="15" t="s">
        <v>69</v>
      </c>
      <c r="AQ72" s="15" t="s">
        <v>70</v>
      </c>
      <c r="AR72" s="15" t="s">
        <v>71</v>
      </c>
      <c r="AS72" s="15" t="s">
        <v>66</v>
      </c>
      <c r="AT72" s="40" t="s">
        <v>350</v>
      </c>
      <c r="AU72" s="11" t="s">
        <v>68</v>
      </c>
      <c r="AV72" s="11" t="str">
        <f t="shared" si="30"/>
        <v>0,500;501,1000;1001,2500;2501,5000;5001,8000;8001,9999</v>
      </c>
      <c r="AW72" s="13">
        <v>101102103104105</v>
      </c>
      <c r="AX72" s="4" t="str">
        <f>VLOOKUP($F72,公式调用枚举!$B$3:$M$7,公式调用枚举!$M$2,0)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2" s="4">
        <f t="shared" si="43"/>
        <v>3</v>
      </c>
      <c r="AZ72" s="4">
        <v>8</v>
      </c>
      <c r="BA72" s="4">
        <f t="shared" si="36"/>
        <v>5</v>
      </c>
      <c r="BB72" s="4" t="s">
        <v>220</v>
      </c>
      <c r="BC72" s="41" t="s">
        <v>324</v>
      </c>
      <c r="BD72" s="41" t="s">
        <v>326</v>
      </c>
      <c r="BE72" s="7" t="s">
        <v>369</v>
      </c>
      <c r="BF72" s="6" t="str">
        <f t="shared" si="44"/>
        <v>0</v>
      </c>
      <c r="BG72" s="6">
        <v>200</v>
      </c>
      <c r="BH72" s="73">
        <v>500</v>
      </c>
      <c r="BI72" s="6">
        <f t="shared" si="45"/>
        <v>500</v>
      </c>
      <c r="BJ72" s="6">
        <f t="shared" si="46"/>
        <v>5000</v>
      </c>
      <c r="BK72" s="6" t="str">
        <f t="shared" ref="BK72:BK105" si="47">IF(C72=3,"","-2,100")</f>
        <v>-2,100</v>
      </c>
      <c r="BL72" s="7" t="s">
        <v>354</v>
      </c>
      <c r="BM72" s="7" t="s">
        <v>356</v>
      </c>
      <c r="BN72" s="3">
        <f>VLOOKUP(G72,公式调用枚举!$B$70:$I$73,公式调用枚举!$I$68,0)</f>
        <v>5000003</v>
      </c>
    </row>
    <row r="73" spans="1:66" x14ac:dyDescent="0.2">
      <c r="A73" s="48">
        <f t="shared" si="31"/>
        <v>68</v>
      </c>
      <c r="B73" s="3" t="str">
        <f t="shared" si="32"/>
        <v>23124</v>
      </c>
      <c r="C73" s="48">
        <v>2</v>
      </c>
      <c r="D73" s="57">
        <f t="shared" si="25"/>
        <v>3</v>
      </c>
      <c r="E73" s="48">
        <v>1</v>
      </c>
      <c r="F73" s="48">
        <f t="shared" si="33"/>
        <v>2</v>
      </c>
      <c r="G73" s="48">
        <v>4</v>
      </c>
      <c r="H73" s="48">
        <f>IF(C73=1,"",VLOOKUP(G73,公式调用枚举!$B$70:$H$73,公式调用枚举!$H$68,0))</f>
        <v>1</v>
      </c>
      <c r="I73" s="44" t="str">
        <f t="shared" si="19"/>
        <v>0,500,11,15;501,1000,16,20;1001,2500,21,25;2501,5000,26,30;5001,8000,31,35;8001,9999,36,40</v>
      </c>
      <c r="J73" s="24" t="str">
        <f t="shared" si="37"/>
        <v>1,8,0</v>
      </c>
      <c r="K73" s="24" t="s">
        <v>531</v>
      </c>
      <c r="L73" s="24" t="s">
        <v>76</v>
      </c>
      <c r="M73" s="24" t="s">
        <v>77</v>
      </c>
      <c r="N73" s="24">
        <f>VLOOKUP($C73,公式调用枚举!$B$58:$E$60,公式调用枚举!$D$56,0)</f>
        <v>80002</v>
      </c>
      <c r="O73" s="24">
        <f>VLOOKUP($G73,公式调用枚举!$B$70:$E$73,公式调用枚举!$E$56,0)</f>
        <v>83104</v>
      </c>
      <c r="P73" s="6" t="str">
        <f t="shared" si="38"/>
        <v>6,2,0</v>
      </c>
      <c r="Q73" s="6">
        <f t="shared" si="34"/>
        <v>2</v>
      </c>
      <c r="R73" s="6" t="s">
        <v>76</v>
      </c>
      <c r="S73" s="6" t="s">
        <v>77</v>
      </c>
      <c r="T73" s="6">
        <f>VLOOKUP($F73,公式调用枚举!$B$63:$E$67,公式调用枚举!$D$61,0)</f>
        <v>41</v>
      </c>
      <c r="U73" s="6">
        <f>VLOOKUP($F73,公式调用枚举!$B$63:$E$67,公式调用枚举!$E$61,0)</f>
        <v>82002</v>
      </c>
      <c r="V73" s="57">
        <f>IF(D73=0,"",VLOOKUP($D73,公式调用枚举!$B$76:$D$78,公式调用枚举!$D$75,0))</f>
        <v>80103</v>
      </c>
      <c r="W73" s="4" t="str">
        <f t="shared" si="39"/>
        <v>1,8,0</v>
      </c>
      <c r="X73" s="4" t="s">
        <v>64</v>
      </c>
      <c r="Y73" s="4" t="s">
        <v>65</v>
      </c>
      <c r="Z73" s="4">
        <f>VLOOKUP($G73,公式调用枚举!$B$70:$E$73,公式调用枚举!$D$68,0)</f>
        <v>83004</v>
      </c>
      <c r="AA73" s="4">
        <f>VLOOKUP($G73,公式调用枚举!$B$70:$E$73,公式调用枚举!$E$68,0)</f>
        <v>83104</v>
      </c>
      <c r="AB73" s="44" t="str">
        <f t="shared" si="40"/>
        <v>100,100</v>
      </c>
      <c r="AC73" s="44">
        <f>VLOOKUP($F73,公式调用枚举!$B$3:$F$7,公式调用枚举!$F$2,0)</f>
        <v>100</v>
      </c>
      <c r="AD73" s="44">
        <f>VLOOKUP($F73,公式调用枚举!$B$3:$F$7,公式调用枚举!$F$2,0)</f>
        <v>100</v>
      </c>
      <c r="AE73" s="44" t="str">
        <f t="shared" si="41"/>
        <v>0,100</v>
      </c>
      <c r="AF73" s="44">
        <v>0</v>
      </c>
      <c r="AG73" s="44">
        <f>VLOOKUP($F73,公式调用枚举!$B$3:$F$7,公式调用枚举!$F$2,0)</f>
        <v>100</v>
      </c>
      <c r="AI73" s="15" t="str">
        <f>VLOOKUP($F73,公式调用枚举!$B$3:$L$7,公式调用枚举!$I$2,0)</f>
        <v>-5,100</v>
      </c>
      <c r="AJ73" s="15" t="str">
        <f t="shared" si="42"/>
        <v>-5,100</v>
      </c>
      <c r="AK73" s="15">
        <v>1</v>
      </c>
      <c r="AL73" s="15" t="s">
        <v>66</v>
      </c>
      <c r="AM73" s="40" t="s">
        <v>350</v>
      </c>
      <c r="AN73" s="15" t="s">
        <v>221</v>
      </c>
      <c r="AO73" s="15" t="str">
        <f t="shared" si="35"/>
        <v>1,-5,100</v>
      </c>
      <c r="AP73" s="15" t="s">
        <v>69</v>
      </c>
      <c r="AQ73" s="15" t="s">
        <v>70</v>
      </c>
      <c r="AR73" s="15" t="s">
        <v>71</v>
      </c>
      <c r="AS73" s="15" t="s">
        <v>66</v>
      </c>
      <c r="AT73" s="40" t="s">
        <v>350</v>
      </c>
      <c r="AU73" s="11" t="s">
        <v>68</v>
      </c>
      <c r="AV73" s="11" t="str">
        <f t="shared" si="30"/>
        <v>0,500;501,1000;1001,2500;2501,5000;5001,8000;8001,9999</v>
      </c>
      <c r="AW73" s="13">
        <v>101102103104105</v>
      </c>
      <c r="AX73" s="4" t="str">
        <f>VLOOKUP($F73,公式调用枚举!$B$3:$M$7,公式调用枚举!$M$2,0)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3" s="4">
        <f t="shared" si="43"/>
        <v>3</v>
      </c>
      <c r="AZ73" s="4">
        <v>8</v>
      </c>
      <c r="BA73" s="4">
        <f t="shared" si="36"/>
        <v>5</v>
      </c>
      <c r="BB73" s="4" t="s">
        <v>220</v>
      </c>
      <c r="BC73" s="41" t="s">
        <v>324</v>
      </c>
      <c r="BD73" s="41" t="s">
        <v>326</v>
      </c>
      <c r="BE73" s="7" t="s">
        <v>369</v>
      </c>
      <c r="BF73" s="6" t="str">
        <f t="shared" si="44"/>
        <v>0</v>
      </c>
      <c r="BG73" s="6">
        <v>200</v>
      </c>
      <c r="BH73" s="73">
        <v>500</v>
      </c>
      <c r="BI73" s="6">
        <f t="shared" si="45"/>
        <v>500</v>
      </c>
      <c r="BJ73" s="6">
        <f t="shared" si="46"/>
        <v>5000</v>
      </c>
      <c r="BK73" s="6" t="str">
        <f t="shared" si="47"/>
        <v>-2,100</v>
      </c>
      <c r="BL73" s="7" t="s">
        <v>354</v>
      </c>
      <c r="BM73" s="7" t="s">
        <v>356</v>
      </c>
      <c r="BN73" s="3">
        <f>VLOOKUP(G73,公式调用枚举!$B$70:$I$73,公式调用枚举!$I$68,0)</f>
        <v>5000001</v>
      </c>
    </row>
    <row r="74" spans="1:66" x14ac:dyDescent="0.2">
      <c r="A74" s="48">
        <f t="shared" si="31"/>
        <v>69</v>
      </c>
      <c r="B74" s="3" t="str">
        <f t="shared" si="32"/>
        <v>23131</v>
      </c>
      <c r="C74" s="48">
        <v>2</v>
      </c>
      <c r="D74" s="57">
        <f t="shared" si="25"/>
        <v>3</v>
      </c>
      <c r="E74" s="48">
        <v>1</v>
      </c>
      <c r="F74" s="48">
        <f t="shared" si="33"/>
        <v>3</v>
      </c>
      <c r="G74" s="48">
        <v>1</v>
      </c>
      <c r="H74" s="48">
        <f>IF(C74=1,"",VLOOKUP(G74,公式调用枚举!$B$70:$H$73,公式调用枚举!$H$68,0))</f>
        <v>6</v>
      </c>
      <c r="I74" s="44" t="str">
        <f t="shared" si="19"/>
        <v>0,500,16,20;501,1000,21,25;2500,26,30;5000,31,35;8000,36,40;9999,41,45</v>
      </c>
      <c r="J74" s="24" t="str">
        <f t="shared" si="37"/>
        <v>1,9,0</v>
      </c>
      <c r="K74" s="24" t="s">
        <v>532</v>
      </c>
      <c r="L74" s="24" t="s">
        <v>83</v>
      </c>
      <c r="M74" s="24" t="s">
        <v>84</v>
      </c>
      <c r="N74" s="24">
        <f>VLOOKUP($C74,公式调用枚举!$B$58:$E$60,公式调用枚举!$D$56,0)</f>
        <v>80002</v>
      </c>
      <c r="O74" s="24">
        <f>VLOOKUP($G74,公式调用枚举!$B$70:$E$73,公式调用枚举!$E$56,0)</f>
        <v>83101</v>
      </c>
      <c r="P74" s="6" t="str">
        <f t="shared" si="38"/>
        <v>6,3,0</v>
      </c>
      <c r="Q74" s="6">
        <f t="shared" si="34"/>
        <v>3</v>
      </c>
      <c r="R74" s="6" t="s">
        <v>83</v>
      </c>
      <c r="S74" s="6" t="s">
        <v>84</v>
      </c>
      <c r="T74" s="6">
        <f>VLOOKUP($F74,公式调用枚举!$B$63:$E$67,公式调用枚举!$D$61,0)</f>
        <v>42</v>
      </c>
      <c r="U74" s="6">
        <f>VLOOKUP($F74,公式调用枚举!$B$63:$E$67,公式调用枚举!$E$61,0)</f>
        <v>82003</v>
      </c>
      <c r="V74" s="57">
        <f>IF(D74=0,"",VLOOKUP($D74,公式调用枚举!$B$76:$D$78,公式调用枚举!$D$75,0))</f>
        <v>80103</v>
      </c>
      <c r="W74" s="4" t="str">
        <f t="shared" si="39"/>
        <v>1,9,0</v>
      </c>
      <c r="X74" s="4" t="s">
        <v>64</v>
      </c>
      <c r="Y74" s="4" t="s">
        <v>65</v>
      </c>
      <c r="Z74" s="4">
        <f>VLOOKUP($G74,公式调用枚举!$B$70:$E$73,公式调用枚举!$D$68,0)</f>
        <v>83001</v>
      </c>
      <c r="AA74" s="4">
        <f>VLOOKUP($G74,公式调用枚举!$B$70:$E$73,公式调用枚举!$E$68,0)</f>
        <v>83101</v>
      </c>
      <c r="AB74" s="44" t="str">
        <f t="shared" si="40"/>
        <v>1000,1000</v>
      </c>
      <c r="AC74" s="44">
        <f>VLOOKUP($F74,公式调用枚举!$B$3:$F$7,公式调用枚举!$F$2,0)</f>
        <v>1000</v>
      </c>
      <c r="AD74" s="44">
        <f>VLOOKUP($F74,公式调用枚举!$B$3:$F$7,公式调用枚举!$F$2,0)</f>
        <v>1000</v>
      </c>
      <c r="AE74" s="44" t="str">
        <f t="shared" si="41"/>
        <v>0,1000</v>
      </c>
      <c r="AF74" s="44">
        <v>0</v>
      </c>
      <c r="AG74" s="44">
        <f>VLOOKUP($F74,公式调用枚举!$B$3:$F$7,公式调用枚举!$F$2,0)</f>
        <v>1000</v>
      </c>
      <c r="AI74" s="15" t="str">
        <f>VLOOKUP($F74,公式调用枚举!$B$3:$L$7,公式调用枚举!$I$2,0)</f>
        <v>-5,1000</v>
      </c>
      <c r="AJ74" s="15" t="str">
        <f t="shared" si="42"/>
        <v>-5,1000</v>
      </c>
      <c r="AK74" s="15">
        <v>1</v>
      </c>
      <c r="AL74" s="15" t="s">
        <v>66</v>
      </c>
      <c r="AM74" s="40" t="s">
        <v>350</v>
      </c>
      <c r="AN74" s="15" t="s">
        <v>222</v>
      </c>
      <c r="AO74" s="15" t="str">
        <f t="shared" si="35"/>
        <v>1,-5,1000</v>
      </c>
      <c r="AP74" s="15" t="s">
        <v>69</v>
      </c>
      <c r="AQ74" s="15" t="s">
        <v>70</v>
      </c>
      <c r="AR74" s="15" t="s">
        <v>71</v>
      </c>
      <c r="AS74" s="15" t="s">
        <v>66</v>
      </c>
      <c r="AT74" s="40" t="s">
        <v>350</v>
      </c>
      <c r="AU74" s="11" t="s">
        <v>68</v>
      </c>
      <c r="AV74" s="11" t="str">
        <f t="shared" si="30"/>
        <v>0,500;501,1000;1001,2500;2501,5000;5001,8000;8001,9999</v>
      </c>
      <c r="AW74" s="13">
        <v>101102103104105</v>
      </c>
      <c r="AX74" s="4" t="str">
        <f>VLOOKUP($F74,公式调用枚举!$B$3:$M$7,公式调用枚举!$M$2,0)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4" s="4">
        <f t="shared" si="43"/>
        <v>5</v>
      </c>
      <c r="AZ74" s="4">
        <v>8</v>
      </c>
      <c r="BA74" s="4">
        <f t="shared" si="36"/>
        <v>7</v>
      </c>
      <c r="BB74" s="4" t="s">
        <v>220</v>
      </c>
      <c r="BC74" s="41" t="s">
        <v>324</v>
      </c>
      <c r="BD74" s="41" t="s">
        <v>326</v>
      </c>
      <c r="BE74" s="7" t="s">
        <v>369</v>
      </c>
      <c r="BF74" s="6" t="str">
        <f t="shared" si="44"/>
        <v>0</v>
      </c>
      <c r="BG74" s="6">
        <v>2000</v>
      </c>
      <c r="BH74" s="73">
        <v>500</v>
      </c>
      <c r="BI74" s="6">
        <f t="shared" si="45"/>
        <v>500</v>
      </c>
      <c r="BJ74" s="6">
        <f t="shared" si="46"/>
        <v>5000</v>
      </c>
      <c r="BK74" s="6" t="str">
        <f t="shared" si="47"/>
        <v>-2,100</v>
      </c>
      <c r="BL74" s="7" t="s">
        <v>354</v>
      </c>
      <c r="BM74" s="7" t="s">
        <v>356</v>
      </c>
      <c r="BN74" s="3">
        <f>VLOOKUP(G74,公式调用枚举!$B$70:$I$73,公式调用枚举!$I$68,0)</f>
        <v>5000001</v>
      </c>
    </row>
    <row r="75" spans="1:66" x14ac:dyDescent="0.2">
      <c r="A75" s="48">
        <f t="shared" si="31"/>
        <v>70</v>
      </c>
      <c r="B75" s="3" t="str">
        <f t="shared" si="32"/>
        <v>23132</v>
      </c>
      <c r="C75" s="48">
        <v>2</v>
      </c>
      <c r="D75" s="57">
        <f t="shared" si="25"/>
        <v>3</v>
      </c>
      <c r="E75" s="48">
        <v>1</v>
      </c>
      <c r="F75" s="48">
        <f t="shared" si="33"/>
        <v>3</v>
      </c>
      <c r="G75" s="48">
        <v>2</v>
      </c>
      <c r="H75" s="48">
        <f>IF(C75=1,"",VLOOKUP(G75,公式调用枚举!$B$70:$H$73,公式调用枚举!$H$68,0))</f>
        <v>3</v>
      </c>
      <c r="I75" s="44" t="str">
        <f t="shared" si="19"/>
        <v>0,500,21,25;501,1000,26,30;1001,2500,31,35;2501,5000,36,40;5001,8000,41,45;8001,9999,46,50</v>
      </c>
      <c r="J75" s="24" t="str">
        <f t="shared" si="37"/>
        <v>1,10,0</v>
      </c>
      <c r="K75" s="24" t="s">
        <v>436</v>
      </c>
      <c r="L75" s="24" t="s">
        <v>83</v>
      </c>
      <c r="M75" s="24" t="s">
        <v>84</v>
      </c>
      <c r="N75" s="24">
        <f>VLOOKUP($C75,公式调用枚举!$B$58:$E$60,公式调用枚举!$D$56,0)</f>
        <v>80002</v>
      </c>
      <c r="O75" s="24">
        <f>VLOOKUP($G75,公式调用枚举!$B$70:$E$73,公式调用枚举!$E$56,0)</f>
        <v>83102</v>
      </c>
      <c r="P75" s="6" t="str">
        <f t="shared" si="38"/>
        <v>6,3,0</v>
      </c>
      <c r="Q75" s="6">
        <f t="shared" si="34"/>
        <v>3</v>
      </c>
      <c r="R75" s="6" t="s">
        <v>83</v>
      </c>
      <c r="S75" s="6" t="s">
        <v>84</v>
      </c>
      <c r="T75" s="6">
        <f>VLOOKUP($F75,公式调用枚举!$B$63:$E$67,公式调用枚举!$D$61,0)</f>
        <v>42</v>
      </c>
      <c r="U75" s="6">
        <f>VLOOKUP($F75,公式调用枚举!$B$63:$E$67,公式调用枚举!$E$61,0)</f>
        <v>82003</v>
      </c>
      <c r="V75" s="57">
        <f>IF(D75=0,"",VLOOKUP($D75,公式调用枚举!$B$76:$D$78,公式调用枚举!$D$75,0))</f>
        <v>80103</v>
      </c>
      <c r="W75" s="4" t="str">
        <f t="shared" si="39"/>
        <v>1,10,0</v>
      </c>
      <c r="X75" s="4" t="s">
        <v>64</v>
      </c>
      <c r="Y75" s="4" t="s">
        <v>65</v>
      </c>
      <c r="Z75" s="4">
        <f>VLOOKUP($G75,公式调用枚举!$B$70:$E$73,公式调用枚举!$D$68,0)</f>
        <v>83002</v>
      </c>
      <c r="AA75" s="4">
        <f>VLOOKUP($G75,公式调用枚举!$B$70:$E$73,公式调用枚举!$E$68,0)</f>
        <v>83102</v>
      </c>
      <c r="AB75" s="44" t="str">
        <f t="shared" si="40"/>
        <v>1000,1000</v>
      </c>
      <c r="AC75" s="44">
        <f>VLOOKUP($F75,公式调用枚举!$B$3:$F$7,公式调用枚举!$F$2,0)</f>
        <v>1000</v>
      </c>
      <c r="AD75" s="44">
        <f>VLOOKUP($F75,公式调用枚举!$B$3:$F$7,公式调用枚举!$F$2,0)</f>
        <v>1000</v>
      </c>
      <c r="AE75" s="44" t="str">
        <f t="shared" si="41"/>
        <v>0,1000</v>
      </c>
      <c r="AF75" s="44">
        <v>0</v>
      </c>
      <c r="AG75" s="44">
        <f>VLOOKUP($F75,公式调用枚举!$B$3:$F$7,公式调用枚举!$F$2,0)</f>
        <v>1000</v>
      </c>
      <c r="AI75" s="15" t="str">
        <f>VLOOKUP($F75,公式调用枚举!$B$3:$L$7,公式调用枚举!$I$2,0)</f>
        <v>-5,1000</v>
      </c>
      <c r="AJ75" s="15" t="str">
        <f t="shared" si="42"/>
        <v>-5,1000</v>
      </c>
      <c r="AK75" s="15">
        <v>1</v>
      </c>
      <c r="AL75" s="15" t="s">
        <v>66</v>
      </c>
      <c r="AM75" s="40" t="s">
        <v>350</v>
      </c>
      <c r="AN75" s="15" t="s">
        <v>222</v>
      </c>
      <c r="AO75" s="15" t="str">
        <f t="shared" si="35"/>
        <v>1,-5,1000</v>
      </c>
      <c r="AP75" s="15" t="s">
        <v>69</v>
      </c>
      <c r="AQ75" s="15" t="s">
        <v>70</v>
      </c>
      <c r="AR75" s="15" t="s">
        <v>71</v>
      </c>
      <c r="AS75" s="15" t="s">
        <v>66</v>
      </c>
      <c r="AT75" s="40" t="s">
        <v>350</v>
      </c>
      <c r="AU75" s="11" t="s">
        <v>68</v>
      </c>
      <c r="AV75" s="11" t="str">
        <f t="shared" si="30"/>
        <v>0,500;501,1000;1001,2500;2501,5000;5001,8000;8001,9999</v>
      </c>
      <c r="AW75" s="13">
        <v>101102103104105</v>
      </c>
      <c r="AX75" s="4" t="str">
        <f>VLOOKUP($F75,公式调用枚举!$B$3:$M$7,公式调用枚举!$M$2,0)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5" s="4">
        <f t="shared" si="43"/>
        <v>5</v>
      </c>
      <c r="AZ75" s="4">
        <v>8</v>
      </c>
      <c r="BA75" s="4">
        <f t="shared" si="36"/>
        <v>7</v>
      </c>
      <c r="BB75" s="4" t="s">
        <v>220</v>
      </c>
      <c r="BC75" s="41" t="s">
        <v>324</v>
      </c>
      <c r="BD75" s="41" t="s">
        <v>326</v>
      </c>
      <c r="BE75" s="7" t="s">
        <v>369</v>
      </c>
      <c r="BF75" s="6" t="str">
        <f t="shared" si="44"/>
        <v>0</v>
      </c>
      <c r="BG75" s="6">
        <v>2000</v>
      </c>
      <c r="BH75" s="73">
        <v>500</v>
      </c>
      <c r="BI75" s="6">
        <f t="shared" si="45"/>
        <v>500</v>
      </c>
      <c r="BJ75" s="6">
        <f t="shared" si="46"/>
        <v>5000</v>
      </c>
      <c r="BK75" s="6" t="str">
        <f t="shared" si="47"/>
        <v>-2,100</v>
      </c>
      <c r="BL75" s="7" t="s">
        <v>354</v>
      </c>
      <c r="BM75" s="7" t="s">
        <v>356</v>
      </c>
      <c r="BN75" s="3">
        <f>VLOOKUP(G75,公式调用枚举!$B$70:$I$73,公式调用枚举!$I$68,0)</f>
        <v>5000002</v>
      </c>
    </row>
    <row r="76" spans="1:66" x14ac:dyDescent="0.2">
      <c r="A76" s="48">
        <f t="shared" si="31"/>
        <v>71</v>
      </c>
      <c r="B76" s="3" t="str">
        <f t="shared" si="32"/>
        <v>23133</v>
      </c>
      <c r="C76" s="48">
        <v>2</v>
      </c>
      <c r="D76" s="57">
        <f t="shared" si="25"/>
        <v>3</v>
      </c>
      <c r="E76" s="48">
        <v>1</v>
      </c>
      <c r="F76" s="48">
        <f t="shared" si="33"/>
        <v>3</v>
      </c>
      <c r="G76" s="48">
        <v>3</v>
      </c>
      <c r="H76" s="48">
        <f>IF(C76=1,"",VLOOKUP(G76,公式调用枚举!$B$70:$H$73,公式调用枚举!$H$68,0))</f>
        <v>2</v>
      </c>
      <c r="I76" s="44" t="str">
        <f t="shared" si="19"/>
        <v>0,500,1,5;501,1000,6,10;1001,2500,2,15;2501,5000,7,20;5001,8000,3,25;8001,9999,8,30</v>
      </c>
      <c r="J76" s="24" t="str">
        <f t="shared" si="37"/>
        <v>1,11,0</v>
      </c>
      <c r="K76" s="24" t="s">
        <v>533</v>
      </c>
      <c r="L76" s="24" t="s">
        <v>83</v>
      </c>
      <c r="M76" s="24" t="s">
        <v>84</v>
      </c>
      <c r="N76" s="24">
        <f>VLOOKUP($C76,公式调用枚举!$B$58:$E$60,公式调用枚举!$D$56,0)</f>
        <v>80002</v>
      </c>
      <c r="O76" s="24">
        <f>VLOOKUP($G76,公式调用枚举!$B$70:$E$73,公式调用枚举!$E$56,0)</f>
        <v>83103</v>
      </c>
      <c r="P76" s="6" t="str">
        <f t="shared" si="38"/>
        <v>6,3,0</v>
      </c>
      <c r="Q76" s="6">
        <f t="shared" si="34"/>
        <v>3</v>
      </c>
      <c r="R76" s="6" t="s">
        <v>83</v>
      </c>
      <c r="S76" s="6" t="s">
        <v>84</v>
      </c>
      <c r="T76" s="6">
        <f>VLOOKUP($F76,公式调用枚举!$B$63:$E$67,公式调用枚举!$D$61,0)</f>
        <v>42</v>
      </c>
      <c r="U76" s="6">
        <f>VLOOKUP($F76,公式调用枚举!$B$63:$E$67,公式调用枚举!$E$61,0)</f>
        <v>82003</v>
      </c>
      <c r="V76" s="57">
        <f>IF(D76=0,"",VLOOKUP($D76,公式调用枚举!$B$76:$D$78,公式调用枚举!$D$75,0))</f>
        <v>80103</v>
      </c>
      <c r="W76" s="4" t="str">
        <f t="shared" si="39"/>
        <v>1,11,0</v>
      </c>
      <c r="X76" s="4" t="s">
        <v>64</v>
      </c>
      <c r="Y76" s="4" t="s">
        <v>65</v>
      </c>
      <c r="Z76" s="4">
        <f>VLOOKUP($G76,公式调用枚举!$B$70:$E$73,公式调用枚举!$D$68,0)</f>
        <v>83003</v>
      </c>
      <c r="AA76" s="4">
        <f>VLOOKUP($G76,公式调用枚举!$B$70:$E$73,公式调用枚举!$E$68,0)</f>
        <v>83103</v>
      </c>
      <c r="AB76" s="44" t="str">
        <f t="shared" si="40"/>
        <v>1000,1000</v>
      </c>
      <c r="AC76" s="44">
        <f>VLOOKUP($F76,公式调用枚举!$B$3:$F$7,公式调用枚举!$F$2,0)</f>
        <v>1000</v>
      </c>
      <c r="AD76" s="44">
        <f>VLOOKUP($F76,公式调用枚举!$B$3:$F$7,公式调用枚举!$F$2,0)</f>
        <v>1000</v>
      </c>
      <c r="AE76" s="44" t="str">
        <f t="shared" si="41"/>
        <v>0,1000</v>
      </c>
      <c r="AF76" s="44">
        <v>0</v>
      </c>
      <c r="AG76" s="44">
        <f>VLOOKUP($F76,公式调用枚举!$B$3:$F$7,公式调用枚举!$F$2,0)</f>
        <v>1000</v>
      </c>
      <c r="AI76" s="15" t="str">
        <f>VLOOKUP($F76,公式调用枚举!$B$3:$L$7,公式调用枚举!$I$2,0)</f>
        <v>-5,1000</v>
      </c>
      <c r="AJ76" s="15" t="str">
        <f t="shared" si="42"/>
        <v>-5,1000</v>
      </c>
      <c r="AK76" s="15">
        <v>1</v>
      </c>
      <c r="AL76" s="15" t="s">
        <v>66</v>
      </c>
      <c r="AM76" s="40" t="s">
        <v>350</v>
      </c>
      <c r="AN76" s="15" t="s">
        <v>222</v>
      </c>
      <c r="AO76" s="15" t="str">
        <f t="shared" si="35"/>
        <v>1,-5,1000</v>
      </c>
      <c r="AP76" s="15" t="s">
        <v>69</v>
      </c>
      <c r="AQ76" s="15" t="s">
        <v>70</v>
      </c>
      <c r="AR76" s="15" t="s">
        <v>71</v>
      </c>
      <c r="AS76" s="15" t="s">
        <v>66</v>
      </c>
      <c r="AT76" s="40" t="s">
        <v>350</v>
      </c>
      <c r="AU76" s="11" t="s">
        <v>68</v>
      </c>
      <c r="AV76" s="11" t="str">
        <f t="shared" si="30"/>
        <v>0,500;501,1000;1001,2500;2501,5000;5001,8000;8001,9999</v>
      </c>
      <c r="AW76" s="13">
        <v>101102103104105</v>
      </c>
      <c r="AX76" s="4" t="str">
        <f>VLOOKUP($F76,公式调用枚举!$B$3:$M$7,公式调用枚举!$M$2,0)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6" s="4">
        <f t="shared" si="43"/>
        <v>5</v>
      </c>
      <c r="AZ76" s="4">
        <v>8</v>
      </c>
      <c r="BA76" s="4">
        <f t="shared" si="36"/>
        <v>7</v>
      </c>
      <c r="BB76" s="4" t="s">
        <v>220</v>
      </c>
      <c r="BC76" s="41" t="s">
        <v>324</v>
      </c>
      <c r="BD76" s="41" t="s">
        <v>326</v>
      </c>
      <c r="BE76" s="7" t="s">
        <v>369</v>
      </c>
      <c r="BF76" s="6" t="str">
        <f t="shared" si="44"/>
        <v>0</v>
      </c>
      <c r="BG76" s="6">
        <v>2000</v>
      </c>
      <c r="BH76" s="73">
        <v>500</v>
      </c>
      <c r="BI76" s="6">
        <f t="shared" si="45"/>
        <v>500</v>
      </c>
      <c r="BJ76" s="6">
        <f t="shared" si="46"/>
        <v>5000</v>
      </c>
      <c r="BK76" s="6" t="str">
        <f t="shared" si="47"/>
        <v>-2,100</v>
      </c>
      <c r="BL76" s="7" t="s">
        <v>354</v>
      </c>
      <c r="BM76" s="7" t="s">
        <v>356</v>
      </c>
      <c r="BN76" s="3">
        <f>VLOOKUP(G76,公式调用枚举!$B$70:$I$73,公式调用枚举!$I$68,0)</f>
        <v>5000003</v>
      </c>
    </row>
    <row r="77" spans="1:66" x14ac:dyDescent="0.2">
      <c r="A77" s="48">
        <f t="shared" si="31"/>
        <v>72</v>
      </c>
      <c r="B77" s="3" t="str">
        <f t="shared" si="32"/>
        <v>23134</v>
      </c>
      <c r="C77" s="48">
        <v>2</v>
      </c>
      <c r="D77" s="57">
        <f t="shared" si="25"/>
        <v>3</v>
      </c>
      <c r="E77" s="48">
        <v>1</v>
      </c>
      <c r="F77" s="48">
        <f t="shared" si="33"/>
        <v>3</v>
      </c>
      <c r="G77" s="48">
        <v>4</v>
      </c>
      <c r="H77" s="48">
        <f>IF(C77=1,"",VLOOKUP(G77,公式调用枚举!$B$70:$H$73,公式调用枚举!$H$68,0))</f>
        <v>1</v>
      </c>
      <c r="I77" s="44" t="str">
        <f t="shared" si="19"/>
        <v>0,500,6,10;501,1000,11,15;1001,2500,16,20;2501,5000,21,25;5001,8000,26,30;8001,9999,31,35</v>
      </c>
      <c r="J77" s="24" t="str">
        <f t="shared" si="37"/>
        <v>1,12,0</v>
      </c>
      <c r="K77" s="24" t="s">
        <v>534</v>
      </c>
      <c r="L77" s="24" t="s">
        <v>83</v>
      </c>
      <c r="M77" s="24" t="s">
        <v>84</v>
      </c>
      <c r="N77" s="24">
        <f>VLOOKUP($C77,公式调用枚举!$B$58:$E$60,公式调用枚举!$D$56,0)</f>
        <v>80002</v>
      </c>
      <c r="O77" s="24">
        <f>VLOOKUP($G77,公式调用枚举!$B$70:$E$73,公式调用枚举!$E$56,0)</f>
        <v>83104</v>
      </c>
      <c r="P77" s="6" t="str">
        <f t="shared" si="38"/>
        <v>6,3,0</v>
      </c>
      <c r="Q77" s="6">
        <f t="shared" si="34"/>
        <v>3</v>
      </c>
      <c r="R77" s="6" t="s">
        <v>83</v>
      </c>
      <c r="S77" s="6" t="s">
        <v>84</v>
      </c>
      <c r="T77" s="6">
        <f>VLOOKUP($F77,公式调用枚举!$B$63:$E$67,公式调用枚举!$D$61,0)</f>
        <v>42</v>
      </c>
      <c r="U77" s="6">
        <f>VLOOKUP($F77,公式调用枚举!$B$63:$E$67,公式调用枚举!$E$61,0)</f>
        <v>82003</v>
      </c>
      <c r="V77" s="57">
        <f>IF(D77=0,"",VLOOKUP($D77,公式调用枚举!$B$76:$D$78,公式调用枚举!$D$75,0))</f>
        <v>80103</v>
      </c>
      <c r="W77" s="4" t="str">
        <f t="shared" si="39"/>
        <v>1,12,0</v>
      </c>
      <c r="X77" s="4" t="s">
        <v>64</v>
      </c>
      <c r="Y77" s="4" t="s">
        <v>65</v>
      </c>
      <c r="Z77" s="4">
        <f>VLOOKUP($G77,公式调用枚举!$B$70:$E$73,公式调用枚举!$D$68,0)</f>
        <v>83004</v>
      </c>
      <c r="AA77" s="4">
        <f>VLOOKUP($G77,公式调用枚举!$B$70:$E$73,公式调用枚举!$E$68,0)</f>
        <v>83104</v>
      </c>
      <c r="AB77" s="44" t="str">
        <f t="shared" si="40"/>
        <v>1000,1000</v>
      </c>
      <c r="AC77" s="44">
        <f>VLOOKUP($F77,公式调用枚举!$B$3:$F$7,公式调用枚举!$F$2,0)</f>
        <v>1000</v>
      </c>
      <c r="AD77" s="44">
        <f>VLOOKUP($F77,公式调用枚举!$B$3:$F$7,公式调用枚举!$F$2,0)</f>
        <v>1000</v>
      </c>
      <c r="AE77" s="44" t="str">
        <f t="shared" si="41"/>
        <v>0,1000</v>
      </c>
      <c r="AF77" s="44">
        <v>0</v>
      </c>
      <c r="AG77" s="44">
        <f>VLOOKUP($F77,公式调用枚举!$B$3:$F$7,公式调用枚举!$F$2,0)</f>
        <v>1000</v>
      </c>
      <c r="AI77" s="15" t="str">
        <f>VLOOKUP($F77,公式调用枚举!$B$3:$L$7,公式调用枚举!$I$2,0)</f>
        <v>-5,1000</v>
      </c>
      <c r="AJ77" s="15" t="str">
        <f t="shared" si="42"/>
        <v>-5,1000</v>
      </c>
      <c r="AK77" s="15">
        <v>1</v>
      </c>
      <c r="AL77" s="15" t="s">
        <v>66</v>
      </c>
      <c r="AM77" s="40" t="s">
        <v>350</v>
      </c>
      <c r="AN77" s="15" t="s">
        <v>222</v>
      </c>
      <c r="AO77" s="15" t="str">
        <f t="shared" si="35"/>
        <v>1,-5,1000</v>
      </c>
      <c r="AP77" s="15" t="s">
        <v>69</v>
      </c>
      <c r="AQ77" s="15" t="s">
        <v>70</v>
      </c>
      <c r="AR77" s="15" t="s">
        <v>71</v>
      </c>
      <c r="AS77" s="15" t="s">
        <v>66</v>
      </c>
      <c r="AT77" s="40" t="s">
        <v>350</v>
      </c>
      <c r="AU77" s="11" t="s">
        <v>68</v>
      </c>
      <c r="AV77" s="11" t="str">
        <f t="shared" si="30"/>
        <v>0,500;501,1000;1001,2500;2501,5000;5001,8000;8001,9999</v>
      </c>
      <c r="AW77" s="13">
        <v>101102103104105</v>
      </c>
      <c r="AX77" s="4" t="str">
        <f>VLOOKUP($F77,公式调用枚举!$B$3:$M$7,公式调用枚举!$M$2,0)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7" s="4">
        <f t="shared" si="43"/>
        <v>5</v>
      </c>
      <c r="AZ77" s="4">
        <v>8</v>
      </c>
      <c r="BA77" s="4">
        <f t="shared" si="36"/>
        <v>7</v>
      </c>
      <c r="BB77" s="4" t="s">
        <v>220</v>
      </c>
      <c r="BC77" s="41" t="s">
        <v>324</v>
      </c>
      <c r="BD77" s="41" t="s">
        <v>326</v>
      </c>
      <c r="BE77" s="7" t="s">
        <v>369</v>
      </c>
      <c r="BF77" s="6" t="str">
        <f t="shared" si="44"/>
        <v>0</v>
      </c>
      <c r="BG77" s="6">
        <v>2000</v>
      </c>
      <c r="BH77" s="73">
        <v>500</v>
      </c>
      <c r="BI77" s="6">
        <f t="shared" si="45"/>
        <v>500</v>
      </c>
      <c r="BJ77" s="6">
        <f t="shared" si="46"/>
        <v>5000</v>
      </c>
      <c r="BK77" s="6" t="str">
        <f t="shared" si="47"/>
        <v>-2,100</v>
      </c>
      <c r="BL77" s="7" t="s">
        <v>354</v>
      </c>
      <c r="BM77" s="7" t="s">
        <v>356</v>
      </c>
      <c r="BN77" s="3">
        <f>VLOOKUP(G77,公式调用枚举!$B$70:$I$73,公式调用枚举!$I$68,0)</f>
        <v>5000001</v>
      </c>
    </row>
    <row r="78" spans="1:66" x14ac:dyDescent="0.2">
      <c r="A78" s="48">
        <f t="shared" si="31"/>
        <v>73</v>
      </c>
      <c r="B78" s="3" t="str">
        <f t="shared" si="32"/>
        <v>23141</v>
      </c>
      <c r="C78" s="48">
        <v>2</v>
      </c>
      <c r="D78" s="57">
        <f t="shared" si="25"/>
        <v>3</v>
      </c>
      <c r="E78" s="48">
        <v>1</v>
      </c>
      <c r="F78" s="48">
        <f t="shared" si="33"/>
        <v>4</v>
      </c>
      <c r="G78" s="48">
        <v>1</v>
      </c>
      <c r="H78" s="48">
        <f>IF(C78=1,"",VLOOKUP(G78,公式调用枚举!$B$70:$H$73,公式调用枚举!$H$68,0))</f>
        <v>6</v>
      </c>
      <c r="I78" s="44" t="str">
        <f t="shared" si="19"/>
        <v>0,500,11,15;501,1000,16,20;1001,2500,21,25;2501,5000,26,30;5001,8000,31,35;8001,9999,36,40</v>
      </c>
      <c r="J78" s="24" t="str">
        <f t="shared" si="37"/>
        <v>1,13,0</v>
      </c>
      <c r="K78" s="24" t="s">
        <v>535</v>
      </c>
      <c r="L78" s="24" t="s">
        <v>90</v>
      </c>
      <c r="M78" s="24" t="s">
        <v>91</v>
      </c>
      <c r="N78" s="24">
        <f>VLOOKUP($C78,公式调用枚举!$B$58:$E$60,公式调用枚举!$D$56,0)</f>
        <v>80002</v>
      </c>
      <c r="O78" s="24">
        <f>VLOOKUP($G78,公式调用枚举!$B$70:$E$73,公式调用枚举!$E$56,0)</f>
        <v>83101</v>
      </c>
      <c r="P78" s="6" t="str">
        <f t="shared" si="38"/>
        <v>6,4,0</v>
      </c>
      <c r="Q78" s="6">
        <f t="shared" si="34"/>
        <v>4</v>
      </c>
      <c r="R78" s="6" t="s">
        <v>90</v>
      </c>
      <c r="S78" s="6" t="s">
        <v>91</v>
      </c>
      <c r="T78" s="6">
        <f>VLOOKUP($F78,公式调用枚举!$B$63:$E$67,公式调用枚举!$D$61,0)</f>
        <v>43</v>
      </c>
      <c r="U78" s="6">
        <f>VLOOKUP($F78,公式调用枚举!$B$63:$E$67,公式调用枚举!$E$61,0)</f>
        <v>82004</v>
      </c>
      <c r="V78" s="57">
        <f>IF(D78=0,"",VLOOKUP($D78,公式调用枚举!$B$76:$D$78,公式调用枚举!$D$75,0))</f>
        <v>80103</v>
      </c>
      <c r="W78" s="4" t="str">
        <f t="shared" si="39"/>
        <v>1,13,0</v>
      </c>
      <c r="X78" s="4" t="s">
        <v>64</v>
      </c>
      <c r="Y78" s="4" t="s">
        <v>65</v>
      </c>
      <c r="Z78" s="4">
        <f>VLOOKUP($G78,公式调用枚举!$B$70:$E$73,公式调用枚举!$D$68,0)</f>
        <v>83001</v>
      </c>
      <c r="AA78" s="4">
        <f>VLOOKUP($G78,公式调用枚举!$B$70:$E$73,公式调用枚举!$E$68,0)</f>
        <v>83101</v>
      </c>
      <c r="AB78" s="44" t="str">
        <f t="shared" si="40"/>
        <v>10000,10000</v>
      </c>
      <c r="AC78" s="44">
        <f>VLOOKUP($F78,公式调用枚举!$B$3:$F$7,公式调用枚举!$F$2,0)</f>
        <v>10000</v>
      </c>
      <c r="AD78" s="44">
        <f>VLOOKUP($F78,公式调用枚举!$B$3:$F$7,公式调用枚举!$F$2,0)</f>
        <v>10000</v>
      </c>
      <c r="AE78" s="44" t="str">
        <f t="shared" si="41"/>
        <v>0,10000</v>
      </c>
      <c r="AF78" s="44">
        <v>0</v>
      </c>
      <c r="AG78" s="44">
        <f>VLOOKUP($F78,公式调用枚举!$B$3:$F$7,公式调用枚举!$F$2,0)</f>
        <v>10000</v>
      </c>
      <c r="AI78" s="15" t="str">
        <f>VLOOKUP($F78,公式调用枚举!$B$3:$L$7,公式调用枚举!$I$2,0)</f>
        <v>-5,10000</v>
      </c>
      <c r="AJ78" s="15" t="str">
        <f t="shared" si="42"/>
        <v>-5,10000</v>
      </c>
      <c r="AK78" s="15">
        <v>1</v>
      </c>
      <c r="AL78" s="15" t="s">
        <v>66</v>
      </c>
      <c r="AM78" s="40" t="s">
        <v>350</v>
      </c>
      <c r="AN78" s="15" t="s">
        <v>223</v>
      </c>
      <c r="AO78" s="15" t="str">
        <f t="shared" si="35"/>
        <v>1,-5,10000</v>
      </c>
      <c r="AP78" s="15" t="s">
        <v>69</v>
      </c>
      <c r="AQ78" s="15" t="s">
        <v>70</v>
      </c>
      <c r="AR78" s="15" t="s">
        <v>71</v>
      </c>
      <c r="AS78" s="15" t="s">
        <v>66</v>
      </c>
      <c r="AT78" s="40" t="s">
        <v>350</v>
      </c>
      <c r="AU78" s="11" t="s">
        <v>68</v>
      </c>
      <c r="AV78" s="11" t="str">
        <f t="shared" si="30"/>
        <v>0,500;501,1000;1001,2500;2501,5000;5001,8000;8001,9999</v>
      </c>
      <c r="AW78" s="13">
        <v>101102103104105</v>
      </c>
      <c r="AX78" s="4" t="str">
        <f>VLOOKUP($F78,公式调用枚举!$B$3:$M$7,公式调用枚举!$M$2,0)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8" s="4">
        <f t="shared" si="43"/>
        <v>7</v>
      </c>
      <c r="AZ78" s="4">
        <v>8</v>
      </c>
      <c r="BA78" s="4">
        <f t="shared" si="36"/>
        <v>9</v>
      </c>
      <c r="BB78" s="4" t="s">
        <v>220</v>
      </c>
      <c r="BC78" s="41" t="s">
        <v>324</v>
      </c>
      <c r="BD78" s="41" t="s">
        <v>326</v>
      </c>
      <c r="BE78" s="7" t="s">
        <v>369</v>
      </c>
      <c r="BF78" s="6" t="str">
        <f t="shared" si="44"/>
        <v>0</v>
      </c>
      <c r="BG78" s="6">
        <v>20000</v>
      </c>
      <c r="BH78" s="73">
        <v>500</v>
      </c>
      <c r="BI78" s="6">
        <f t="shared" si="45"/>
        <v>500</v>
      </c>
      <c r="BJ78" s="6">
        <f t="shared" si="46"/>
        <v>5000</v>
      </c>
      <c r="BK78" s="6" t="str">
        <f t="shared" si="47"/>
        <v>-2,100</v>
      </c>
      <c r="BL78" s="7" t="s">
        <v>354</v>
      </c>
      <c r="BM78" s="7" t="s">
        <v>356</v>
      </c>
      <c r="BN78" s="3">
        <f>VLOOKUP(G78,公式调用枚举!$B$70:$I$73,公式调用枚举!$I$68,0)</f>
        <v>5000001</v>
      </c>
    </row>
    <row r="79" spans="1:66" x14ac:dyDescent="0.2">
      <c r="A79" s="48">
        <f t="shared" si="31"/>
        <v>74</v>
      </c>
      <c r="B79" s="3" t="str">
        <f t="shared" si="32"/>
        <v>23142</v>
      </c>
      <c r="C79" s="48">
        <v>2</v>
      </c>
      <c r="D79" s="57">
        <f t="shared" si="25"/>
        <v>3</v>
      </c>
      <c r="E79" s="48">
        <v>1</v>
      </c>
      <c r="F79" s="48">
        <f t="shared" si="33"/>
        <v>4</v>
      </c>
      <c r="G79" s="48">
        <v>2</v>
      </c>
      <c r="H79" s="48">
        <f>IF(C79=1,"",VLOOKUP(G79,公式调用枚举!$B$70:$H$73,公式调用枚举!$H$68,0))</f>
        <v>3</v>
      </c>
      <c r="I79" s="44" t="str">
        <f t="shared" si="19"/>
        <v>0,500,16,20;501,1000,21,25;2500,26,30;5000,31,35;8000,36,40;9999,41,45</v>
      </c>
      <c r="J79" s="24" t="str">
        <f t="shared" si="37"/>
        <v>1,14,0</v>
      </c>
      <c r="K79" s="24" t="s">
        <v>536</v>
      </c>
      <c r="L79" s="24" t="s">
        <v>90</v>
      </c>
      <c r="M79" s="24" t="s">
        <v>91</v>
      </c>
      <c r="N79" s="24">
        <f>VLOOKUP($C79,公式调用枚举!$B$58:$E$60,公式调用枚举!$D$56,0)</f>
        <v>80002</v>
      </c>
      <c r="O79" s="24">
        <f>VLOOKUP($G79,公式调用枚举!$B$70:$E$73,公式调用枚举!$E$56,0)</f>
        <v>83102</v>
      </c>
      <c r="P79" s="6" t="str">
        <f t="shared" si="38"/>
        <v>6,4,0</v>
      </c>
      <c r="Q79" s="6">
        <f t="shared" si="34"/>
        <v>4</v>
      </c>
      <c r="R79" s="6" t="s">
        <v>90</v>
      </c>
      <c r="S79" s="6" t="s">
        <v>91</v>
      </c>
      <c r="T79" s="6">
        <f>VLOOKUP($F79,公式调用枚举!$B$63:$E$67,公式调用枚举!$D$61,0)</f>
        <v>43</v>
      </c>
      <c r="U79" s="6">
        <f>VLOOKUP($F79,公式调用枚举!$B$63:$E$67,公式调用枚举!$E$61,0)</f>
        <v>82004</v>
      </c>
      <c r="V79" s="57">
        <f>IF(D79=0,"",VLOOKUP($D79,公式调用枚举!$B$76:$D$78,公式调用枚举!$D$75,0))</f>
        <v>80103</v>
      </c>
      <c r="W79" s="4" t="str">
        <f t="shared" si="39"/>
        <v>1,14,0</v>
      </c>
      <c r="X79" s="4" t="s">
        <v>64</v>
      </c>
      <c r="Y79" s="4" t="s">
        <v>65</v>
      </c>
      <c r="Z79" s="4">
        <f>VLOOKUP($G79,公式调用枚举!$B$70:$E$73,公式调用枚举!$D$68,0)</f>
        <v>83002</v>
      </c>
      <c r="AA79" s="4">
        <f>VLOOKUP($G79,公式调用枚举!$B$70:$E$73,公式调用枚举!$E$68,0)</f>
        <v>83102</v>
      </c>
      <c r="AB79" s="44" t="str">
        <f t="shared" si="40"/>
        <v>10000,10000</v>
      </c>
      <c r="AC79" s="44">
        <f>VLOOKUP($F79,公式调用枚举!$B$3:$F$7,公式调用枚举!$F$2,0)</f>
        <v>10000</v>
      </c>
      <c r="AD79" s="44">
        <f>VLOOKUP($F79,公式调用枚举!$B$3:$F$7,公式调用枚举!$F$2,0)</f>
        <v>10000</v>
      </c>
      <c r="AE79" s="44" t="str">
        <f t="shared" si="41"/>
        <v>0,10000</v>
      </c>
      <c r="AF79" s="44">
        <v>0</v>
      </c>
      <c r="AG79" s="44">
        <f>VLOOKUP($F79,公式调用枚举!$B$3:$F$7,公式调用枚举!$F$2,0)</f>
        <v>10000</v>
      </c>
      <c r="AI79" s="15" t="str">
        <f>VLOOKUP($F79,公式调用枚举!$B$3:$L$7,公式调用枚举!$I$2,0)</f>
        <v>-5,10000</v>
      </c>
      <c r="AJ79" s="15" t="str">
        <f t="shared" si="42"/>
        <v>-5,10000</v>
      </c>
      <c r="AK79" s="15">
        <v>1</v>
      </c>
      <c r="AL79" s="15" t="s">
        <v>66</v>
      </c>
      <c r="AM79" s="40" t="s">
        <v>350</v>
      </c>
      <c r="AN79" s="15" t="s">
        <v>223</v>
      </c>
      <c r="AO79" s="15" t="str">
        <f t="shared" si="35"/>
        <v>1,-5,10000</v>
      </c>
      <c r="AP79" s="15" t="s">
        <v>69</v>
      </c>
      <c r="AQ79" s="15" t="s">
        <v>70</v>
      </c>
      <c r="AR79" s="15" t="s">
        <v>71</v>
      </c>
      <c r="AS79" s="15" t="s">
        <v>66</v>
      </c>
      <c r="AT79" s="40" t="s">
        <v>350</v>
      </c>
      <c r="AU79" s="11" t="s">
        <v>68</v>
      </c>
      <c r="AV79" s="11" t="str">
        <f t="shared" si="30"/>
        <v>0,500;501,1000;1001,2500;2501,5000;5001,8000;8001,9999</v>
      </c>
      <c r="AW79" s="13">
        <v>101102103104105</v>
      </c>
      <c r="AX79" s="4" t="str">
        <f>VLOOKUP($F79,公式调用枚举!$B$3:$M$7,公式调用枚举!$M$2,0)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79" s="4">
        <f t="shared" si="43"/>
        <v>7</v>
      </c>
      <c r="AZ79" s="4">
        <v>8</v>
      </c>
      <c r="BA79" s="4">
        <f t="shared" si="36"/>
        <v>9</v>
      </c>
      <c r="BB79" s="4" t="s">
        <v>220</v>
      </c>
      <c r="BC79" s="41" t="s">
        <v>324</v>
      </c>
      <c r="BD79" s="41" t="s">
        <v>326</v>
      </c>
      <c r="BE79" s="7" t="s">
        <v>369</v>
      </c>
      <c r="BF79" s="6" t="str">
        <f t="shared" si="44"/>
        <v>0</v>
      </c>
      <c r="BG79" s="6">
        <v>20000</v>
      </c>
      <c r="BH79" s="73">
        <v>500</v>
      </c>
      <c r="BI79" s="6">
        <f t="shared" si="45"/>
        <v>500</v>
      </c>
      <c r="BJ79" s="6">
        <f t="shared" si="46"/>
        <v>5000</v>
      </c>
      <c r="BK79" s="6" t="str">
        <f t="shared" si="47"/>
        <v>-2,100</v>
      </c>
      <c r="BL79" s="7" t="s">
        <v>354</v>
      </c>
      <c r="BM79" s="7" t="s">
        <v>356</v>
      </c>
      <c r="BN79" s="3">
        <f>VLOOKUP(G79,公式调用枚举!$B$70:$I$73,公式调用枚举!$I$68,0)</f>
        <v>5000002</v>
      </c>
    </row>
    <row r="80" spans="1:66" x14ac:dyDescent="0.2">
      <c r="A80" s="48">
        <f t="shared" si="31"/>
        <v>75</v>
      </c>
      <c r="B80" s="3" t="str">
        <f t="shared" si="32"/>
        <v>23143</v>
      </c>
      <c r="C80" s="48">
        <v>2</v>
      </c>
      <c r="D80" s="57">
        <f t="shared" si="25"/>
        <v>3</v>
      </c>
      <c r="E80" s="48">
        <v>1</v>
      </c>
      <c r="F80" s="48">
        <f t="shared" si="33"/>
        <v>4</v>
      </c>
      <c r="G80" s="48">
        <v>3</v>
      </c>
      <c r="H80" s="48">
        <f>IF(C80=1,"",VLOOKUP(G80,公式调用枚举!$B$70:$H$73,公式调用枚举!$H$68,0))</f>
        <v>2</v>
      </c>
      <c r="I80" s="44" t="str">
        <f t="shared" si="19"/>
        <v>0,500,21,25;501,1000,26,30;1001,2500,31,35;2501,5000,36,40;5001,8000,41,45;8001,9999,46,50</v>
      </c>
      <c r="J80" s="24" t="str">
        <f t="shared" si="37"/>
        <v>1,15,0</v>
      </c>
      <c r="K80" s="24" t="s">
        <v>437</v>
      </c>
      <c r="L80" s="24" t="s">
        <v>90</v>
      </c>
      <c r="M80" s="24" t="s">
        <v>91</v>
      </c>
      <c r="N80" s="24">
        <f>VLOOKUP($C80,公式调用枚举!$B$58:$E$60,公式调用枚举!$D$56,0)</f>
        <v>80002</v>
      </c>
      <c r="O80" s="24">
        <f>VLOOKUP($G80,公式调用枚举!$B$70:$E$73,公式调用枚举!$E$56,0)</f>
        <v>83103</v>
      </c>
      <c r="P80" s="6" t="str">
        <f t="shared" si="38"/>
        <v>6,4,0</v>
      </c>
      <c r="Q80" s="6">
        <f t="shared" si="34"/>
        <v>4</v>
      </c>
      <c r="R80" s="6" t="s">
        <v>90</v>
      </c>
      <c r="S80" s="6" t="s">
        <v>91</v>
      </c>
      <c r="T80" s="6">
        <f>VLOOKUP($F80,公式调用枚举!$B$63:$E$67,公式调用枚举!$D$61,0)</f>
        <v>43</v>
      </c>
      <c r="U80" s="6">
        <f>VLOOKUP($F80,公式调用枚举!$B$63:$E$67,公式调用枚举!$E$61,0)</f>
        <v>82004</v>
      </c>
      <c r="V80" s="57">
        <f>IF(D80=0,"",VLOOKUP($D80,公式调用枚举!$B$76:$D$78,公式调用枚举!$D$75,0))</f>
        <v>80103</v>
      </c>
      <c r="W80" s="4" t="str">
        <f t="shared" si="39"/>
        <v>1,15,0</v>
      </c>
      <c r="X80" s="4" t="s">
        <v>64</v>
      </c>
      <c r="Y80" s="4" t="s">
        <v>65</v>
      </c>
      <c r="Z80" s="4">
        <f>VLOOKUP($G80,公式调用枚举!$B$70:$E$73,公式调用枚举!$D$68,0)</f>
        <v>83003</v>
      </c>
      <c r="AA80" s="4">
        <f>VLOOKUP($G80,公式调用枚举!$B$70:$E$73,公式调用枚举!$E$68,0)</f>
        <v>83103</v>
      </c>
      <c r="AB80" s="44" t="str">
        <f t="shared" si="40"/>
        <v>10000,10000</v>
      </c>
      <c r="AC80" s="44">
        <f>VLOOKUP($F80,公式调用枚举!$B$3:$F$7,公式调用枚举!$F$2,0)</f>
        <v>10000</v>
      </c>
      <c r="AD80" s="44">
        <f>VLOOKUP($F80,公式调用枚举!$B$3:$F$7,公式调用枚举!$F$2,0)</f>
        <v>10000</v>
      </c>
      <c r="AE80" s="44" t="str">
        <f t="shared" si="41"/>
        <v>0,10000</v>
      </c>
      <c r="AF80" s="44">
        <v>0</v>
      </c>
      <c r="AG80" s="44">
        <f>VLOOKUP($F80,公式调用枚举!$B$3:$F$7,公式调用枚举!$F$2,0)</f>
        <v>10000</v>
      </c>
      <c r="AI80" s="15" t="str">
        <f>VLOOKUP($F80,公式调用枚举!$B$3:$L$7,公式调用枚举!$I$2,0)</f>
        <v>-5,10000</v>
      </c>
      <c r="AJ80" s="15" t="str">
        <f t="shared" si="42"/>
        <v>-5,10000</v>
      </c>
      <c r="AK80" s="15">
        <v>1</v>
      </c>
      <c r="AL80" s="15" t="s">
        <v>66</v>
      </c>
      <c r="AM80" s="40" t="s">
        <v>350</v>
      </c>
      <c r="AN80" s="15" t="s">
        <v>223</v>
      </c>
      <c r="AO80" s="15" t="str">
        <f t="shared" si="35"/>
        <v>1,-5,10000</v>
      </c>
      <c r="AP80" s="15" t="s">
        <v>69</v>
      </c>
      <c r="AQ80" s="15" t="s">
        <v>70</v>
      </c>
      <c r="AR80" s="15" t="s">
        <v>71</v>
      </c>
      <c r="AS80" s="15" t="s">
        <v>66</v>
      </c>
      <c r="AT80" s="40" t="s">
        <v>350</v>
      </c>
      <c r="AU80" s="11" t="s">
        <v>68</v>
      </c>
      <c r="AV80" s="11" t="str">
        <f t="shared" si="30"/>
        <v>0,500;501,1000;1001,2500;2501,5000;5001,8000;8001,9999</v>
      </c>
      <c r="AW80" s="13">
        <v>101102103104105</v>
      </c>
      <c r="AX80" s="4" t="str">
        <f>VLOOKUP($F80,公式调用枚举!$B$3:$M$7,公式调用枚举!$M$2,0)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0" s="4">
        <f t="shared" si="43"/>
        <v>7</v>
      </c>
      <c r="AZ80" s="4">
        <v>8</v>
      </c>
      <c r="BA80" s="4">
        <f t="shared" si="36"/>
        <v>9</v>
      </c>
      <c r="BB80" s="4" t="s">
        <v>220</v>
      </c>
      <c r="BC80" s="41" t="s">
        <v>324</v>
      </c>
      <c r="BD80" s="41" t="s">
        <v>326</v>
      </c>
      <c r="BE80" s="7" t="s">
        <v>369</v>
      </c>
      <c r="BF80" s="6" t="str">
        <f t="shared" si="44"/>
        <v>0</v>
      </c>
      <c r="BG80" s="6">
        <v>20000</v>
      </c>
      <c r="BH80" s="73">
        <v>500</v>
      </c>
      <c r="BI80" s="6">
        <f t="shared" si="45"/>
        <v>500</v>
      </c>
      <c r="BJ80" s="6">
        <f t="shared" si="46"/>
        <v>5000</v>
      </c>
      <c r="BK80" s="6" t="str">
        <f t="shared" si="47"/>
        <v>-2,100</v>
      </c>
      <c r="BL80" s="7" t="s">
        <v>354</v>
      </c>
      <c r="BM80" s="7" t="s">
        <v>356</v>
      </c>
      <c r="BN80" s="3">
        <f>VLOOKUP(G80,公式调用枚举!$B$70:$I$73,公式调用枚举!$I$68,0)</f>
        <v>5000003</v>
      </c>
    </row>
    <row r="81" spans="1:66" x14ac:dyDescent="0.2">
      <c r="A81" s="48">
        <f t="shared" si="31"/>
        <v>76</v>
      </c>
      <c r="B81" s="3" t="str">
        <f t="shared" si="32"/>
        <v>23144</v>
      </c>
      <c r="C81" s="48">
        <v>2</v>
      </c>
      <c r="D81" s="57">
        <f t="shared" si="25"/>
        <v>3</v>
      </c>
      <c r="E81" s="48">
        <v>1</v>
      </c>
      <c r="F81" s="48">
        <f t="shared" si="33"/>
        <v>4</v>
      </c>
      <c r="G81" s="48">
        <v>4</v>
      </c>
      <c r="H81" s="48">
        <f>IF(C81=1,"",VLOOKUP(G81,公式调用枚举!$B$70:$H$73,公式调用枚举!$H$68,0))</f>
        <v>1</v>
      </c>
      <c r="I81" s="44" t="str">
        <f t="shared" si="19"/>
        <v>0,500,1,5;501,1000,6,10;1001,2500,2,15;2501,5000,7,20;5001,8000,3,25;8001,9999,8,30</v>
      </c>
      <c r="J81" s="24" t="str">
        <f t="shared" si="37"/>
        <v>1,16,0</v>
      </c>
      <c r="K81" s="24" t="s">
        <v>537</v>
      </c>
      <c r="L81" s="24" t="s">
        <v>90</v>
      </c>
      <c r="M81" s="24" t="s">
        <v>91</v>
      </c>
      <c r="N81" s="24">
        <f>VLOOKUP($C81,公式调用枚举!$B$58:$E$60,公式调用枚举!$D$56,0)</f>
        <v>80002</v>
      </c>
      <c r="O81" s="24">
        <f>VLOOKUP($G81,公式调用枚举!$B$70:$E$73,公式调用枚举!$E$56,0)</f>
        <v>83104</v>
      </c>
      <c r="P81" s="6" t="str">
        <f t="shared" si="38"/>
        <v>6,4,0</v>
      </c>
      <c r="Q81" s="6">
        <f t="shared" si="34"/>
        <v>4</v>
      </c>
      <c r="R81" s="6" t="s">
        <v>90</v>
      </c>
      <c r="S81" s="6" t="s">
        <v>91</v>
      </c>
      <c r="T81" s="6">
        <f>VLOOKUP($F81,公式调用枚举!$B$63:$E$67,公式调用枚举!$D$61,0)</f>
        <v>43</v>
      </c>
      <c r="U81" s="6">
        <f>VLOOKUP($F81,公式调用枚举!$B$63:$E$67,公式调用枚举!$E$61,0)</f>
        <v>82004</v>
      </c>
      <c r="V81" s="57">
        <f>IF(D81=0,"",VLOOKUP($D81,公式调用枚举!$B$76:$D$78,公式调用枚举!$D$75,0))</f>
        <v>80103</v>
      </c>
      <c r="W81" s="4" t="str">
        <f t="shared" si="39"/>
        <v>1,16,0</v>
      </c>
      <c r="X81" s="4" t="s">
        <v>64</v>
      </c>
      <c r="Y81" s="4" t="s">
        <v>65</v>
      </c>
      <c r="Z81" s="4">
        <f>VLOOKUP($G81,公式调用枚举!$B$70:$E$73,公式调用枚举!$D$68,0)</f>
        <v>83004</v>
      </c>
      <c r="AA81" s="4">
        <f>VLOOKUP($G81,公式调用枚举!$B$70:$E$73,公式调用枚举!$E$68,0)</f>
        <v>83104</v>
      </c>
      <c r="AB81" s="44" t="str">
        <f t="shared" si="40"/>
        <v>10000,10000</v>
      </c>
      <c r="AC81" s="44">
        <f>VLOOKUP($F81,公式调用枚举!$B$3:$F$7,公式调用枚举!$F$2,0)</f>
        <v>10000</v>
      </c>
      <c r="AD81" s="44">
        <f>VLOOKUP($F81,公式调用枚举!$B$3:$F$7,公式调用枚举!$F$2,0)</f>
        <v>10000</v>
      </c>
      <c r="AE81" s="44" t="str">
        <f t="shared" si="41"/>
        <v>0,10000</v>
      </c>
      <c r="AF81" s="44">
        <v>0</v>
      </c>
      <c r="AG81" s="44">
        <f>VLOOKUP($F81,公式调用枚举!$B$3:$F$7,公式调用枚举!$F$2,0)</f>
        <v>10000</v>
      </c>
      <c r="AI81" s="15" t="str">
        <f>VLOOKUP($F81,公式调用枚举!$B$3:$L$7,公式调用枚举!$I$2,0)</f>
        <v>-5,10000</v>
      </c>
      <c r="AJ81" s="15" t="str">
        <f t="shared" si="42"/>
        <v>-5,10000</v>
      </c>
      <c r="AK81" s="15">
        <v>1</v>
      </c>
      <c r="AL81" s="15" t="s">
        <v>66</v>
      </c>
      <c r="AM81" s="40" t="s">
        <v>350</v>
      </c>
      <c r="AN81" s="15" t="s">
        <v>223</v>
      </c>
      <c r="AO81" s="15" t="str">
        <f t="shared" si="35"/>
        <v>1,-5,10000</v>
      </c>
      <c r="AP81" s="15" t="s">
        <v>69</v>
      </c>
      <c r="AQ81" s="15" t="s">
        <v>70</v>
      </c>
      <c r="AR81" s="15" t="s">
        <v>71</v>
      </c>
      <c r="AS81" s="15" t="s">
        <v>66</v>
      </c>
      <c r="AT81" s="40" t="s">
        <v>350</v>
      </c>
      <c r="AU81" s="11" t="s">
        <v>68</v>
      </c>
      <c r="AV81" s="11" t="str">
        <f t="shared" si="30"/>
        <v>0,500;501,1000;1001,2500;2501,5000;5001,8000;8001,9999</v>
      </c>
      <c r="AW81" s="13">
        <v>101102103104105</v>
      </c>
      <c r="AX81" s="4" t="str">
        <f>VLOOKUP($F81,公式调用枚举!$B$3:$M$7,公式调用枚举!$M$2,0)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1" s="4">
        <f t="shared" si="43"/>
        <v>7</v>
      </c>
      <c r="AZ81" s="4">
        <v>8</v>
      </c>
      <c r="BA81" s="4">
        <f t="shared" si="36"/>
        <v>9</v>
      </c>
      <c r="BB81" s="4" t="s">
        <v>220</v>
      </c>
      <c r="BC81" s="41" t="s">
        <v>324</v>
      </c>
      <c r="BD81" s="41" t="s">
        <v>326</v>
      </c>
      <c r="BE81" s="7" t="s">
        <v>369</v>
      </c>
      <c r="BF81" s="6" t="str">
        <f t="shared" si="44"/>
        <v>0</v>
      </c>
      <c r="BG81" s="6">
        <v>20000</v>
      </c>
      <c r="BH81" s="73">
        <v>500</v>
      </c>
      <c r="BI81" s="6">
        <f t="shared" si="45"/>
        <v>500</v>
      </c>
      <c r="BJ81" s="6">
        <f t="shared" si="46"/>
        <v>5000</v>
      </c>
      <c r="BK81" s="6" t="str">
        <f t="shared" si="47"/>
        <v>-2,100</v>
      </c>
      <c r="BL81" s="7" t="s">
        <v>354</v>
      </c>
      <c r="BM81" s="7" t="s">
        <v>356</v>
      </c>
      <c r="BN81" s="3">
        <f>VLOOKUP(G81,公式调用枚举!$B$70:$I$73,公式调用枚举!$I$68,0)</f>
        <v>5000001</v>
      </c>
    </row>
    <row r="82" spans="1:66" x14ac:dyDescent="0.2">
      <c r="A82" s="48">
        <f t="shared" si="31"/>
        <v>77</v>
      </c>
      <c r="B82" s="3" t="str">
        <f t="shared" si="32"/>
        <v>23151</v>
      </c>
      <c r="C82" s="48">
        <v>2</v>
      </c>
      <c r="D82" s="57">
        <f t="shared" si="25"/>
        <v>3</v>
      </c>
      <c r="E82" s="48">
        <v>1</v>
      </c>
      <c r="F82" s="48">
        <f t="shared" si="33"/>
        <v>5</v>
      </c>
      <c r="G82" s="48">
        <v>1</v>
      </c>
      <c r="H82" s="48">
        <f>IF(C82=1,"",VLOOKUP(G82,公式调用枚举!$B$70:$H$73,公式调用枚举!$H$68,0))</f>
        <v>6</v>
      </c>
      <c r="I82" s="44" t="str">
        <f t="shared" si="19"/>
        <v>0,500,6,10;501,1000,11,15;1001,2500,16,20;2501,5000,21,25;5001,8000,26,30;8001,9999,31,35</v>
      </c>
      <c r="J82" s="24" t="str">
        <f t="shared" si="37"/>
        <v>1,17,0</v>
      </c>
      <c r="K82" s="24" t="s">
        <v>538</v>
      </c>
      <c r="L82" s="24" t="s">
        <v>97</v>
      </c>
      <c r="M82" s="24" t="s">
        <v>98</v>
      </c>
      <c r="N82" s="24">
        <f>VLOOKUP($C82,公式调用枚举!$B$58:$E$60,公式调用枚举!$D$56,0)</f>
        <v>80002</v>
      </c>
      <c r="O82" s="24">
        <f>VLOOKUP($G82,公式调用枚举!$B$70:$E$73,公式调用枚举!$E$56,0)</f>
        <v>83101</v>
      </c>
      <c r="P82" s="6" t="str">
        <f t="shared" si="38"/>
        <v>6,5,0</v>
      </c>
      <c r="Q82" s="6">
        <f t="shared" si="34"/>
        <v>5</v>
      </c>
      <c r="R82" s="6" t="s">
        <v>97</v>
      </c>
      <c r="S82" s="6" t="s">
        <v>98</v>
      </c>
      <c r="T82" s="6">
        <f>VLOOKUP($F82,公式调用枚举!$B$63:$E$67,公式调用枚举!$D$61,0)</f>
        <v>44</v>
      </c>
      <c r="U82" s="6">
        <f>VLOOKUP($F82,公式调用枚举!$B$63:$E$67,公式调用枚举!$E$61,0)</f>
        <v>82005</v>
      </c>
      <c r="V82" s="57">
        <f>IF(D82=0,"",VLOOKUP($D82,公式调用枚举!$B$76:$D$78,公式调用枚举!$D$75,0))</f>
        <v>80103</v>
      </c>
      <c r="W82" s="4" t="str">
        <f t="shared" si="39"/>
        <v>1,17,0</v>
      </c>
      <c r="X82" s="4" t="s">
        <v>64</v>
      </c>
      <c r="Y82" s="4" t="s">
        <v>65</v>
      </c>
      <c r="Z82" s="4">
        <f>VLOOKUP($G82,公式调用枚举!$B$70:$E$73,公式调用枚举!$D$68,0)</f>
        <v>83001</v>
      </c>
      <c r="AA82" s="4">
        <f>VLOOKUP($G82,公式调用枚举!$B$70:$E$73,公式调用枚举!$E$68,0)</f>
        <v>83101</v>
      </c>
      <c r="AB82" s="44" t="str">
        <f t="shared" si="40"/>
        <v>100000,100000</v>
      </c>
      <c r="AC82" s="44">
        <f>VLOOKUP($F82,公式调用枚举!$B$3:$F$7,公式调用枚举!$F$2,0)</f>
        <v>100000</v>
      </c>
      <c r="AD82" s="44">
        <f>VLOOKUP($F82,公式调用枚举!$B$3:$F$7,公式调用枚举!$F$2,0)</f>
        <v>100000</v>
      </c>
      <c r="AE82" s="44" t="str">
        <f t="shared" si="41"/>
        <v>0,100000</v>
      </c>
      <c r="AF82" s="44">
        <v>0</v>
      </c>
      <c r="AG82" s="44">
        <f>VLOOKUP($F82,公式调用枚举!$B$3:$F$7,公式调用枚举!$F$2,0)</f>
        <v>100000</v>
      </c>
      <c r="AI82" s="15" t="str">
        <f>VLOOKUP($F82,公式调用枚举!$B$3:$L$7,公式调用枚举!$I$2,0)</f>
        <v>-5,100000</v>
      </c>
      <c r="AJ82" s="15" t="str">
        <f t="shared" si="42"/>
        <v>-5,100000</v>
      </c>
      <c r="AK82" s="15">
        <v>1</v>
      </c>
      <c r="AL82" s="15" t="s">
        <v>66</v>
      </c>
      <c r="AM82" s="40" t="s">
        <v>350</v>
      </c>
      <c r="AN82" s="15" t="s">
        <v>224</v>
      </c>
      <c r="AO82" s="15" t="str">
        <f t="shared" si="35"/>
        <v>1,-5,100000</v>
      </c>
      <c r="AP82" s="15" t="s">
        <v>69</v>
      </c>
      <c r="AQ82" s="15" t="s">
        <v>70</v>
      </c>
      <c r="AR82" s="15" t="s">
        <v>71</v>
      </c>
      <c r="AS82" s="15" t="s">
        <v>66</v>
      </c>
      <c r="AT82" s="40" t="s">
        <v>350</v>
      </c>
      <c r="AU82" s="11" t="s">
        <v>68</v>
      </c>
      <c r="AV82" s="11" t="str">
        <f t="shared" si="30"/>
        <v>0,500;501,1000;1001,2500;2501,5000;5001,8000;8001,9999</v>
      </c>
      <c r="AW82" s="13">
        <v>101102103104105</v>
      </c>
      <c r="AX82" s="4" t="str">
        <f>VLOOKUP($F82,公式调用枚举!$B$3:$M$7,公式调用枚举!$M$2,0)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2" s="4">
        <f t="shared" si="43"/>
        <v>9</v>
      </c>
      <c r="AZ82" s="4">
        <v>8</v>
      </c>
      <c r="BA82" s="4">
        <f t="shared" si="36"/>
        <v>11</v>
      </c>
      <c r="BB82" s="4" t="s">
        <v>220</v>
      </c>
      <c r="BC82" s="41" t="s">
        <v>324</v>
      </c>
      <c r="BD82" s="41" t="s">
        <v>326</v>
      </c>
      <c r="BE82" s="7" t="s">
        <v>369</v>
      </c>
      <c r="BF82" s="6" t="str">
        <f t="shared" si="44"/>
        <v>0</v>
      </c>
      <c r="BG82" s="6">
        <v>200000</v>
      </c>
      <c r="BH82" s="73">
        <v>500</v>
      </c>
      <c r="BI82" s="6">
        <f t="shared" si="45"/>
        <v>500</v>
      </c>
      <c r="BJ82" s="6">
        <f t="shared" si="46"/>
        <v>5000</v>
      </c>
      <c r="BK82" s="6" t="str">
        <f t="shared" si="47"/>
        <v>-2,100</v>
      </c>
      <c r="BL82" s="7" t="s">
        <v>354</v>
      </c>
      <c r="BM82" s="7" t="s">
        <v>356</v>
      </c>
      <c r="BN82" s="3">
        <f>VLOOKUP(G82,公式调用枚举!$B$70:$I$73,公式调用枚举!$I$68,0)</f>
        <v>5000001</v>
      </c>
    </row>
    <row r="83" spans="1:66" x14ac:dyDescent="0.2">
      <c r="A83" s="48">
        <f t="shared" si="31"/>
        <v>78</v>
      </c>
      <c r="B83" s="3" t="str">
        <f t="shared" si="32"/>
        <v>23152</v>
      </c>
      <c r="C83" s="48">
        <v>2</v>
      </c>
      <c r="D83" s="57">
        <f t="shared" si="25"/>
        <v>3</v>
      </c>
      <c r="E83" s="48">
        <v>1</v>
      </c>
      <c r="F83" s="48">
        <f t="shared" si="33"/>
        <v>5</v>
      </c>
      <c r="G83" s="48">
        <v>2</v>
      </c>
      <c r="H83" s="48">
        <f>IF(C83=1,"",VLOOKUP(G83,公式调用枚举!$B$70:$H$73,公式调用枚举!$H$68,0))</f>
        <v>3</v>
      </c>
      <c r="I83" s="44" t="str">
        <f t="shared" si="19"/>
        <v>0,500,11,15;501,1000,16,20;1001,2500,21,25;2501,5000,26,30;5001,8000,31,35;8001,9999,36,40</v>
      </c>
      <c r="J83" s="24" t="str">
        <f t="shared" si="37"/>
        <v>1,18,0</v>
      </c>
      <c r="K83" s="24" t="s">
        <v>539</v>
      </c>
      <c r="L83" s="24" t="s">
        <v>97</v>
      </c>
      <c r="M83" s="24" t="s">
        <v>98</v>
      </c>
      <c r="N83" s="24">
        <f>VLOOKUP($C83,公式调用枚举!$B$58:$E$60,公式调用枚举!$D$56,0)</f>
        <v>80002</v>
      </c>
      <c r="O83" s="24">
        <f>VLOOKUP($G83,公式调用枚举!$B$70:$E$73,公式调用枚举!$E$56,0)</f>
        <v>83102</v>
      </c>
      <c r="P83" s="6" t="str">
        <f t="shared" si="38"/>
        <v>6,5,0</v>
      </c>
      <c r="Q83" s="6">
        <f t="shared" si="34"/>
        <v>5</v>
      </c>
      <c r="R83" s="6" t="s">
        <v>97</v>
      </c>
      <c r="S83" s="6" t="s">
        <v>98</v>
      </c>
      <c r="T83" s="6">
        <f>VLOOKUP($F83,公式调用枚举!$B$63:$E$67,公式调用枚举!$D$61,0)</f>
        <v>44</v>
      </c>
      <c r="U83" s="6">
        <f>VLOOKUP($F83,公式调用枚举!$B$63:$E$67,公式调用枚举!$E$61,0)</f>
        <v>82005</v>
      </c>
      <c r="V83" s="57">
        <f>IF(D83=0,"",VLOOKUP($D83,公式调用枚举!$B$76:$D$78,公式调用枚举!$D$75,0))</f>
        <v>80103</v>
      </c>
      <c r="W83" s="4" t="str">
        <f t="shared" si="39"/>
        <v>1,18,0</v>
      </c>
      <c r="X83" s="4" t="s">
        <v>64</v>
      </c>
      <c r="Y83" s="4" t="s">
        <v>65</v>
      </c>
      <c r="Z83" s="4">
        <f>VLOOKUP($G83,公式调用枚举!$B$70:$E$73,公式调用枚举!$D$68,0)</f>
        <v>83002</v>
      </c>
      <c r="AA83" s="4">
        <f>VLOOKUP($G83,公式调用枚举!$B$70:$E$73,公式调用枚举!$E$68,0)</f>
        <v>83102</v>
      </c>
      <c r="AB83" s="44" t="str">
        <f t="shared" si="40"/>
        <v>100000,100000</v>
      </c>
      <c r="AC83" s="44">
        <f>VLOOKUP($F83,公式调用枚举!$B$3:$F$7,公式调用枚举!$F$2,0)</f>
        <v>100000</v>
      </c>
      <c r="AD83" s="44">
        <f>VLOOKUP($F83,公式调用枚举!$B$3:$F$7,公式调用枚举!$F$2,0)</f>
        <v>100000</v>
      </c>
      <c r="AE83" s="44" t="str">
        <f t="shared" si="41"/>
        <v>0,100000</v>
      </c>
      <c r="AF83" s="44">
        <v>0</v>
      </c>
      <c r="AG83" s="44">
        <f>VLOOKUP($F83,公式调用枚举!$B$3:$F$7,公式调用枚举!$F$2,0)</f>
        <v>100000</v>
      </c>
      <c r="AI83" s="15" t="str">
        <f>VLOOKUP($F83,公式调用枚举!$B$3:$L$7,公式调用枚举!$I$2,0)</f>
        <v>-5,100000</v>
      </c>
      <c r="AJ83" s="15" t="str">
        <f t="shared" si="42"/>
        <v>-5,100000</v>
      </c>
      <c r="AK83" s="15">
        <v>1</v>
      </c>
      <c r="AL83" s="15" t="s">
        <v>66</v>
      </c>
      <c r="AM83" s="40" t="s">
        <v>350</v>
      </c>
      <c r="AN83" s="15" t="s">
        <v>224</v>
      </c>
      <c r="AO83" s="15" t="str">
        <f t="shared" si="35"/>
        <v>1,-5,100000</v>
      </c>
      <c r="AP83" s="15" t="s">
        <v>69</v>
      </c>
      <c r="AQ83" s="15" t="s">
        <v>70</v>
      </c>
      <c r="AR83" s="15" t="s">
        <v>71</v>
      </c>
      <c r="AS83" s="15" t="s">
        <v>66</v>
      </c>
      <c r="AT83" s="40" t="s">
        <v>350</v>
      </c>
      <c r="AU83" s="11" t="s">
        <v>68</v>
      </c>
      <c r="AV83" s="11" t="str">
        <f t="shared" si="30"/>
        <v>0,500;501,1000;1001,2500;2501,5000;5001,8000;8001,9999</v>
      </c>
      <c r="AW83" s="13">
        <v>101102103104105</v>
      </c>
      <c r="AX83" s="4" t="str">
        <f>VLOOKUP($F83,公式调用枚举!$B$3:$M$7,公式调用枚举!$M$2,0)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3" s="4">
        <f t="shared" si="43"/>
        <v>9</v>
      </c>
      <c r="AZ83" s="4">
        <v>8</v>
      </c>
      <c r="BA83" s="4">
        <f t="shared" si="36"/>
        <v>11</v>
      </c>
      <c r="BB83" s="4" t="s">
        <v>220</v>
      </c>
      <c r="BC83" s="41" t="s">
        <v>324</v>
      </c>
      <c r="BD83" s="41" t="s">
        <v>326</v>
      </c>
      <c r="BE83" s="7" t="s">
        <v>369</v>
      </c>
      <c r="BF83" s="6" t="str">
        <f t="shared" si="44"/>
        <v>0</v>
      </c>
      <c r="BG83" s="6">
        <v>200000</v>
      </c>
      <c r="BH83" s="73">
        <v>500</v>
      </c>
      <c r="BI83" s="6">
        <f t="shared" si="45"/>
        <v>500</v>
      </c>
      <c r="BJ83" s="6">
        <f t="shared" si="46"/>
        <v>5000</v>
      </c>
      <c r="BK83" s="6" t="str">
        <f t="shared" si="47"/>
        <v>-2,100</v>
      </c>
      <c r="BL83" s="7" t="s">
        <v>354</v>
      </c>
      <c r="BM83" s="7" t="s">
        <v>356</v>
      </c>
      <c r="BN83" s="3">
        <f>VLOOKUP(G83,公式调用枚举!$B$70:$I$73,公式调用枚举!$I$68,0)</f>
        <v>5000002</v>
      </c>
    </row>
    <row r="84" spans="1:66" x14ac:dyDescent="0.2">
      <c r="A84" s="48">
        <f t="shared" si="31"/>
        <v>79</v>
      </c>
      <c r="B84" s="3" t="str">
        <f t="shared" si="32"/>
        <v>23153</v>
      </c>
      <c r="C84" s="48">
        <v>2</v>
      </c>
      <c r="D84" s="57">
        <f t="shared" si="25"/>
        <v>3</v>
      </c>
      <c r="E84" s="48">
        <v>1</v>
      </c>
      <c r="F84" s="48">
        <f t="shared" si="33"/>
        <v>5</v>
      </c>
      <c r="G84" s="48">
        <v>3</v>
      </c>
      <c r="H84" s="48">
        <f>IF(C84=1,"",VLOOKUP(G84,公式调用枚举!$B$70:$H$73,公式调用枚举!$H$68,0))</f>
        <v>2</v>
      </c>
      <c r="I84" s="44" t="str">
        <f t="shared" si="19"/>
        <v>0,500,16,20;501,1000,21,25;2500,26,30;5000,31,35;8000,36,40;9999,41,45</v>
      </c>
      <c r="J84" s="24" t="str">
        <f t="shared" si="37"/>
        <v>1,19,0</v>
      </c>
      <c r="K84" s="24" t="s">
        <v>540</v>
      </c>
      <c r="L84" s="24" t="s">
        <v>97</v>
      </c>
      <c r="M84" s="24" t="s">
        <v>98</v>
      </c>
      <c r="N84" s="24">
        <f>VLOOKUP($C84,公式调用枚举!$B$58:$E$60,公式调用枚举!$D$56,0)</f>
        <v>80002</v>
      </c>
      <c r="O84" s="24">
        <f>VLOOKUP($G84,公式调用枚举!$B$70:$E$73,公式调用枚举!$E$56,0)</f>
        <v>83103</v>
      </c>
      <c r="P84" s="6" t="str">
        <f t="shared" si="38"/>
        <v>6,5,0</v>
      </c>
      <c r="Q84" s="6">
        <f t="shared" si="34"/>
        <v>5</v>
      </c>
      <c r="R84" s="6" t="s">
        <v>97</v>
      </c>
      <c r="S84" s="6" t="s">
        <v>98</v>
      </c>
      <c r="T84" s="6">
        <f>VLOOKUP($F84,公式调用枚举!$B$63:$E$67,公式调用枚举!$D$61,0)</f>
        <v>44</v>
      </c>
      <c r="U84" s="6">
        <f>VLOOKUP($F84,公式调用枚举!$B$63:$E$67,公式调用枚举!$E$61,0)</f>
        <v>82005</v>
      </c>
      <c r="V84" s="57">
        <f>IF(D84=0,"",VLOOKUP($D84,公式调用枚举!$B$76:$D$78,公式调用枚举!$D$75,0))</f>
        <v>80103</v>
      </c>
      <c r="W84" s="4" t="str">
        <f t="shared" si="39"/>
        <v>1,19,0</v>
      </c>
      <c r="X84" s="4" t="s">
        <v>64</v>
      </c>
      <c r="Y84" s="4" t="s">
        <v>65</v>
      </c>
      <c r="Z84" s="4">
        <f>VLOOKUP($G84,公式调用枚举!$B$70:$E$73,公式调用枚举!$D$68,0)</f>
        <v>83003</v>
      </c>
      <c r="AA84" s="4">
        <f>VLOOKUP($G84,公式调用枚举!$B$70:$E$73,公式调用枚举!$E$68,0)</f>
        <v>83103</v>
      </c>
      <c r="AB84" s="44" t="str">
        <f t="shared" si="40"/>
        <v>100000,100000</v>
      </c>
      <c r="AC84" s="44">
        <f>VLOOKUP($F84,公式调用枚举!$B$3:$F$7,公式调用枚举!$F$2,0)</f>
        <v>100000</v>
      </c>
      <c r="AD84" s="44">
        <f>VLOOKUP($F84,公式调用枚举!$B$3:$F$7,公式调用枚举!$F$2,0)</f>
        <v>100000</v>
      </c>
      <c r="AE84" s="44" t="str">
        <f t="shared" si="41"/>
        <v>0,100000</v>
      </c>
      <c r="AF84" s="44">
        <v>0</v>
      </c>
      <c r="AG84" s="44">
        <f>VLOOKUP($F84,公式调用枚举!$B$3:$F$7,公式调用枚举!$F$2,0)</f>
        <v>100000</v>
      </c>
      <c r="AI84" s="15" t="str">
        <f>VLOOKUP($F84,公式调用枚举!$B$3:$L$7,公式调用枚举!$I$2,0)</f>
        <v>-5,100000</v>
      </c>
      <c r="AJ84" s="15" t="str">
        <f t="shared" si="42"/>
        <v>-5,100000</v>
      </c>
      <c r="AK84" s="15">
        <v>1</v>
      </c>
      <c r="AL84" s="15" t="s">
        <v>66</v>
      </c>
      <c r="AM84" s="40" t="s">
        <v>350</v>
      </c>
      <c r="AN84" s="15" t="s">
        <v>224</v>
      </c>
      <c r="AO84" s="15" t="str">
        <f t="shared" si="35"/>
        <v>1,-5,100000</v>
      </c>
      <c r="AP84" s="15" t="s">
        <v>69</v>
      </c>
      <c r="AQ84" s="15" t="s">
        <v>70</v>
      </c>
      <c r="AR84" s="15" t="s">
        <v>71</v>
      </c>
      <c r="AS84" s="15" t="s">
        <v>66</v>
      </c>
      <c r="AT84" s="40" t="s">
        <v>350</v>
      </c>
      <c r="AU84" s="11" t="s">
        <v>68</v>
      </c>
      <c r="AV84" s="11" t="str">
        <f t="shared" si="30"/>
        <v>0,500;501,1000;1001,2500;2501,5000;5001,8000;8001,9999</v>
      </c>
      <c r="AW84" s="13">
        <v>101102103104105</v>
      </c>
      <c r="AX84" s="4" t="str">
        <f>VLOOKUP($F84,公式调用枚举!$B$3:$M$7,公式调用枚举!$M$2,0)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4" s="4">
        <f t="shared" si="43"/>
        <v>9</v>
      </c>
      <c r="AZ84" s="4">
        <v>8</v>
      </c>
      <c r="BA84" s="4">
        <f t="shared" si="36"/>
        <v>11</v>
      </c>
      <c r="BB84" s="4" t="s">
        <v>220</v>
      </c>
      <c r="BC84" s="41" t="s">
        <v>324</v>
      </c>
      <c r="BD84" s="41" t="s">
        <v>326</v>
      </c>
      <c r="BE84" s="7" t="s">
        <v>369</v>
      </c>
      <c r="BF84" s="6" t="str">
        <f t="shared" si="44"/>
        <v>0</v>
      </c>
      <c r="BG84" s="6">
        <v>200000</v>
      </c>
      <c r="BH84" s="73">
        <v>500</v>
      </c>
      <c r="BI84" s="6">
        <f t="shared" si="45"/>
        <v>500</v>
      </c>
      <c r="BJ84" s="6">
        <f t="shared" si="46"/>
        <v>5000</v>
      </c>
      <c r="BK84" s="6" t="str">
        <f t="shared" si="47"/>
        <v>-2,100</v>
      </c>
      <c r="BL84" s="7" t="s">
        <v>354</v>
      </c>
      <c r="BM84" s="7" t="s">
        <v>356</v>
      </c>
      <c r="BN84" s="3">
        <f>VLOOKUP(G84,公式调用枚举!$B$70:$I$73,公式调用枚举!$I$68,0)</f>
        <v>5000003</v>
      </c>
    </row>
    <row r="85" spans="1:66" x14ac:dyDescent="0.2">
      <c r="A85" s="48">
        <f t="shared" si="31"/>
        <v>80</v>
      </c>
      <c r="B85" s="3" t="str">
        <f t="shared" si="32"/>
        <v>23154</v>
      </c>
      <c r="C85" s="48">
        <v>2</v>
      </c>
      <c r="D85" s="57">
        <f t="shared" si="25"/>
        <v>3</v>
      </c>
      <c r="E85" s="48">
        <v>1</v>
      </c>
      <c r="F85" s="48">
        <f t="shared" si="33"/>
        <v>5</v>
      </c>
      <c r="G85" s="48">
        <v>4</v>
      </c>
      <c r="H85" s="48">
        <f>IF(C85=1,"",VLOOKUP(G85,公式调用枚举!$B$70:$H$73,公式调用枚举!$H$68,0))</f>
        <v>1</v>
      </c>
      <c r="I85" s="44" t="str">
        <f t="shared" si="19"/>
        <v>0,500,21,25;501,1000,26,30;1001,2500,31,35;2501,5000,36,40;5001,8000,41,45;8001,9999,46,50</v>
      </c>
      <c r="J85" s="24" t="str">
        <f t="shared" si="37"/>
        <v>1,20,0</v>
      </c>
      <c r="K85" s="24" t="s">
        <v>438</v>
      </c>
      <c r="L85" s="24" t="s">
        <v>97</v>
      </c>
      <c r="M85" s="24" t="s">
        <v>98</v>
      </c>
      <c r="N85" s="24">
        <f>VLOOKUP($C85,公式调用枚举!$B$58:$E$60,公式调用枚举!$D$56,0)</f>
        <v>80002</v>
      </c>
      <c r="O85" s="24">
        <f>VLOOKUP($G85,公式调用枚举!$B$70:$E$73,公式调用枚举!$E$56,0)</f>
        <v>83104</v>
      </c>
      <c r="P85" s="6" t="str">
        <f t="shared" si="38"/>
        <v>6,5,0</v>
      </c>
      <c r="Q85" s="6">
        <f t="shared" si="34"/>
        <v>5</v>
      </c>
      <c r="R85" s="6" t="s">
        <v>97</v>
      </c>
      <c r="S85" s="6" t="s">
        <v>98</v>
      </c>
      <c r="T85" s="6">
        <f>VLOOKUP($F85,公式调用枚举!$B$63:$E$67,公式调用枚举!$D$61,0)</f>
        <v>44</v>
      </c>
      <c r="U85" s="6">
        <f>VLOOKUP($F85,公式调用枚举!$B$63:$E$67,公式调用枚举!$E$61,0)</f>
        <v>82005</v>
      </c>
      <c r="V85" s="57">
        <f>IF(D85=0,"",VLOOKUP($D85,公式调用枚举!$B$76:$D$78,公式调用枚举!$D$75,0))</f>
        <v>80103</v>
      </c>
      <c r="W85" s="4" t="str">
        <f t="shared" si="39"/>
        <v>1,20,0</v>
      </c>
      <c r="X85" s="4" t="s">
        <v>64</v>
      </c>
      <c r="Y85" s="4" t="s">
        <v>65</v>
      </c>
      <c r="Z85" s="4">
        <f>VLOOKUP($G85,公式调用枚举!$B$70:$E$73,公式调用枚举!$D$68,0)</f>
        <v>83004</v>
      </c>
      <c r="AA85" s="4">
        <f>VLOOKUP($G85,公式调用枚举!$B$70:$E$73,公式调用枚举!$E$68,0)</f>
        <v>83104</v>
      </c>
      <c r="AB85" s="44" t="str">
        <f t="shared" si="40"/>
        <v>100000,100000</v>
      </c>
      <c r="AC85" s="44">
        <f>VLOOKUP($F85,公式调用枚举!$B$3:$F$7,公式调用枚举!$F$2,0)</f>
        <v>100000</v>
      </c>
      <c r="AD85" s="44">
        <f>VLOOKUP($F85,公式调用枚举!$B$3:$F$7,公式调用枚举!$F$2,0)</f>
        <v>100000</v>
      </c>
      <c r="AE85" s="44" t="str">
        <f t="shared" si="41"/>
        <v>0,100000</v>
      </c>
      <c r="AF85" s="44">
        <v>0</v>
      </c>
      <c r="AG85" s="44">
        <f>VLOOKUP($F85,公式调用枚举!$B$3:$F$7,公式调用枚举!$F$2,0)</f>
        <v>100000</v>
      </c>
      <c r="AI85" s="15" t="str">
        <f>VLOOKUP($F85,公式调用枚举!$B$3:$L$7,公式调用枚举!$I$2,0)</f>
        <v>-5,100000</v>
      </c>
      <c r="AJ85" s="15" t="str">
        <f t="shared" si="42"/>
        <v>-5,100000</v>
      </c>
      <c r="AK85" s="15">
        <f>B85+POWER(40,G85-1)</f>
        <v>87154</v>
      </c>
      <c r="AL85" s="15" t="s">
        <v>66</v>
      </c>
      <c r="AM85" s="40" t="s">
        <v>350</v>
      </c>
      <c r="AN85" s="15" t="s">
        <v>224</v>
      </c>
      <c r="AO85" s="15" t="str">
        <f t="shared" si="35"/>
        <v>1,-5,100000</v>
      </c>
      <c r="AP85" s="15" t="s">
        <v>69</v>
      </c>
      <c r="AQ85" s="15" t="s">
        <v>70</v>
      </c>
      <c r="AR85" s="15" t="s">
        <v>71</v>
      </c>
      <c r="AS85" s="15" t="s">
        <v>66</v>
      </c>
      <c r="AT85" s="40" t="s">
        <v>350</v>
      </c>
      <c r="AU85" s="11" t="s">
        <v>68</v>
      </c>
      <c r="AV85" s="11" t="str">
        <f t="shared" si="30"/>
        <v>0,500;501,1000;1001,2500;2501,5000;5001,8000;8001,9999</v>
      </c>
      <c r="AW85" s="13">
        <v>101102103104105</v>
      </c>
      <c r="AX85" s="4" t="str">
        <f>VLOOKUP($F85,公式调用枚举!$B$3:$M$7,公式调用枚举!$M$2,0)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5" s="4">
        <f t="shared" si="43"/>
        <v>9</v>
      </c>
      <c r="AZ85" s="4">
        <v>8</v>
      </c>
      <c r="BA85" s="4">
        <f t="shared" si="36"/>
        <v>11</v>
      </c>
      <c r="BB85" s="4" t="s">
        <v>220</v>
      </c>
      <c r="BC85" s="41" t="s">
        <v>324</v>
      </c>
      <c r="BD85" s="41" t="s">
        <v>326</v>
      </c>
      <c r="BE85" s="7" t="s">
        <v>369</v>
      </c>
      <c r="BF85" s="6" t="str">
        <f t="shared" si="44"/>
        <v>0</v>
      </c>
      <c r="BG85" s="6">
        <v>200000</v>
      </c>
      <c r="BH85" s="73">
        <v>500</v>
      </c>
      <c r="BI85" s="6">
        <f t="shared" si="45"/>
        <v>500</v>
      </c>
      <c r="BJ85" s="6">
        <f t="shared" si="46"/>
        <v>5000</v>
      </c>
      <c r="BK85" s="6" t="str">
        <f t="shared" si="47"/>
        <v>-2,100</v>
      </c>
      <c r="BL85" s="7" t="s">
        <v>354</v>
      </c>
      <c r="BM85" s="7" t="s">
        <v>356</v>
      </c>
      <c r="BN85" s="3">
        <f>VLOOKUP(G85,公式调用枚举!$B$70:$I$73,公式调用枚举!$I$68,0)</f>
        <v>5000001</v>
      </c>
    </row>
    <row r="86" spans="1:66" x14ac:dyDescent="0.2">
      <c r="A86" s="48">
        <f t="shared" si="31"/>
        <v>81</v>
      </c>
      <c r="B86" s="3" t="str">
        <f>_xlfn.CONCAT(C86:G86)</f>
        <v>30011</v>
      </c>
      <c r="C86" s="48">
        <v>3</v>
      </c>
      <c r="D86" s="57">
        <v>0</v>
      </c>
      <c r="E86" s="48">
        <v>0</v>
      </c>
      <c r="F86" s="48">
        <v>1</v>
      </c>
      <c r="G86" s="48">
        <v>1</v>
      </c>
      <c r="H86" s="48">
        <f>IF(C86=1,"",VLOOKUP(G86,公式调用枚举!$B$70:$H$73,公式调用枚举!$H$68,0))</f>
        <v>6</v>
      </c>
      <c r="I86" s="44" t="str">
        <f t="shared" si="19"/>
        <v>0,500,1,5;501,1000,6,10;1001,2500,2,15;2501,5000,7,20;5001,8000,3,25;8001,9999,8,30</v>
      </c>
      <c r="J86" s="24" t="str">
        <f t="shared" si="37"/>
        <v>1,1,0</v>
      </c>
      <c r="K86" s="24" t="s">
        <v>525</v>
      </c>
      <c r="L86" s="24" t="s">
        <v>62</v>
      </c>
      <c r="M86" s="24" t="s">
        <v>63</v>
      </c>
      <c r="N86" s="24">
        <f>VLOOKUP($C86,公式调用枚举!$B$58:$E$60,公式调用枚举!$D$56,0)</f>
        <v>80003</v>
      </c>
      <c r="O86" s="24">
        <f>VLOOKUP($G86,公式调用枚举!$B$70:$E$73,公式调用枚举!$E$56,0)</f>
        <v>83101</v>
      </c>
      <c r="P86" s="6" t="str">
        <f t="shared" si="38"/>
        <v>6,1,0</v>
      </c>
      <c r="Q86" s="6">
        <f t="shared" si="34"/>
        <v>1</v>
      </c>
      <c r="R86" s="6" t="s">
        <v>62</v>
      </c>
      <c r="S86" s="6" t="s">
        <v>63</v>
      </c>
      <c r="T86" s="6">
        <f>VLOOKUP($F86,公式调用枚举!$B$63:$E$67,公式调用枚举!$D$61,0)</f>
        <v>40</v>
      </c>
      <c r="U86" s="6">
        <f>VLOOKUP($F86,公式调用枚举!$B$63:$E$67,公式调用枚举!$E$61,0)</f>
        <v>82001</v>
      </c>
      <c r="V86" s="57" t="str">
        <f>IF(D86=0,"",VLOOKUP($D86,公式调用枚举!$B$76:$D$78,公式调用枚举!$D$75,0))</f>
        <v/>
      </c>
      <c r="W86" s="4" t="str">
        <f t="shared" si="39"/>
        <v>1,1,0</v>
      </c>
      <c r="X86" s="4" t="s">
        <v>64</v>
      </c>
      <c r="Y86" s="4" t="s">
        <v>65</v>
      </c>
      <c r="Z86" s="4">
        <f>VLOOKUP($G86,公式调用枚举!$B$70:$E$73,公式调用枚举!$D$68,0)</f>
        <v>83001</v>
      </c>
      <c r="AA86" s="4">
        <f>VLOOKUP($G86,公式调用枚举!$B$70:$E$73,公式调用枚举!$E$68,0)</f>
        <v>83101</v>
      </c>
      <c r="AB86" s="44" t="str">
        <f t="shared" si="40"/>
        <v>0,0</v>
      </c>
      <c r="AC86" s="44">
        <v>0</v>
      </c>
      <c r="AD86" s="44">
        <v>0</v>
      </c>
      <c r="AE86" s="44" t="str">
        <f t="shared" si="41"/>
        <v>0,0</v>
      </c>
      <c r="AF86" s="44">
        <v>0</v>
      </c>
      <c r="AG86" s="44">
        <v>0</v>
      </c>
      <c r="AI86" s="15" t="str">
        <f>VLOOKUP($F86,公式调用枚举!$B$3:$L$7,公式调用枚举!$H$2,0)</f>
        <v>-5,0</v>
      </c>
      <c r="AJ86" s="15" t="str">
        <f t="shared" si="42"/>
        <v>-5,0</v>
      </c>
      <c r="AK86" s="15">
        <v>0</v>
      </c>
      <c r="AL86" s="15" t="s">
        <v>66</v>
      </c>
      <c r="AM86" s="40" t="s">
        <v>350</v>
      </c>
      <c r="AN86" s="15" t="s">
        <v>225</v>
      </c>
      <c r="AO86" s="15" t="str">
        <f t="shared" si="35"/>
        <v>1,-5,0</v>
      </c>
      <c r="AP86" s="15" t="s">
        <v>217</v>
      </c>
      <c r="AQ86" s="15" t="s">
        <v>218</v>
      </c>
      <c r="AR86" s="15" t="s">
        <v>219</v>
      </c>
      <c r="AS86" s="15" t="s">
        <v>66</v>
      </c>
      <c r="AT86" s="40" t="s">
        <v>350</v>
      </c>
      <c r="AU86" s="11" t="s">
        <v>68</v>
      </c>
      <c r="AV86" s="11" t="str">
        <f t="shared" si="30"/>
        <v>0,500;501,1000;1001,2500;2501,5000;5001,8000;8001,9999</v>
      </c>
      <c r="AW86" s="13">
        <v>101102103104105</v>
      </c>
      <c r="AX86" s="4" t="str">
        <f>VLOOKUP($F86,公式调用枚举!$B$3:$M$7,公式调用枚举!$M$2,0)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6" s="4">
        <f t="shared" si="43"/>
        <v>1</v>
      </c>
      <c r="AZ86" s="4">
        <v>8</v>
      </c>
      <c r="BA86" s="4">
        <f t="shared" si="36"/>
        <v>3</v>
      </c>
      <c r="BB86" s="4" t="s">
        <v>220</v>
      </c>
      <c r="BC86" s="41" t="s">
        <v>312</v>
      </c>
      <c r="BD86" s="41" t="s">
        <v>318</v>
      </c>
      <c r="BE86" s="7" t="s">
        <v>514</v>
      </c>
      <c r="BF86" s="6" t="str">
        <f t="shared" si="44"/>
        <v>0</v>
      </c>
      <c r="BG86" s="6">
        <v>0</v>
      </c>
      <c r="BH86" s="6">
        <v>0</v>
      </c>
      <c r="BI86" s="6" t="str">
        <f t="shared" si="45"/>
        <v>0</v>
      </c>
      <c r="BK86" s="6" t="str">
        <f t="shared" si="47"/>
        <v/>
      </c>
      <c r="BL86" s="7" t="s">
        <v>502</v>
      </c>
      <c r="BM86" s="7" t="s">
        <v>505</v>
      </c>
      <c r="BN86" s="3">
        <f>VLOOKUP(G86,公式调用枚举!$B$70:$I$73,公式调用枚举!$I$68,0)</f>
        <v>5000001</v>
      </c>
    </row>
    <row r="87" spans="1:66" x14ac:dyDescent="0.2">
      <c r="A87" s="48">
        <f t="shared" si="31"/>
        <v>82</v>
      </c>
      <c r="B87" s="3" t="str">
        <f t="shared" ref="B87:B105" si="48">_xlfn.CONCAT(C87:G87)</f>
        <v>30012</v>
      </c>
      <c r="C87" s="48">
        <v>3</v>
      </c>
      <c r="D87" s="57">
        <v>0</v>
      </c>
      <c r="E87" s="48">
        <v>0</v>
      </c>
      <c r="F87" s="48">
        <v>1</v>
      </c>
      <c r="G87" s="48">
        <v>2</v>
      </c>
      <c r="H87" s="48">
        <f>IF(C87=1,"",VLOOKUP(G87,公式调用枚举!$B$70:$H$73,公式调用枚举!$H$68,0))</f>
        <v>3</v>
      </c>
      <c r="I87" s="44" t="str">
        <f t="shared" ref="I87:I105" si="49">I82</f>
        <v>0,500,6,10;501,1000,11,15;1001,2500,16,20;2501,5000,21,25;5001,8000,26,30;8001,9999,31,35</v>
      </c>
      <c r="J87" s="24" t="str">
        <f t="shared" si="37"/>
        <v>1,1,0</v>
      </c>
      <c r="K87" s="24" t="s">
        <v>525</v>
      </c>
      <c r="L87" s="24" t="s">
        <v>62</v>
      </c>
      <c r="M87" s="24" t="s">
        <v>63</v>
      </c>
      <c r="N87" s="24">
        <f>VLOOKUP($C87,公式调用枚举!$B$58:$E$60,公式调用枚举!$D$56,0)</f>
        <v>80003</v>
      </c>
      <c r="O87" s="24">
        <f>VLOOKUP($G87,公式调用枚举!$B$70:$E$73,公式调用枚举!$E$56,0)</f>
        <v>83102</v>
      </c>
      <c r="P87" s="6" t="str">
        <f t="shared" si="38"/>
        <v>6,1,0</v>
      </c>
      <c r="Q87" s="6">
        <f t="shared" si="34"/>
        <v>1</v>
      </c>
      <c r="R87" s="6" t="s">
        <v>62</v>
      </c>
      <c r="S87" s="6" t="s">
        <v>63</v>
      </c>
      <c r="T87" s="6">
        <f>VLOOKUP($F87,公式调用枚举!$B$63:$E$67,公式调用枚举!$D$61,0)</f>
        <v>40</v>
      </c>
      <c r="U87" s="6">
        <f>VLOOKUP($F87,公式调用枚举!$B$63:$E$67,公式调用枚举!$E$61,0)</f>
        <v>82001</v>
      </c>
      <c r="V87" s="57" t="str">
        <f>IF(D87=0,"",VLOOKUP($D87,公式调用枚举!$B$76:$D$78,公式调用枚举!$D$75,0))</f>
        <v/>
      </c>
      <c r="W87" s="4" t="str">
        <f t="shared" si="39"/>
        <v>1,1,0</v>
      </c>
      <c r="X87" s="4" t="s">
        <v>64</v>
      </c>
      <c r="Y87" s="4" t="s">
        <v>65</v>
      </c>
      <c r="Z87" s="4">
        <f>VLOOKUP($G87,公式调用枚举!$B$70:$E$73,公式调用枚举!$D$68,0)</f>
        <v>83002</v>
      </c>
      <c r="AA87" s="4">
        <f>VLOOKUP($G87,公式调用枚举!$B$70:$E$73,公式调用枚举!$E$68,0)</f>
        <v>83102</v>
      </c>
      <c r="AB87" s="44" t="str">
        <f t="shared" si="40"/>
        <v>0,0</v>
      </c>
      <c r="AC87" s="44">
        <v>0</v>
      </c>
      <c r="AD87" s="44">
        <v>0</v>
      </c>
      <c r="AE87" s="44" t="str">
        <f t="shared" si="41"/>
        <v>0,0</v>
      </c>
      <c r="AF87" s="44">
        <v>0</v>
      </c>
      <c r="AG87" s="44">
        <v>0</v>
      </c>
      <c r="AI87" s="15" t="str">
        <f>VLOOKUP($F87,公式调用枚举!$B$3:$L$7,公式调用枚举!$H$2,0)</f>
        <v>-5,0</v>
      </c>
      <c r="AJ87" s="15" t="str">
        <f t="shared" si="42"/>
        <v>-5,0</v>
      </c>
      <c r="AK87" s="15">
        <v>0</v>
      </c>
      <c r="AL87" s="15" t="s">
        <v>66</v>
      </c>
      <c r="AM87" s="40" t="s">
        <v>350</v>
      </c>
      <c r="AN87" s="15" t="s">
        <v>215</v>
      </c>
      <c r="AO87" s="15" t="str">
        <f t="shared" si="35"/>
        <v>1,-5,0</v>
      </c>
      <c r="AP87" s="15" t="s">
        <v>217</v>
      </c>
      <c r="AQ87" s="15" t="s">
        <v>218</v>
      </c>
      <c r="AR87" s="15" t="s">
        <v>219</v>
      </c>
      <c r="AS87" s="15" t="s">
        <v>66</v>
      </c>
      <c r="AT87" s="40" t="s">
        <v>350</v>
      </c>
      <c r="AU87" s="11" t="s">
        <v>68</v>
      </c>
      <c r="AV87" s="11" t="str">
        <f t="shared" si="30"/>
        <v>0,500;501,1000;1001,2500;2501,5000;5001,8000;8001,9999</v>
      </c>
      <c r="AW87" s="13">
        <v>101102103104105</v>
      </c>
      <c r="AX87" s="4" t="str">
        <f>VLOOKUP($F87,公式调用枚举!$B$3:$M$7,公式调用枚举!$M$2,0)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7" s="4">
        <f t="shared" si="43"/>
        <v>1</v>
      </c>
      <c r="AZ87" s="4">
        <v>8</v>
      </c>
      <c r="BA87" s="4">
        <f t="shared" si="36"/>
        <v>3</v>
      </c>
      <c r="BB87" s="4" t="s">
        <v>220</v>
      </c>
      <c r="BC87" s="41" t="s">
        <v>312</v>
      </c>
      <c r="BD87" s="41" t="s">
        <v>318</v>
      </c>
      <c r="BE87" s="7" t="s">
        <v>514</v>
      </c>
      <c r="BF87" s="6" t="str">
        <f t="shared" si="44"/>
        <v>0</v>
      </c>
      <c r="BG87" s="6">
        <v>0</v>
      </c>
      <c r="BH87" s="6">
        <v>0</v>
      </c>
      <c r="BI87" s="6" t="str">
        <f t="shared" si="45"/>
        <v>0</v>
      </c>
      <c r="BK87" s="6" t="str">
        <f t="shared" si="47"/>
        <v/>
      </c>
      <c r="BL87" s="7" t="s">
        <v>502</v>
      </c>
      <c r="BM87" s="7" t="s">
        <v>505</v>
      </c>
      <c r="BN87" s="3">
        <f>VLOOKUP(G87,公式调用枚举!$B$70:$I$73,公式调用枚举!$I$68,0)</f>
        <v>5000002</v>
      </c>
    </row>
    <row r="88" spans="1:66" x14ac:dyDescent="0.2">
      <c r="A88" s="48">
        <f t="shared" si="31"/>
        <v>83</v>
      </c>
      <c r="B88" s="3" t="str">
        <f t="shared" si="48"/>
        <v>30013</v>
      </c>
      <c r="C88" s="48">
        <v>3</v>
      </c>
      <c r="D88" s="57">
        <v>0</v>
      </c>
      <c r="E88" s="48">
        <v>0</v>
      </c>
      <c r="F88" s="48">
        <v>1</v>
      </c>
      <c r="G88" s="48">
        <v>3</v>
      </c>
      <c r="H88" s="48">
        <f>IF(C88=1,"",VLOOKUP(G88,公式调用枚举!$B$70:$H$73,公式调用枚举!$H$68,0))</f>
        <v>2</v>
      </c>
      <c r="I88" s="44" t="str">
        <f t="shared" si="49"/>
        <v>0,500,11,15;501,1000,16,20;1001,2500,21,25;2501,5000,26,30;5001,8000,31,35;8001,9999,36,40</v>
      </c>
      <c r="J88" s="24" t="str">
        <f t="shared" si="37"/>
        <v>1,1,0</v>
      </c>
      <c r="K88" s="24" t="s">
        <v>525</v>
      </c>
      <c r="L88" s="24" t="s">
        <v>62</v>
      </c>
      <c r="M88" s="24" t="s">
        <v>63</v>
      </c>
      <c r="N88" s="24">
        <f>VLOOKUP($C88,公式调用枚举!$B$58:$E$60,公式调用枚举!$D$56,0)</f>
        <v>80003</v>
      </c>
      <c r="O88" s="24">
        <f>VLOOKUP($G88,公式调用枚举!$B$70:$E$73,公式调用枚举!$E$56,0)</f>
        <v>83103</v>
      </c>
      <c r="P88" s="6" t="str">
        <f t="shared" si="38"/>
        <v>6,1,0</v>
      </c>
      <c r="Q88" s="6">
        <f t="shared" si="34"/>
        <v>1</v>
      </c>
      <c r="R88" s="6" t="s">
        <v>62</v>
      </c>
      <c r="S88" s="6" t="s">
        <v>63</v>
      </c>
      <c r="T88" s="6">
        <f>VLOOKUP($F88,公式调用枚举!$B$63:$E$67,公式调用枚举!$D$61,0)</f>
        <v>40</v>
      </c>
      <c r="U88" s="6">
        <f>VLOOKUP($F88,公式调用枚举!$B$63:$E$67,公式调用枚举!$E$61,0)</f>
        <v>82001</v>
      </c>
      <c r="V88" s="57" t="str">
        <f>IF(D88=0,"",VLOOKUP($D88,公式调用枚举!$B$76:$D$78,公式调用枚举!$D$75,0))</f>
        <v/>
      </c>
      <c r="W88" s="4" t="str">
        <f t="shared" si="39"/>
        <v>1,1,0</v>
      </c>
      <c r="X88" s="4" t="s">
        <v>64</v>
      </c>
      <c r="Y88" s="4" t="s">
        <v>65</v>
      </c>
      <c r="Z88" s="4">
        <f>VLOOKUP($G88,公式调用枚举!$B$70:$E$73,公式调用枚举!$D$68,0)</f>
        <v>83003</v>
      </c>
      <c r="AA88" s="4">
        <f>VLOOKUP($G88,公式调用枚举!$B$70:$E$73,公式调用枚举!$E$68,0)</f>
        <v>83103</v>
      </c>
      <c r="AB88" s="44" t="str">
        <f t="shared" si="40"/>
        <v>0,0</v>
      </c>
      <c r="AC88" s="44">
        <v>0</v>
      </c>
      <c r="AD88" s="44">
        <v>0</v>
      </c>
      <c r="AE88" s="44" t="str">
        <f t="shared" si="41"/>
        <v>0,0</v>
      </c>
      <c r="AF88" s="44">
        <v>0</v>
      </c>
      <c r="AG88" s="44">
        <v>0</v>
      </c>
      <c r="AI88" s="15" t="str">
        <f>VLOOKUP($F88,公式调用枚举!$B$3:$L$7,公式调用枚举!$H$2,0)</f>
        <v>-5,0</v>
      </c>
      <c r="AJ88" s="15" t="str">
        <f t="shared" si="42"/>
        <v>-5,0</v>
      </c>
      <c r="AK88" s="15">
        <v>0</v>
      </c>
      <c r="AL88" s="15" t="s">
        <v>66</v>
      </c>
      <c r="AM88" s="40" t="s">
        <v>350</v>
      </c>
      <c r="AN88" s="15" t="s">
        <v>67</v>
      </c>
      <c r="AO88" s="15" t="str">
        <f t="shared" si="35"/>
        <v>1,-5,0</v>
      </c>
      <c r="AP88" s="15" t="s">
        <v>69</v>
      </c>
      <c r="AQ88" s="15" t="s">
        <v>70</v>
      </c>
      <c r="AR88" s="15" t="s">
        <v>71</v>
      </c>
      <c r="AS88" s="15" t="s">
        <v>66</v>
      </c>
      <c r="AT88" s="40" t="s">
        <v>350</v>
      </c>
      <c r="AU88" s="11" t="s">
        <v>68</v>
      </c>
      <c r="AV88" s="11" t="str">
        <f t="shared" si="30"/>
        <v>0,500;501,1000;1001,2500;2501,5000;5001,8000;8001,9999</v>
      </c>
      <c r="AW88" s="13">
        <v>101102103104105</v>
      </c>
      <c r="AX88" s="4" t="str">
        <f>VLOOKUP($F88,公式调用枚举!$B$3:$M$7,公式调用枚举!$M$2,0)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8" s="4">
        <f t="shared" si="43"/>
        <v>1</v>
      </c>
      <c r="AZ88" s="4">
        <v>8</v>
      </c>
      <c r="BA88" s="4">
        <f t="shared" si="36"/>
        <v>3</v>
      </c>
      <c r="BB88" s="4" t="s">
        <v>220</v>
      </c>
      <c r="BC88" s="41" t="s">
        <v>312</v>
      </c>
      <c r="BD88" s="41" t="s">
        <v>318</v>
      </c>
      <c r="BE88" s="7" t="s">
        <v>506</v>
      </c>
      <c r="BF88" s="6" t="str">
        <f t="shared" si="44"/>
        <v>0</v>
      </c>
      <c r="BG88" s="6">
        <v>0</v>
      </c>
      <c r="BH88" s="6">
        <v>0</v>
      </c>
      <c r="BI88" s="6" t="str">
        <f t="shared" si="45"/>
        <v>0</v>
      </c>
      <c r="BK88" s="6" t="str">
        <f t="shared" si="47"/>
        <v/>
      </c>
      <c r="BL88" s="7" t="s">
        <v>502</v>
      </c>
      <c r="BM88" s="7" t="s">
        <v>505</v>
      </c>
      <c r="BN88" s="3">
        <f>VLOOKUP(G88,公式调用枚举!$B$70:$I$73,公式调用枚举!$I$68,0)</f>
        <v>5000003</v>
      </c>
    </row>
    <row r="89" spans="1:66" x14ac:dyDescent="0.2">
      <c r="A89" s="48">
        <f t="shared" si="31"/>
        <v>84</v>
      </c>
      <c r="B89" s="3" t="str">
        <f t="shared" si="48"/>
        <v>30014</v>
      </c>
      <c r="C89" s="48">
        <v>3</v>
      </c>
      <c r="D89" s="57">
        <v>0</v>
      </c>
      <c r="E89" s="48">
        <v>0</v>
      </c>
      <c r="F89" s="48">
        <v>1</v>
      </c>
      <c r="G89" s="48">
        <v>4</v>
      </c>
      <c r="H89" s="48">
        <f>IF(C89=1,"",VLOOKUP(G89,公式调用枚举!$B$70:$H$73,公式调用枚举!$H$68,0))</f>
        <v>1</v>
      </c>
      <c r="I89" s="44" t="str">
        <f t="shared" si="49"/>
        <v>0,500,16,20;501,1000,21,25;2500,26,30;5000,31,35;8000,36,40;9999,41,45</v>
      </c>
      <c r="J89" s="24" t="str">
        <f t="shared" si="37"/>
        <v>1,1,0</v>
      </c>
      <c r="K89" s="24" t="s">
        <v>525</v>
      </c>
      <c r="L89" s="24" t="s">
        <v>62</v>
      </c>
      <c r="M89" s="24" t="s">
        <v>63</v>
      </c>
      <c r="N89" s="24">
        <f>VLOOKUP($C89,公式调用枚举!$B$58:$E$60,公式调用枚举!$D$56,0)</f>
        <v>80003</v>
      </c>
      <c r="O89" s="24">
        <f>VLOOKUP($G89,公式调用枚举!$B$70:$E$73,公式调用枚举!$E$56,0)</f>
        <v>83104</v>
      </c>
      <c r="P89" s="6" t="str">
        <f t="shared" si="38"/>
        <v>6,1,0</v>
      </c>
      <c r="Q89" s="6">
        <f t="shared" si="34"/>
        <v>1</v>
      </c>
      <c r="R89" s="6" t="s">
        <v>62</v>
      </c>
      <c r="S89" s="6" t="s">
        <v>63</v>
      </c>
      <c r="T89" s="6">
        <f>VLOOKUP($F89,公式调用枚举!$B$63:$E$67,公式调用枚举!$D$61,0)</f>
        <v>40</v>
      </c>
      <c r="U89" s="6">
        <f>VLOOKUP($F89,公式调用枚举!$B$63:$E$67,公式调用枚举!$E$61,0)</f>
        <v>82001</v>
      </c>
      <c r="V89" s="57" t="str">
        <f>IF(D89=0,"",VLOOKUP($D89,公式调用枚举!$B$76:$D$78,公式调用枚举!$D$75,0))</f>
        <v/>
      </c>
      <c r="W89" s="4" t="str">
        <f t="shared" si="39"/>
        <v>1,1,0</v>
      </c>
      <c r="X89" s="4" t="s">
        <v>64</v>
      </c>
      <c r="Y89" s="4" t="s">
        <v>65</v>
      </c>
      <c r="Z89" s="4">
        <f>VLOOKUP($G89,公式调用枚举!$B$70:$E$73,公式调用枚举!$D$68,0)</f>
        <v>83004</v>
      </c>
      <c r="AA89" s="4">
        <f>VLOOKUP($G89,公式调用枚举!$B$70:$E$73,公式调用枚举!$E$68,0)</f>
        <v>83104</v>
      </c>
      <c r="AB89" s="44" t="str">
        <f t="shared" si="40"/>
        <v>0,0</v>
      </c>
      <c r="AC89" s="44">
        <v>0</v>
      </c>
      <c r="AD89" s="44">
        <v>0</v>
      </c>
      <c r="AE89" s="44" t="str">
        <f t="shared" si="41"/>
        <v>0,0</v>
      </c>
      <c r="AF89" s="44">
        <v>0</v>
      </c>
      <c r="AG89" s="44">
        <v>0</v>
      </c>
      <c r="AI89" s="15" t="str">
        <f>VLOOKUP($F89,公式调用枚举!$B$3:$L$7,公式调用枚举!$H$2,0)</f>
        <v>-5,0</v>
      </c>
      <c r="AJ89" s="15" t="str">
        <f t="shared" si="42"/>
        <v>-5,0</v>
      </c>
      <c r="AK89" s="15">
        <v>0</v>
      </c>
      <c r="AL89" s="15" t="s">
        <v>66</v>
      </c>
      <c r="AM89" s="40" t="s">
        <v>350</v>
      </c>
      <c r="AN89" s="15" t="s">
        <v>67</v>
      </c>
      <c r="AO89" s="15" t="str">
        <f t="shared" si="35"/>
        <v>1,-5,0</v>
      </c>
      <c r="AP89" s="15" t="s">
        <v>69</v>
      </c>
      <c r="AQ89" s="15" t="s">
        <v>70</v>
      </c>
      <c r="AR89" s="15" t="s">
        <v>71</v>
      </c>
      <c r="AS89" s="15" t="s">
        <v>66</v>
      </c>
      <c r="AT89" s="40" t="s">
        <v>350</v>
      </c>
      <c r="AU89" s="11" t="s">
        <v>68</v>
      </c>
      <c r="AV89" s="11" t="str">
        <f t="shared" si="30"/>
        <v>0,500;501,1000;1001,2500;2501,5000;5001,8000;8001,9999</v>
      </c>
      <c r="AW89" s="13">
        <v>101102103104105</v>
      </c>
      <c r="AX89" s="4" t="str">
        <f>VLOOKUP($F89,公式调用枚举!$B$3:$M$7,公式调用枚举!$M$2,0)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89" s="4">
        <f t="shared" si="43"/>
        <v>1</v>
      </c>
      <c r="AZ89" s="4">
        <v>8</v>
      </c>
      <c r="BA89" s="4">
        <f t="shared" si="36"/>
        <v>3</v>
      </c>
      <c r="BB89" s="4" t="s">
        <v>220</v>
      </c>
      <c r="BC89" s="41" t="s">
        <v>312</v>
      </c>
      <c r="BD89" s="41" t="s">
        <v>318</v>
      </c>
      <c r="BE89" s="7" t="s">
        <v>506</v>
      </c>
      <c r="BF89" s="6" t="str">
        <f t="shared" si="44"/>
        <v>0</v>
      </c>
      <c r="BG89" s="6">
        <v>0</v>
      </c>
      <c r="BH89" s="6">
        <v>0</v>
      </c>
      <c r="BI89" s="6" t="str">
        <f t="shared" si="45"/>
        <v>0</v>
      </c>
      <c r="BK89" s="6" t="str">
        <f t="shared" si="47"/>
        <v/>
      </c>
      <c r="BL89" s="7" t="s">
        <v>502</v>
      </c>
      <c r="BM89" s="7" t="s">
        <v>505</v>
      </c>
      <c r="BN89" s="3">
        <f>VLOOKUP(G89,公式调用枚举!$B$70:$I$73,公式调用枚举!$I$68,0)</f>
        <v>5000001</v>
      </c>
    </row>
    <row r="90" spans="1:66" x14ac:dyDescent="0.2">
      <c r="A90" s="48">
        <f t="shared" si="31"/>
        <v>85</v>
      </c>
      <c r="B90" s="3" t="str">
        <f t="shared" si="48"/>
        <v>30021</v>
      </c>
      <c r="C90" s="48">
        <v>3</v>
      </c>
      <c r="D90" s="57">
        <v>0</v>
      </c>
      <c r="E90" s="48">
        <v>0</v>
      </c>
      <c r="F90" s="48">
        <f t="shared" ref="F90:F105" si="50">F86+1</f>
        <v>2</v>
      </c>
      <c r="G90" s="48">
        <v>1</v>
      </c>
      <c r="H90" s="48">
        <f>IF(C90=1,"",VLOOKUP(G90,公式调用枚举!$B$70:$H$73,公式调用枚举!$H$68,0))</f>
        <v>6</v>
      </c>
      <c r="I90" s="44" t="str">
        <f t="shared" si="49"/>
        <v>0,500,21,25;501,1000,26,30;1001,2500,31,35;2501,5000,36,40;5001,8000,41,45;8001,9999,46,50</v>
      </c>
      <c r="J90" s="24" t="str">
        <f t="shared" si="37"/>
        <v>1,1,0</v>
      </c>
      <c r="K90" s="24" t="s">
        <v>525</v>
      </c>
      <c r="L90" s="24" t="s">
        <v>76</v>
      </c>
      <c r="M90" s="24" t="s">
        <v>77</v>
      </c>
      <c r="N90" s="24">
        <f>VLOOKUP($C90,公式调用枚举!$B$58:$E$60,公式调用枚举!$D$56,0)</f>
        <v>80003</v>
      </c>
      <c r="O90" s="24">
        <f>VLOOKUP($G90,公式调用枚举!$B$70:$E$73,公式调用枚举!$E$56,0)</f>
        <v>83101</v>
      </c>
      <c r="P90" s="6" t="str">
        <f t="shared" si="38"/>
        <v>6,2,0</v>
      </c>
      <c r="Q90" s="6">
        <f t="shared" si="34"/>
        <v>2</v>
      </c>
      <c r="R90" s="6" t="s">
        <v>76</v>
      </c>
      <c r="S90" s="6" t="s">
        <v>77</v>
      </c>
      <c r="T90" s="6">
        <f>VLOOKUP($F90,公式调用枚举!$B$63:$E$67,公式调用枚举!$D$61,0)</f>
        <v>41</v>
      </c>
      <c r="U90" s="6">
        <f>VLOOKUP($F90,公式调用枚举!$B$63:$E$67,公式调用枚举!$E$61,0)</f>
        <v>82002</v>
      </c>
      <c r="V90" s="57" t="str">
        <f>IF(D90=0,"",VLOOKUP($D90,公式调用枚举!$B$76:$D$78,公式调用枚举!$D$75,0))</f>
        <v/>
      </c>
      <c r="W90" s="4" t="str">
        <f t="shared" si="39"/>
        <v>1,1,0</v>
      </c>
      <c r="X90" s="4" t="s">
        <v>64</v>
      </c>
      <c r="Y90" s="4" t="s">
        <v>65</v>
      </c>
      <c r="Z90" s="4">
        <f>VLOOKUP($G90,公式调用枚举!$B$70:$E$73,公式调用枚举!$D$68,0)</f>
        <v>83001</v>
      </c>
      <c r="AA90" s="4">
        <f>VLOOKUP($G90,公式调用枚举!$B$70:$E$73,公式调用枚举!$E$68,0)</f>
        <v>83101</v>
      </c>
      <c r="AB90" s="44" t="str">
        <f t="shared" si="40"/>
        <v>0,0</v>
      </c>
      <c r="AC90" s="44">
        <v>0</v>
      </c>
      <c r="AD90" s="44">
        <v>0</v>
      </c>
      <c r="AE90" s="44" t="str">
        <f t="shared" si="41"/>
        <v>0,0</v>
      </c>
      <c r="AF90" s="44">
        <v>0</v>
      </c>
      <c r="AG90" s="44">
        <v>0</v>
      </c>
      <c r="AI90" s="15" t="str">
        <f>VLOOKUP($F90,公式调用枚举!$B$3:$L$7,公式调用枚举!$H$2,0)</f>
        <v>-5,0</v>
      </c>
      <c r="AJ90" s="15" t="str">
        <f t="shared" si="42"/>
        <v>-5,0</v>
      </c>
      <c r="AK90" s="15">
        <v>0</v>
      </c>
      <c r="AL90" s="15" t="s">
        <v>66</v>
      </c>
      <c r="AM90" s="40" t="s">
        <v>350</v>
      </c>
      <c r="AN90" s="15" t="s">
        <v>221</v>
      </c>
      <c r="AO90" s="15" t="str">
        <f t="shared" si="35"/>
        <v>1,-5,0</v>
      </c>
      <c r="AP90" s="15" t="s">
        <v>69</v>
      </c>
      <c r="AQ90" s="15" t="s">
        <v>70</v>
      </c>
      <c r="AR90" s="15" t="s">
        <v>71</v>
      </c>
      <c r="AS90" s="15" t="s">
        <v>66</v>
      </c>
      <c r="AT90" s="40" t="s">
        <v>350</v>
      </c>
      <c r="AU90" s="11" t="s">
        <v>68</v>
      </c>
      <c r="AV90" s="11" t="str">
        <f t="shared" si="30"/>
        <v>0,500;501,1000;1001,2500;2501,5000;5001,8000;8001,9999</v>
      </c>
      <c r="AW90" s="13">
        <v>101102103104105</v>
      </c>
      <c r="AX90" s="4" t="str">
        <f>VLOOKUP($F90,公式调用枚举!$B$3:$M$7,公式调用枚举!$M$2,0)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0" s="4">
        <f t="shared" si="43"/>
        <v>3</v>
      </c>
      <c r="AZ90" s="4">
        <v>8</v>
      </c>
      <c r="BA90" s="4">
        <f t="shared" si="36"/>
        <v>5</v>
      </c>
      <c r="BB90" s="4" t="s">
        <v>220</v>
      </c>
      <c r="BC90" s="41" t="s">
        <v>312</v>
      </c>
      <c r="BD90" s="41" t="s">
        <v>318</v>
      </c>
      <c r="BE90" s="7" t="s">
        <v>506</v>
      </c>
      <c r="BF90" s="6" t="str">
        <f t="shared" si="44"/>
        <v>0</v>
      </c>
      <c r="BG90" s="6">
        <v>0</v>
      </c>
      <c r="BH90" s="6">
        <v>0</v>
      </c>
      <c r="BI90" s="6" t="str">
        <f t="shared" si="45"/>
        <v>0</v>
      </c>
      <c r="BK90" s="6" t="str">
        <f t="shared" si="47"/>
        <v/>
      </c>
      <c r="BL90" s="7" t="s">
        <v>502</v>
      </c>
      <c r="BM90" s="7" t="s">
        <v>505</v>
      </c>
      <c r="BN90" s="3">
        <f>VLOOKUP(G90,公式调用枚举!$B$70:$I$73,公式调用枚举!$I$68,0)</f>
        <v>5000001</v>
      </c>
    </row>
    <row r="91" spans="1:66" x14ac:dyDescent="0.2">
      <c r="A91" s="48">
        <f t="shared" si="31"/>
        <v>86</v>
      </c>
      <c r="B91" s="3" t="str">
        <f t="shared" si="48"/>
        <v>30022</v>
      </c>
      <c r="C91" s="48">
        <v>3</v>
      </c>
      <c r="D91" s="57">
        <v>0</v>
      </c>
      <c r="E91" s="48">
        <v>0</v>
      </c>
      <c r="F91" s="48">
        <f t="shared" si="50"/>
        <v>2</v>
      </c>
      <c r="G91" s="48">
        <v>2</v>
      </c>
      <c r="H91" s="48">
        <f>IF(C91=1,"",VLOOKUP(G91,公式调用枚举!$B$70:$H$73,公式调用枚举!$H$68,0))</f>
        <v>3</v>
      </c>
      <c r="I91" s="44" t="str">
        <f t="shared" si="49"/>
        <v>0,500,1,5;501,1000,6,10;1001,2500,2,15;2501,5000,7,20;5001,8000,3,25;8001,9999,8,30</v>
      </c>
      <c r="J91" s="24" t="str">
        <f t="shared" si="37"/>
        <v>1,1,0</v>
      </c>
      <c r="K91" s="24" t="s">
        <v>525</v>
      </c>
      <c r="L91" s="24" t="s">
        <v>76</v>
      </c>
      <c r="M91" s="24" t="s">
        <v>77</v>
      </c>
      <c r="N91" s="24">
        <f>VLOOKUP($C91,公式调用枚举!$B$58:$E$60,公式调用枚举!$D$56,0)</f>
        <v>80003</v>
      </c>
      <c r="O91" s="24">
        <f>VLOOKUP($G91,公式调用枚举!$B$70:$E$73,公式调用枚举!$E$56,0)</f>
        <v>83102</v>
      </c>
      <c r="P91" s="6" t="str">
        <f t="shared" si="38"/>
        <v>6,2,0</v>
      </c>
      <c r="Q91" s="6">
        <f t="shared" si="34"/>
        <v>2</v>
      </c>
      <c r="R91" s="6" t="s">
        <v>76</v>
      </c>
      <c r="S91" s="6" t="s">
        <v>77</v>
      </c>
      <c r="T91" s="6">
        <f>VLOOKUP($F91,公式调用枚举!$B$63:$E$67,公式调用枚举!$D$61,0)</f>
        <v>41</v>
      </c>
      <c r="U91" s="6">
        <f>VLOOKUP($F91,公式调用枚举!$B$63:$E$67,公式调用枚举!$E$61,0)</f>
        <v>82002</v>
      </c>
      <c r="V91" s="57" t="str">
        <f>IF(D91=0,"",VLOOKUP($D91,公式调用枚举!$B$76:$D$78,公式调用枚举!$D$75,0))</f>
        <v/>
      </c>
      <c r="W91" s="4" t="str">
        <f t="shared" si="39"/>
        <v>1,1,0</v>
      </c>
      <c r="X91" s="4" t="s">
        <v>64</v>
      </c>
      <c r="Y91" s="4" t="s">
        <v>65</v>
      </c>
      <c r="Z91" s="4">
        <f>VLOOKUP($G91,公式调用枚举!$B$70:$E$73,公式调用枚举!$D$68,0)</f>
        <v>83002</v>
      </c>
      <c r="AA91" s="4">
        <f>VLOOKUP($G91,公式调用枚举!$B$70:$E$73,公式调用枚举!$E$68,0)</f>
        <v>83102</v>
      </c>
      <c r="AB91" s="44" t="str">
        <f t="shared" si="40"/>
        <v>0,0</v>
      </c>
      <c r="AC91" s="44">
        <v>0</v>
      </c>
      <c r="AD91" s="44">
        <v>0</v>
      </c>
      <c r="AE91" s="44" t="str">
        <f t="shared" si="41"/>
        <v>0,0</v>
      </c>
      <c r="AF91" s="44">
        <v>0</v>
      </c>
      <c r="AG91" s="44">
        <v>0</v>
      </c>
      <c r="AI91" s="15" t="str">
        <f>VLOOKUP($F91,公式调用枚举!$B$3:$L$7,公式调用枚举!$H$2,0)</f>
        <v>-5,0</v>
      </c>
      <c r="AJ91" s="15" t="str">
        <f t="shared" si="42"/>
        <v>-5,0</v>
      </c>
      <c r="AK91" s="15">
        <v>0</v>
      </c>
      <c r="AL91" s="15" t="s">
        <v>66</v>
      </c>
      <c r="AM91" s="40" t="s">
        <v>350</v>
      </c>
      <c r="AN91" s="15" t="s">
        <v>221</v>
      </c>
      <c r="AO91" s="15" t="str">
        <f t="shared" si="35"/>
        <v>1,-5,0</v>
      </c>
      <c r="AP91" s="15" t="s">
        <v>69</v>
      </c>
      <c r="AQ91" s="15" t="s">
        <v>70</v>
      </c>
      <c r="AR91" s="15" t="s">
        <v>71</v>
      </c>
      <c r="AS91" s="15" t="s">
        <v>66</v>
      </c>
      <c r="AT91" s="40" t="s">
        <v>350</v>
      </c>
      <c r="AU91" s="11" t="s">
        <v>68</v>
      </c>
      <c r="AV91" s="11" t="str">
        <f t="shared" si="30"/>
        <v>0,500;501,1000;1001,2500;2501,5000;5001,8000;8001,9999</v>
      </c>
      <c r="AW91" s="13">
        <v>101102103104105</v>
      </c>
      <c r="AX91" s="4" t="str">
        <f>VLOOKUP($F91,公式调用枚举!$B$3:$M$7,公式调用枚举!$M$2,0)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1" s="4">
        <f t="shared" si="43"/>
        <v>3</v>
      </c>
      <c r="AZ91" s="4">
        <v>8</v>
      </c>
      <c r="BA91" s="4">
        <f t="shared" si="36"/>
        <v>5</v>
      </c>
      <c r="BB91" s="4" t="s">
        <v>220</v>
      </c>
      <c r="BC91" s="41" t="s">
        <v>312</v>
      </c>
      <c r="BD91" s="41" t="s">
        <v>318</v>
      </c>
      <c r="BE91" s="7" t="s">
        <v>506</v>
      </c>
      <c r="BF91" s="6" t="str">
        <f t="shared" si="44"/>
        <v>0</v>
      </c>
      <c r="BG91" s="6">
        <v>0</v>
      </c>
      <c r="BH91" s="6">
        <v>0</v>
      </c>
      <c r="BI91" s="6" t="str">
        <f t="shared" si="45"/>
        <v>0</v>
      </c>
      <c r="BK91" s="6" t="str">
        <f t="shared" si="47"/>
        <v/>
      </c>
      <c r="BL91" s="7" t="s">
        <v>502</v>
      </c>
      <c r="BM91" s="7" t="s">
        <v>505</v>
      </c>
      <c r="BN91" s="3">
        <f>VLOOKUP(G91,公式调用枚举!$B$70:$I$73,公式调用枚举!$I$68,0)</f>
        <v>5000002</v>
      </c>
    </row>
    <row r="92" spans="1:66" x14ac:dyDescent="0.2">
      <c r="A92" s="48">
        <f t="shared" si="31"/>
        <v>87</v>
      </c>
      <c r="B92" s="3" t="str">
        <f t="shared" si="48"/>
        <v>30023</v>
      </c>
      <c r="C92" s="48">
        <v>3</v>
      </c>
      <c r="D92" s="57">
        <v>0</v>
      </c>
      <c r="E92" s="48">
        <v>0</v>
      </c>
      <c r="F92" s="48">
        <f t="shared" si="50"/>
        <v>2</v>
      </c>
      <c r="G92" s="48">
        <v>3</v>
      </c>
      <c r="H92" s="48">
        <f>IF(C92=1,"",VLOOKUP(G92,公式调用枚举!$B$70:$H$73,公式调用枚举!$H$68,0))</f>
        <v>2</v>
      </c>
      <c r="I92" s="44" t="str">
        <f t="shared" si="49"/>
        <v>0,500,6,10;501,1000,11,15;1001,2500,16,20;2501,5000,21,25;5001,8000,26,30;8001,9999,31,35</v>
      </c>
      <c r="J92" s="24" t="str">
        <f t="shared" si="37"/>
        <v>1,1,0</v>
      </c>
      <c r="K92" s="24" t="s">
        <v>525</v>
      </c>
      <c r="L92" s="24" t="s">
        <v>76</v>
      </c>
      <c r="M92" s="24" t="s">
        <v>77</v>
      </c>
      <c r="N92" s="24">
        <f>VLOOKUP($C92,公式调用枚举!$B$58:$E$60,公式调用枚举!$D$56,0)</f>
        <v>80003</v>
      </c>
      <c r="O92" s="24">
        <f>VLOOKUP($G92,公式调用枚举!$B$70:$E$73,公式调用枚举!$E$56,0)</f>
        <v>83103</v>
      </c>
      <c r="P92" s="6" t="str">
        <f t="shared" si="38"/>
        <v>6,2,0</v>
      </c>
      <c r="Q92" s="6">
        <f t="shared" si="34"/>
        <v>2</v>
      </c>
      <c r="R92" s="6" t="s">
        <v>76</v>
      </c>
      <c r="S92" s="6" t="s">
        <v>77</v>
      </c>
      <c r="T92" s="6">
        <f>VLOOKUP($F92,公式调用枚举!$B$63:$E$67,公式调用枚举!$D$61,0)</f>
        <v>41</v>
      </c>
      <c r="U92" s="6">
        <f>VLOOKUP($F92,公式调用枚举!$B$63:$E$67,公式调用枚举!$E$61,0)</f>
        <v>82002</v>
      </c>
      <c r="V92" s="57" t="str">
        <f>IF(D92=0,"",VLOOKUP($D92,公式调用枚举!$B$76:$D$78,公式调用枚举!$D$75,0))</f>
        <v/>
      </c>
      <c r="W92" s="4" t="str">
        <f t="shared" si="39"/>
        <v>1,1,0</v>
      </c>
      <c r="X92" s="4" t="s">
        <v>64</v>
      </c>
      <c r="Y92" s="4" t="s">
        <v>65</v>
      </c>
      <c r="Z92" s="4">
        <f>VLOOKUP($G92,公式调用枚举!$B$70:$E$73,公式调用枚举!$D$68,0)</f>
        <v>83003</v>
      </c>
      <c r="AA92" s="4">
        <f>VLOOKUP($G92,公式调用枚举!$B$70:$E$73,公式调用枚举!$E$68,0)</f>
        <v>83103</v>
      </c>
      <c r="AB92" s="44" t="str">
        <f t="shared" si="40"/>
        <v>0,0</v>
      </c>
      <c r="AC92" s="44">
        <v>0</v>
      </c>
      <c r="AD92" s="44">
        <v>0</v>
      </c>
      <c r="AE92" s="44" t="str">
        <f t="shared" si="41"/>
        <v>0,0</v>
      </c>
      <c r="AF92" s="44">
        <v>0</v>
      </c>
      <c r="AG92" s="44">
        <v>0</v>
      </c>
      <c r="AI92" s="15" t="str">
        <f>VLOOKUP($F92,公式调用枚举!$B$3:$L$7,公式调用枚举!$H$2,0)</f>
        <v>-5,0</v>
      </c>
      <c r="AJ92" s="15" t="str">
        <f t="shared" si="42"/>
        <v>-5,0</v>
      </c>
      <c r="AK92" s="15">
        <v>0</v>
      </c>
      <c r="AL92" s="15" t="s">
        <v>66</v>
      </c>
      <c r="AM92" s="40" t="s">
        <v>350</v>
      </c>
      <c r="AN92" s="15" t="s">
        <v>221</v>
      </c>
      <c r="AO92" s="15" t="str">
        <f t="shared" si="35"/>
        <v>1,-5,0</v>
      </c>
      <c r="AP92" s="15" t="s">
        <v>69</v>
      </c>
      <c r="AQ92" s="15" t="s">
        <v>70</v>
      </c>
      <c r="AR92" s="15" t="s">
        <v>71</v>
      </c>
      <c r="AS92" s="15" t="s">
        <v>66</v>
      </c>
      <c r="AT92" s="40" t="s">
        <v>350</v>
      </c>
      <c r="AU92" s="11" t="s">
        <v>68</v>
      </c>
      <c r="AV92" s="11" t="str">
        <f t="shared" si="30"/>
        <v>0,500;501,1000;1001,2500;2501,5000;5001,8000;8001,9999</v>
      </c>
      <c r="AW92" s="13">
        <v>101102103104105</v>
      </c>
      <c r="AX92" s="4" t="str">
        <f>VLOOKUP($F92,公式调用枚举!$B$3:$M$7,公式调用枚举!$M$2,0)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2" s="4">
        <f t="shared" si="43"/>
        <v>3</v>
      </c>
      <c r="AZ92" s="4">
        <v>8</v>
      </c>
      <c r="BA92" s="4">
        <f t="shared" si="36"/>
        <v>5</v>
      </c>
      <c r="BB92" s="4" t="s">
        <v>220</v>
      </c>
      <c r="BC92" s="41" t="s">
        <v>312</v>
      </c>
      <c r="BD92" s="41" t="s">
        <v>318</v>
      </c>
      <c r="BE92" s="7" t="s">
        <v>506</v>
      </c>
      <c r="BF92" s="6" t="str">
        <f t="shared" si="44"/>
        <v>0</v>
      </c>
      <c r="BG92" s="6">
        <v>0</v>
      </c>
      <c r="BH92" s="6">
        <v>0</v>
      </c>
      <c r="BI92" s="6" t="str">
        <f t="shared" si="45"/>
        <v>0</v>
      </c>
      <c r="BK92" s="6" t="str">
        <f t="shared" si="47"/>
        <v/>
      </c>
      <c r="BL92" s="7" t="s">
        <v>502</v>
      </c>
      <c r="BM92" s="7" t="s">
        <v>505</v>
      </c>
      <c r="BN92" s="3">
        <f>VLOOKUP(G92,公式调用枚举!$B$70:$I$73,公式调用枚举!$I$68,0)</f>
        <v>5000003</v>
      </c>
    </row>
    <row r="93" spans="1:66" x14ac:dyDescent="0.2">
      <c r="A93" s="48">
        <f t="shared" si="31"/>
        <v>88</v>
      </c>
      <c r="B93" s="3" t="str">
        <f t="shared" si="48"/>
        <v>30024</v>
      </c>
      <c r="C93" s="48">
        <v>3</v>
      </c>
      <c r="D93" s="57">
        <v>0</v>
      </c>
      <c r="E93" s="48">
        <v>0</v>
      </c>
      <c r="F93" s="48">
        <f t="shared" si="50"/>
        <v>2</v>
      </c>
      <c r="G93" s="48">
        <v>4</v>
      </c>
      <c r="H93" s="48">
        <f>IF(C93=1,"",VLOOKUP(G93,公式调用枚举!$B$70:$H$73,公式调用枚举!$H$68,0))</f>
        <v>1</v>
      </c>
      <c r="I93" s="44" t="str">
        <f t="shared" si="49"/>
        <v>0,500,11,15;501,1000,16,20;1001,2500,21,25;2501,5000,26,30;5001,8000,31,35;8001,9999,36,40</v>
      </c>
      <c r="J93" s="24" t="str">
        <f t="shared" si="37"/>
        <v>1,1,0</v>
      </c>
      <c r="K93" s="24" t="s">
        <v>525</v>
      </c>
      <c r="L93" s="24" t="s">
        <v>76</v>
      </c>
      <c r="M93" s="24" t="s">
        <v>77</v>
      </c>
      <c r="N93" s="24">
        <f>VLOOKUP($C93,公式调用枚举!$B$58:$E$60,公式调用枚举!$D$56,0)</f>
        <v>80003</v>
      </c>
      <c r="O93" s="24">
        <f>VLOOKUP($G93,公式调用枚举!$B$70:$E$73,公式调用枚举!$E$56,0)</f>
        <v>83104</v>
      </c>
      <c r="P93" s="6" t="str">
        <f t="shared" si="38"/>
        <v>6,2,0</v>
      </c>
      <c r="Q93" s="6">
        <f t="shared" si="34"/>
        <v>2</v>
      </c>
      <c r="R93" s="6" t="s">
        <v>76</v>
      </c>
      <c r="S93" s="6" t="s">
        <v>77</v>
      </c>
      <c r="T93" s="6">
        <f>VLOOKUP($F93,公式调用枚举!$B$63:$E$67,公式调用枚举!$D$61,0)</f>
        <v>41</v>
      </c>
      <c r="U93" s="6">
        <f>VLOOKUP($F93,公式调用枚举!$B$63:$E$67,公式调用枚举!$E$61,0)</f>
        <v>82002</v>
      </c>
      <c r="V93" s="57" t="str">
        <f>IF(D93=0,"",VLOOKUP($D93,公式调用枚举!$B$76:$D$78,公式调用枚举!$D$75,0))</f>
        <v/>
      </c>
      <c r="W93" s="4" t="str">
        <f t="shared" si="39"/>
        <v>1,1,0</v>
      </c>
      <c r="X93" s="4" t="s">
        <v>64</v>
      </c>
      <c r="Y93" s="4" t="s">
        <v>65</v>
      </c>
      <c r="Z93" s="4">
        <f>VLOOKUP($G93,公式调用枚举!$B$70:$E$73,公式调用枚举!$D$68,0)</f>
        <v>83004</v>
      </c>
      <c r="AA93" s="4">
        <f>VLOOKUP($G93,公式调用枚举!$B$70:$E$73,公式调用枚举!$E$68,0)</f>
        <v>83104</v>
      </c>
      <c r="AB93" s="44" t="str">
        <f t="shared" si="40"/>
        <v>0,0</v>
      </c>
      <c r="AC93" s="44">
        <v>0</v>
      </c>
      <c r="AD93" s="44">
        <v>0</v>
      </c>
      <c r="AE93" s="44" t="str">
        <f t="shared" si="41"/>
        <v>0,0</v>
      </c>
      <c r="AF93" s="44">
        <v>0</v>
      </c>
      <c r="AG93" s="44">
        <v>0</v>
      </c>
      <c r="AI93" s="15" t="str">
        <f>VLOOKUP($F93,公式调用枚举!$B$3:$L$7,公式调用枚举!$H$2,0)</f>
        <v>-5,0</v>
      </c>
      <c r="AJ93" s="15" t="str">
        <f t="shared" si="42"/>
        <v>-5,0</v>
      </c>
      <c r="AK93" s="15">
        <v>0</v>
      </c>
      <c r="AL93" s="15" t="s">
        <v>66</v>
      </c>
      <c r="AM93" s="40" t="s">
        <v>350</v>
      </c>
      <c r="AN93" s="15" t="s">
        <v>221</v>
      </c>
      <c r="AO93" s="15" t="str">
        <f t="shared" si="35"/>
        <v>1,-5,0</v>
      </c>
      <c r="AP93" s="15" t="s">
        <v>69</v>
      </c>
      <c r="AQ93" s="15" t="s">
        <v>70</v>
      </c>
      <c r="AR93" s="15" t="s">
        <v>71</v>
      </c>
      <c r="AS93" s="15" t="s">
        <v>66</v>
      </c>
      <c r="AT93" s="40" t="s">
        <v>350</v>
      </c>
      <c r="AU93" s="11" t="s">
        <v>68</v>
      </c>
      <c r="AV93" s="11" t="str">
        <f t="shared" si="30"/>
        <v>0,500;501,1000;1001,2500;2501,5000;5001,8000;8001,9999</v>
      </c>
      <c r="AW93" s="13">
        <v>101102103104105</v>
      </c>
      <c r="AX93" s="4" t="str">
        <f>VLOOKUP($F93,公式调用枚举!$B$3:$M$7,公式调用枚举!$M$2,0)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3" s="4">
        <f t="shared" si="43"/>
        <v>3</v>
      </c>
      <c r="AZ93" s="4">
        <v>8</v>
      </c>
      <c r="BA93" s="4">
        <f t="shared" si="36"/>
        <v>5</v>
      </c>
      <c r="BB93" s="4" t="s">
        <v>220</v>
      </c>
      <c r="BC93" s="41" t="s">
        <v>312</v>
      </c>
      <c r="BD93" s="41" t="s">
        <v>318</v>
      </c>
      <c r="BE93" s="7" t="s">
        <v>506</v>
      </c>
      <c r="BF93" s="6" t="str">
        <f t="shared" si="44"/>
        <v>0</v>
      </c>
      <c r="BG93" s="6">
        <v>0</v>
      </c>
      <c r="BH93" s="6">
        <v>0</v>
      </c>
      <c r="BI93" s="6" t="str">
        <f t="shared" si="45"/>
        <v>0</v>
      </c>
      <c r="BK93" s="6" t="str">
        <f t="shared" si="47"/>
        <v/>
      </c>
      <c r="BL93" s="7" t="s">
        <v>502</v>
      </c>
      <c r="BM93" s="7" t="s">
        <v>505</v>
      </c>
      <c r="BN93" s="3">
        <f>VLOOKUP(G93,公式调用枚举!$B$70:$I$73,公式调用枚举!$I$68,0)</f>
        <v>5000001</v>
      </c>
    </row>
    <row r="94" spans="1:66" x14ac:dyDescent="0.2">
      <c r="A94" s="48">
        <f t="shared" si="31"/>
        <v>89</v>
      </c>
      <c r="B94" s="3" t="str">
        <f t="shared" si="48"/>
        <v>30031</v>
      </c>
      <c r="C94" s="48">
        <v>3</v>
      </c>
      <c r="D94" s="57">
        <v>0</v>
      </c>
      <c r="E94" s="48">
        <v>0</v>
      </c>
      <c r="F94" s="48">
        <f t="shared" si="50"/>
        <v>3</v>
      </c>
      <c r="G94" s="48">
        <v>1</v>
      </c>
      <c r="H94" s="48">
        <f>IF(C94=1,"",VLOOKUP(G94,公式调用枚举!$B$70:$H$73,公式调用枚举!$H$68,0))</f>
        <v>6</v>
      </c>
      <c r="I94" s="44" t="str">
        <f t="shared" si="49"/>
        <v>0,500,16,20;501,1000,21,25;2500,26,30;5000,31,35;8000,36,40;9999,41,45</v>
      </c>
      <c r="J94" s="24" t="str">
        <f t="shared" si="37"/>
        <v>1,1,0</v>
      </c>
      <c r="K94" s="24" t="s">
        <v>525</v>
      </c>
      <c r="L94" s="24" t="s">
        <v>83</v>
      </c>
      <c r="M94" s="24" t="s">
        <v>84</v>
      </c>
      <c r="N94" s="24">
        <f>VLOOKUP($C94,公式调用枚举!$B$58:$E$60,公式调用枚举!$D$56,0)</f>
        <v>80003</v>
      </c>
      <c r="O94" s="24">
        <f>VLOOKUP($G94,公式调用枚举!$B$70:$E$73,公式调用枚举!$E$56,0)</f>
        <v>83101</v>
      </c>
      <c r="P94" s="6" t="str">
        <f t="shared" si="38"/>
        <v>6,3,0</v>
      </c>
      <c r="Q94" s="6">
        <f t="shared" si="34"/>
        <v>3</v>
      </c>
      <c r="R94" s="6" t="s">
        <v>83</v>
      </c>
      <c r="S94" s="6" t="s">
        <v>84</v>
      </c>
      <c r="T94" s="6">
        <f>VLOOKUP($F94,公式调用枚举!$B$63:$E$67,公式调用枚举!$D$61,0)</f>
        <v>42</v>
      </c>
      <c r="U94" s="6">
        <f>VLOOKUP($F94,公式调用枚举!$B$63:$E$67,公式调用枚举!$E$61,0)</f>
        <v>82003</v>
      </c>
      <c r="V94" s="57" t="str">
        <f>IF(D94=0,"",VLOOKUP($D94,公式调用枚举!$B$76:$D$78,公式调用枚举!$D$75,0))</f>
        <v/>
      </c>
      <c r="W94" s="4" t="str">
        <f t="shared" si="39"/>
        <v>1,1,0</v>
      </c>
      <c r="X94" s="4" t="s">
        <v>64</v>
      </c>
      <c r="Y94" s="4" t="s">
        <v>65</v>
      </c>
      <c r="Z94" s="4">
        <f>VLOOKUP($G94,公式调用枚举!$B$70:$E$73,公式调用枚举!$D$68,0)</f>
        <v>83001</v>
      </c>
      <c r="AA94" s="4">
        <f>VLOOKUP($G94,公式调用枚举!$B$70:$E$73,公式调用枚举!$E$68,0)</f>
        <v>83101</v>
      </c>
      <c r="AB94" s="44" t="str">
        <f t="shared" si="40"/>
        <v>0,0</v>
      </c>
      <c r="AC94" s="44">
        <v>0</v>
      </c>
      <c r="AD94" s="44">
        <v>0</v>
      </c>
      <c r="AE94" s="44" t="str">
        <f t="shared" si="41"/>
        <v>0,0</v>
      </c>
      <c r="AF94" s="44">
        <v>0</v>
      </c>
      <c r="AG94" s="44">
        <v>0</v>
      </c>
      <c r="AI94" s="15" t="str">
        <f>VLOOKUP($F94,公式调用枚举!$B$3:$L$7,公式调用枚举!$H$2,0)</f>
        <v>-5,0</v>
      </c>
      <c r="AJ94" s="15" t="str">
        <f t="shared" si="42"/>
        <v>-5,0</v>
      </c>
      <c r="AK94" s="15">
        <v>0</v>
      </c>
      <c r="AL94" s="15" t="s">
        <v>66</v>
      </c>
      <c r="AM94" s="40" t="s">
        <v>350</v>
      </c>
      <c r="AN94" s="15" t="s">
        <v>222</v>
      </c>
      <c r="AO94" s="15" t="str">
        <f t="shared" si="35"/>
        <v>1,-5,0</v>
      </c>
      <c r="AP94" s="15" t="s">
        <v>69</v>
      </c>
      <c r="AQ94" s="15" t="s">
        <v>70</v>
      </c>
      <c r="AR94" s="15" t="s">
        <v>71</v>
      </c>
      <c r="AS94" s="15" t="s">
        <v>66</v>
      </c>
      <c r="AT94" s="40" t="s">
        <v>350</v>
      </c>
      <c r="AU94" s="11" t="s">
        <v>68</v>
      </c>
      <c r="AV94" s="11" t="str">
        <f t="shared" si="30"/>
        <v>0,500;501,1000;1001,2500;2501,5000;5001,8000;8001,9999</v>
      </c>
      <c r="AW94" s="13">
        <v>101102103104105</v>
      </c>
      <c r="AX94" s="4" t="str">
        <f>VLOOKUP($F94,公式调用枚举!$B$3:$M$7,公式调用枚举!$M$2,0)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4" s="4">
        <f t="shared" si="43"/>
        <v>5</v>
      </c>
      <c r="AZ94" s="4">
        <v>8</v>
      </c>
      <c r="BA94" s="4">
        <f t="shared" si="36"/>
        <v>7</v>
      </c>
      <c r="BB94" s="4" t="s">
        <v>220</v>
      </c>
      <c r="BC94" s="41" t="s">
        <v>312</v>
      </c>
      <c r="BD94" s="41" t="s">
        <v>318</v>
      </c>
      <c r="BE94" s="7" t="s">
        <v>506</v>
      </c>
      <c r="BF94" s="6" t="str">
        <f t="shared" si="44"/>
        <v>0</v>
      </c>
      <c r="BG94" s="6">
        <v>0</v>
      </c>
      <c r="BH94" s="6">
        <v>0</v>
      </c>
      <c r="BI94" s="6" t="str">
        <f t="shared" si="45"/>
        <v>0</v>
      </c>
      <c r="BK94" s="6" t="str">
        <f t="shared" si="47"/>
        <v/>
      </c>
      <c r="BL94" s="7" t="s">
        <v>502</v>
      </c>
      <c r="BM94" s="7" t="s">
        <v>505</v>
      </c>
      <c r="BN94" s="3">
        <f>VLOOKUP(G94,公式调用枚举!$B$70:$I$73,公式调用枚举!$I$68,0)</f>
        <v>5000001</v>
      </c>
    </row>
    <row r="95" spans="1:66" x14ac:dyDescent="0.2">
      <c r="A95" s="48">
        <f t="shared" si="31"/>
        <v>90</v>
      </c>
      <c r="B95" s="3" t="str">
        <f t="shared" si="48"/>
        <v>30032</v>
      </c>
      <c r="C95" s="48">
        <v>3</v>
      </c>
      <c r="D95" s="57">
        <v>0</v>
      </c>
      <c r="E95" s="48">
        <v>0</v>
      </c>
      <c r="F95" s="48">
        <f t="shared" si="50"/>
        <v>3</v>
      </c>
      <c r="G95" s="48">
        <v>2</v>
      </c>
      <c r="H95" s="48">
        <f>IF(C95=1,"",VLOOKUP(G95,公式调用枚举!$B$70:$H$73,公式调用枚举!$H$68,0))</f>
        <v>3</v>
      </c>
      <c r="I95" s="44" t="str">
        <f t="shared" si="49"/>
        <v>0,500,21,25;501,1000,26,30;1001,2500,31,35;2501,5000,36,40;5001,8000,41,45;8001,9999,46,50</v>
      </c>
      <c r="J95" s="24" t="str">
        <f t="shared" si="37"/>
        <v>1,1,0</v>
      </c>
      <c r="K95" s="24" t="s">
        <v>525</v>
      </c>
      <c r="L95" s="24" t="s">
        <v>83</v>
      </c>
      <c r="M95" s="24" t="s">
        <v>84</v>
      </c>
      <c r="N95" s="24">
        <f>VLOOKUP($C95,公式调用枚举!$B$58:$E$60,公式调用枚举!$D$56,0)</f>
        <v>80003</v>
      </c>
      <c r="O95" s="24">
        <f>VLOOKUP($G95,公式调用枚举!$B$70:$E$73,公式调用枚举!$E$56,0)</f>
        <v>83102</v>
      </c>
      <c r="P95" s="6" t="str">
        <f t="shared" si="38"/>
        <v>6,3,0</v>
      </c>
      <c r="Q95" s="6">
        <f t="shared" si="34"/>
        <v>3</v>
      </c>
      <c r="R95" s="6" t="s">
        <v>83</v>
      </c>
      <c r="S95" s="6" t="s">
        <v>84</v>
      </c>
      <c r="T95" s="6">
        <f>VLOOKUP($F95,公式调用枚举!$B$63:$E$67,公式调用枚举!$D$61,0)</f>
        <v>42</v>
      </c>
      <c r="U95" s="6">
        <f>VLOOKUP($F95,公式调用枚举!$B$63:$E$67,公式调用枚举!$E$61,0)</f>
        <v>82003</v>
      </c>
      <c r="V95" s="57" t="str">
        <f>IF(D95=0,"",VLOOKUP($D95,公式调用枚举!$B$76:$D$78,公式调用枚举!$D$75,0))</f>
        <v/>
      </c>
      <c r="W95" s="4" t="str">
        <f t="shared" si="39"/>
        <v>1,1,0</v>
      </c>
      <c r="X95" s="4" t="s">
        <v>64</v>
      </c>
      <c r="Y95" s="4" t="s">
        <v>65</v>
      </c>
      <c r="Z95" s="4">
        <f>VLOOKUP($G95,公式调用枚举!$B$70:$E$73,公式调用枚举!$D$68,0)</f>
        <v>83002</v>
      </c>
      <c r="AA95" s="4">
        <f>VLOOKUP($G95,公式调用枚举!$B$70:$E$73,公式调用枚举!$E$68,0)</f>
        <v>83102</v>
      </c>
      <c r="AB95" s="44" t="str">
        <f t="shared" si="40"/>
        <v>0,0</v>
      </c>
      <c r="AC95" s="44">
        <v>0</v>
      </c>
      <c r="AD95" s="44">
        <v>0</v>
      </c>
      <c r="AE95" s="44" t="str">
        <f t="shared" si="41"/>
        <v>0,0</v>
      </c>
      <c r="AF95" s="44">
        <v>0</v>
      </c>
      <c r="AG95" s="44">
        <v>0</v>
      </c>
      <c r="AI95" s="15" t="str">
        <f>VLOOKUP($F95,公式调用枚举!$B$3:$L$7,公式调用枚举!$H$2,0)</f>
        <v>-5,0</v>
      </c>
      <c r="AJ95" s="15" t="str">
        <f t="shared" si="42"/>
        <v>-5,0</v>
      </c>
      <c r="AK95" s="15">
        <v>0</v>
      </c>
      <c r="AL95" s="15" t="s">
        <v>66</v>
      </c>
      <c r="AM95" s="40" t="s">
        <v>350</v>
      </c>
      <c r="AN95" s="15" t="s">
        <v>222</v>
      </c>
      <c r="AO95" s="15" t="str">
        <f t="shared" si="35"/>
        <v>1,-5,0</v>
      </c>
      <c r="AP95" s="15" t="s">
        <v>69</v>
      </c>
      <c r="AQ95" s="15" t="s">
        <v>70</v>
      </c>
      <c r="AR95" s="15" t="s">
        <v>71</v>
      </c>
      <c r="AS95" s="15" t="s">
        <v>66</v>
      </c>
      <c r="AT95" s="40" t="s">
        <v>350</v>
      </c>
      <c r="AU95" s="11" t="s">
        <v>68</v>
      </c>
      <c r="AV95" s="11" t="str">
        <f t="shared" si="30"/>
        <v>0,500;501,1000;1001,2500;2501,5000;5001,8000;8001,9999</v>
      </c>
      <c r="AW95" s="13">
        <v>101102103104105</v>
      </c>
      <c r="AX95" s="4" t="str">
        <f>VLOOKUP($F95,公式调用枚举!$B$3:$M$7,公式调用枚举!$M$2,0)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5" s="4">
        <f t="shared" si="43"/>
        <v>5</v>
      </c>
      <c r="AZ95" s="4">
        <v>8</v>
      </c>
      <c r="BA95" s="4">
        <f t="shared" si="36"/>
        <v>7</v>
      </c>
      <c r="BB95" s="4" t="s">
        <v>220</v>
      </c>
      <c r="BC95" s="41" t="s">
        <v>312</v>
      </c>
      <c r="BD95" s="41" t="s">
        <v>318</v>
      </c>
      <c r="BE95" s="7" t="s">
        <v>506</v>
      </c>
      <c r="BF95" s="6" t="str">
        <f t="shared" si="44"/>
        <v>0</v>
      </c>
      <c r="BG95" s="6">
        <v>0</v>
      </c>
      <c r="BH95" s="6">
        <v>0</v>
      </c>
      <c r="BI95" s="6" t="str">
        <f t="shared" si="45"/>
        <v>0</v>
      </c>
      <c r="BK95" s="6" t="str">
        <f t="shared" si="47"/>
        <v/>
      </c>
      <c r="BL95" s="7" t="s">
        <v>502</v>
      </c>
      <c r="BM95" s="7" t="s">
        <v>505</v>
      </c>
      <c r="BN95" s="3">
        <f>VLOOKUP(G95,公式调用枚举!$B$70:$I$73,公式调用枚举!$I$68,0)</f>
        <v>5000002</v>
      </c>
    </row>
    <row r="96" spans="1:66" x14ac:dyDescent="0.2">
      <c r="A96" s="48">
        <f t="shared" si="31"/>
        <v>91</v>
      </c>
      <c r="B96" s="3" t="str">
        <f t="shared" si="48"/>
        <v>30033</v>
      </c>
      <c r="C96" s="48">
        <v>3</v>
      </c>
      <c r="D96" s="57">
        <v>0</v>
      </c>
      <c r="E96" s="48">
        <v>0</v>
      </c>
      <c r="F96" s="48">
        <f t="shared" si="50"/>
        <v>3</v>
      </c>
      <c r="G96" s="48">
        <v>3</v>
      </c>
      <c r="H96" s="48">
        <f>IF(C96=1,"",VLOOKUP(G96,公式调用枚举!$B$70:$H$73,公式调用枚举!$H$68,0))</f>
        <v>2</v>
      </c>
      <c r="I96" s="44" t="str">
        <f t="shared" si="49"/>
        <v>0,500,1,5;501,1000,6,10;1001,2500,2,15;2501,5000,7,20;5001,8000,3,25;8001,9999,8,30</v>
      </c>
      <c r="J96" s="24" t="str">
        <f t="shared" si="37"/>
        <v>1,1,0</v>
      </c>
      <c r="K96" s="24" t="s">
        <v>525</v>
      </c>
      <c r="L96" s="24" t="s">
        <v>83</v>
      </c>
      <c r="M96" s="24" t="s">
        <v>84</v>
      </c>
      <c r="N96" s="24">
        <f>VLOOKUP($C96,公式调用枚举!$B$58:$E$60,公式调用枚举!$D$56,0)</f>
        <v>80003</v>
      </c>
      <c r="O96" s="24">
        <f>VLOOKUP($G96,公式调用枚举!$B$70:$E$73,公式调用枚举!$E$56,0)</f>
        <v>83103</v>
      </c>
      <c r="P96" s="6" t="str">
        <f t="shared" si="38"/>
        <v>6,3,0</v>
      </c>
      <c r="Q96" s="6">
        <f t="shared" si="34"/>
        <v>3</v>
      </c>
      <c r="R96" s="6" t="s">
        <v>83</v>
      </c>
      <c r="S96" s="6" t="s">
        <v>84</v>
      </c>
      <c r="T96" s="6">
        <f>VLOOKUP($F96,公式调用枚举!$B$63:$E$67,公式调用枚举!$D$61,0)</f>
        <v>42</v>
      </c>
      <c r="U96" s="6">
        <f>VLOOKUP($F96,公式调用枚举!$B$63:$E$67,公式调用枚举!$E$61,0)</f>
        <v>82003</v>
      </c>
      <c r="V96" s="57" t="str">
        <f>IF(D96=0,"",VLOOKUP($D96,公式调用枚举!$B$76:$D$78,公式调用枚举!$D$75,0))</f>
        <v/>
      </c>
      <c r="W96" s="4" t="str">
        <f t="shared" si="39"/>
        <v>1,1,0</v>
      </c>
      <c r="X96" s="4" t="s">
        <v>64</v>
      </c>
      <c r="Y96" s="4" t="s">
        <v>65</v>
      </c>
      <c r="Z96" s="4">
        <f>VLOOKUP($G96,公式调用枚举!$B$70:$E$73,公式调用枚举!$D$68,0)</f>
        <v>83003</v>
      </c>
      <c r="AA96" s="4">
        <f>VLOOKUP($G96,公式调用枚举!$B$70:$E$73,公式调用枚举!$E$68,0)</f>
        <v>83103</v>
      </c>
      <c r="AB96" s="44" t="str">
        <f t="shared" si="40"/>
        <v>0,0</v>
      </c>
      <c r="AC96" s="44">
        <v>0</v>
      </c>
      <c r="AD96" s="44">
        <v>0</v>
      </c>
      <c r="AE96" s="44" t="str">
        <f t="shared" si="41"/>
        <v>0,0</v>
      </c>
      <c r="AF96" s="44">
        <v>0</v>
      </c>
      <c r="AG96" s="44">
        <v>0</v>
      </c>
      <c r="AI96" s="15" t="str">
        <f>VLOOKUP($F96,公式调用枚举!$B$3:$L$7,公式调用枚举!$H$2,0)</f>
        <v>-5,0</v>
      </c>
      <c r="AJ96" s="15" t="str">
        <f t="shared" si="42"/>
        <v>-5,0</v>
      </c>
      <c r="AK96" s="15">
        <v>0</v>
      </c>
      <c r="AL96" s="15" t="s">
        <v>66</v>
      </c>
      <c r="AM96" s="40" t="s">
        <v>350</v>
      </c>
      <c r="AN96" s="15" t="s">
        <v>222</v>
      </c>
      <c r="AO96" s="15" t="str">
        <f t="shared" si="35"/>
        <v>1,-5,0</v>
      </c>
      <c r="AP96" s="15" t="s">
        <v>69</v>
      </c>
      <c r="AQ96" s="15" t="s">
        <v>70</v>
      </c>
      <c r="AR96" s="15" t="s">
        <v>71</v>
      </c>
      <c r="AS96" s="15" t="s">
        <v>66</v>
      </c>
      <c r="AT96" s="40" t="s">
        <v>350</v>
      </c>
      <c r="AU96" s="11" t="s">
        <v>68</v>
      </c>
      <c r="AV96" s="11" t="str">
        <f t="shared" si="30"/>
        <v>0,500;501,1000;1001,2500;2501,5000;5001,8000;8001,9999</v>
      </c>
      <c r="AW96" s="13">
        <v>101102103104105</v>
      </c>
      <c r="AX96" s="4" t="str">
        <f>VLOOKUP($F96,公式调用枚举!$B$3:$M$7,公式调用枚举!$M$2,0)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6" s="4">
        <f t="shared" si="43"/>
        <v>5</v>
      </c>
      <c r="AZ96" s="4">
        <v>8</v>
      </c>
      <c r="BA96" s="4">
        <f t="shared" si="36"/>
        <v>7</v>
      </c>
      <c r="BB96" s="4" t="s">
        <v>220</v>
      </c>
      <c r="BC96" s="41" t="s">
        <v>312</v>
      </c>
      <c r="BD96" s="41" t="s">
        <v>318</v>
      </c>
      <c r="BE96" s="7" t="s">
        <v>506</v>
      </c>
      <c r="BF96" s="6" t="str">
        <f t="shared" si="44"/>
        <v>0</v>
      </c>
      <c r="BG96" s="6">
        <v>0</v>
      </c>
      <c r="BH96" s="6">
        <v>0</v>
      </c>
      <c r="BI96" s="6" t="str">
        <f t="shared" si="45"/>
        <v>0</v>
      </c>
      <c r="BK96" s="6" t="str">
        <f t="shared" si="47"/>
        <v/>
      </c>
      <c r="BL96" s="7" t="s">
        <v>502</v>
      </c>
      <c r="BM96" s="7" t="s">
        <v>505</v>
      </c>
      <c r="BN96" s="3">
        <f>VLOOKUP(G96,公式调用枚举!$B$70:$I$73,公式调用枚举!$I$68,0)</f>
        <v>5000003</v>
      </c>
    </row>
    <row r="97" spans="1:66" x14ac:dyDescent="0.2">
      <c r="A97" s="48">
        <f t="shared" si="31"/>
        <v>92</v>
      </c>
      <c r="B97" s="3" t="str">
        <f t="shared" si="48"/>
        <v>30034</v>
      </c>
      <c r="C97" s="48">
        <v>3</v>
      </c>
      <c r="D97" s="57">
        <v>0</v>
      </c>
      <c r="E97" s="48">
        <v>0</v>
      </c>
      <c r="F97" s="48">
        <f t="shared" si="50"/>
        <v>3</v>
      </c>
      <c r="G97" s="48">
        <v>4</v>
      </c>
      <c r="H97" s="48">
        <f>IF(C97=1,"",VLOOKUP(G97,公式调用枚举!$B$70:$H$73,公式调用枚举!$H$68,0))</f>
        <v>1</v>
      </c>
      <c r="I97" s="44" t="str">
        <f t="shared" si="49"/>
        <v>0,500,6,10;501,1000,11,15;1001,2500,16,20;2501,5000,21,25;5001,8000,26,30;8001,9999,31,35</v>
      </c>
      <c r="J97" s="24" t="str">
        <f t="shared" si="37"/>
        <v>1,1,0</v>
      </c>
      <c r="K97" s="24" t="s">
        <v>525</v>
      </c>
      <c r="L97" s="24" t="s">
        <v>83</v>
      </c>
      <c r="M97" s="24" t="s">
        <v>84</v>
      </c>
      <c r="N97" s="24">
        <f>VLOOKUP($C97,公式调用枚举!$B$58:$E$60,公式调用枚举!$D$56,0)</f>
        <v>80003</v>
      </c>
      <c r="O97" s="24">
        <f>VLOOKUP($G97,公式调用枚举!$B$70:$E$73,公式调用枚举!$E$56,0)</f>
        <v>83104</v>
      </c>
      <c r="P97" s="6" t="str">
        <f t="shared" si="38"/>
        <v>6,3,0</v>
      </c>
      <c r="Q97" s="6">
        <f t="shared" si="34"/>
        <v>3</v>
      </c>
      <c r="R97" s="6" t="s">
        <v>83</v>
      </c>
      <c r="S97" s="6" t="s">
        <v>84</v>
      </c>
      <c r="T97" s="6">
        <f>VLOOKUP($F97,公式调用枚举!$B$63:$E$67,公式调用枚举!$D$61,0)</f>
        <v>42</v>
      </c>
      <c r="U97" s="6">
        <f>VLOOKUP($F97,公式调用枚举!$B$63:$E$67,公式调用枚举!$E$61,0)</f>
        <v>82003</v>
      </c>
      <c r="V97" s="57" t="str">
        <f>IF(D97=0,"",VLOOKUP($D97,公式调用枚举!$B$76:$D$78,公式调用枚举!$D$75,0))</f>
        <v/>
      </c>
      <c r="W97" s="4" t="str">
        <f t="shared" si="39"/>
        <v>1,1,0</v>
      </c>
      <c r="X97" s="4" t="s">
        <v>64</v>
      </c>
      <c r="Y97" s="4" t="s">
        <v>65</v>
      </c>
      <c r="Z97" s="4">
        <f>VLOOKUP($G97,公式调用枚举!$B$70:$E$73,公式调用枚举!$D$68,0)</f>
        <v>83004</v>
      </c>
      <c r="AA97" s="4">
        <f>VLOOKUP($G97,公式调用枚举!$B$70:$E$73,公式调用枚举!$E$68,0)</f>
        <v>83104</v>
      </c>
      <c r="AB97" s="44" t="str">
        <f t="shared" si="40"/>
        <v>0,0</v>
      </c>
      <c r="AC97" s="44">
        <v>0</v>
      </c>
      <c r="AD97" s="44">
        <v>0</v>
      </c>
      <c r="AE97" s="44" t="str">
        <f t="shared" si="41"/>
        <v>0,0</v>
      </c>
      <c r="AF97" s="44">
        <v>0</v>
      </c>
      <c r="AG97" s="44">
        <v>0</v>
      </c>
      <c r="AI97" s="15" t="str">
        <f>VLOOKUP($F97,公式调用枚举!$B$3:$L$7,公式调用枚举!$H$2,0)</f>
        <v>-5,0</v>
      </c>
      <c r="AJ97" s="15" t="str">
        <f t="shared" si="42"/>
        <v>-5,0</v>
      </c>
      <c r="AK97" s="15">
        <v>0</v>
      </c>
      <c r="AL97" s="15" t="s">
        <v>66</v>
      </c>
      <c r="AM97" s="40" t="s">
        <v>350</v>
      </c>
      <c r="AN97" s="15" t="s">
        <v>222</v>
      </c>
      <c r="AO97" s="15" t="str">
        <f t="shared" si="35"/>
        <v>1,-5,0</v>
      </c>
      <c r="AP97" s="15" t="s">
        <v>69</v>
      </c>
      <c r="AQ97" s="15" t="s">
        <v>70</v>
      </c>
      <c r="AR97" s="15" t="s">
        <v>71</v>
      </c>
      <c r="AS97" s="15" t="s">
        <v>66</v>
      </c>
      <c r="AT97" s="40" t="s">
        <v>350</v>
      </c>
      <c r="AU97" s="11" t="s">
        <v>68</v>
      </c>
      <c r="AV97" s="11" t="str">
        <f t="shared" si="30"/>
        <v>0,500;501,1000;1001,2500;2501,5000;5001,8000;8001,9999</v>
      </c>
      <c r="AW97" s="13">
        <v>101102103104105</v>
      </c>
      <c r="AX97" s="4" t="str">
        <f>VLOOKUP($F97,公式调用枚举!$B$3:$M$7,公式调用枚举!$M$2,0)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7" s="4">
        <f t="shared" si="43"/>
        <v>5</v>
      </c>
      <c r="AZ97" s="4">
        <v>8</v>
      </c>
      <c r="BA97" s="4">
        <f t="shared" si="36"/>
        <v>7</v>
      </c>
      <c r="BB97" s="4" t="s">
        <v>220</v>
      </c>
      <c r="BC97" s="41" t="s">
        <v>312</v>
      </c>
      <c r="BD97" s="41" t="s">
        <v>318</v>
      </c>
      <c r="BE97" s="7" t="s">
        <v>506</v>
      </c>
      <c r="BF97" s="6" t="str">
        <f t="shared" si="44"/>
        <v>0</v>
      </c>
      <c r="BG97" s="6">
        <v>0</v>
      </c>
      <c r="BH97" s="6">
        <v>0</v>
      </c>
      <c r="BI97" s="6" t="str">
        <f t="shared" si="45"/>
        <v>0</v>
      </c>
      <c r="BK97" s="6" t="str">
        <f t="shared" si="47"/>
        <v/>
      </c>
      <c r="BL97" s="7" t="s">
        <v>502</v>
      </c>
      <c r="BM97" s="7" t="s">
        <v>505</v>
      </c>
      <c r="BN97" s="3">
        <f>VLOOKUP(G97,公式调用枚举!$B$70:$I$73,公式调用枚举!$I$68,0)</f>
        <v>5000001</v>
      </c>
    </row>
    <row r="98" spans="1:66" x14ac:dyDescent="0.2">
      <c r="A98" s="48">
        <f t="shared" si="31"/>
        <v>93</v>
      </c>
      <c r="B98" s="3" t="str">
        <f t="shared" si="48"/>
        <v>30041</v>
      </c>
      <c r="C98" s="48">
        <v>3</v>
      </c>
      <c r="D98" s="57">
        <v>0</v>
      </c>
      <c r="E98" s="48">
        <v>0</v>
      </c>
      <c r="F98" s="48">
        <f t="shared" si="50"/>
        <v>4</v>
      </c>
      <c r="G98" s="48">
        <v>1</v>
      </c>
      <c r="H98" s="48">
        <f>IF(C98=1,"",VLOOKUP(G98,公式调用枚举!$B$70:$H$73,公式调用枚举!$H$68,0))</f>
        <v>6</v>
      </c>
      <c r="I98" s="44" t="str">
        <f t="shared" si="49"/>
        <v>0,500,11,15;501,1000,16,20;1001,2500,21,25;2501,5000,26,30;5001,8000,31,35;8001,9999,36,40</v>
      </c>
      <c r="J98" s="24" t="str">
        <f t="shared" si="37"/>
        <v>1,1,0</v>
      </c>
      <c r="K98" s="24" t="s">
        <v>525</v>
      </c>
      <c r="L98" s="24" t="s">
        <v>90</v>
      </c>
      <c r="M98" s="24" t="s">
        <v>91</v>
      </c>
      <c r="N98" s="24">
        <f>VLOOKUP($C98,公式调用枚举!$B$58:$E$60,公式调用枚举!$D$56,0)</f>
        <v>80003</v>
      </c>
      <c r="O98" s="24">
        <f>VLOOKUP($G98,公式调用枚举!$B$70:$E$73,公式调用枚举!$E$56,0)</f>
        <v>83101</v>
      </c>
      <c r="P98" s="6" t="str">
        <f t="shared" si="38"/>
        <v>6,4,0</v>
      </c>
      <c r="Q98" s="6">
        <f t="shared" si="34"/>
        <v>4</v>
      </c>
      <c r="R98" s="6" t="s">
        <v>90</v>
      </c>
      <c r="S98" s="6" t="s">
        <v>91</v>
      </c>
      <c r="T98" s="6">
        <f>VLOOKUP($F98,公式调用枚举!$B$63:$E$67,公式调用枚举!$D$61,0)</f>
        <v>43</v>
      </c>
      <c r="U98" s="6">
        <f>VLOOKUP($F98,公式调用枚举!$B$63:$E$67,公式调用枚举!$E$61,0)</f>
        <v>82004</v>
      </c>
      <c r="V98" s="57" t="str">
        <f>IF(D98=0,"",VLOOKUP($D98,公式调用枚举!$B$76:$D$78,公式调用枚举!$D$75,0))</f>
        <v/>
      </c>
      <c r="W98" s="4" t="str">
        <f t="shared" si="39"/>
        <v>1,1,0</v>
      </c>
      <c r="X98" s="4" t="s">
        <v>64</v>
      </c>
      <c r="Y98" s="4" t="s">
        <v>65</v>
      </c>
      <c r="Z98" s="4">
        <f>VLOOKUP($G98,公式调用枚举!$B$70:$E$73,公式调用枚举!$D$68,0)</f>
        <v>83001</v>
      </c>
      <c r="AA98" s="4">
        <f>VLOOKUP($G98,公式调用枚举!$B$70:$E$73,公式调用枚举!$E$68,0)</f>
        <v>83101</v>
      </c>
      <c r="AB98" s="44" t="str">
        <f t="shared" si="40"/>
        <v>0,0</v>
      </c>
      <c r="AC98" s="44">
        <v>0</v>
      </c>
      <c r="AD98" s="44">
        <v>0</v>
      </c>
      <c r="AE98" s="44" t="str">
        <f t="shared" si="41"/>
        <v>0,0</v>
      </c>
      <c r="AF98" s="44">
        <v>0</v>
      </c>
      <c r="AG98" s="44">
        <v>0</v>
      </c>
      <c r="AI98" s="15" t="str">
        <f>VLOOKUP($F98,公式调用枚举!$B$3:$L$7,公式调用枚举!$H$2,0)</f>
        <v>-5,0</v>
      </c>
      <c r="AJ98" s="15" t="str">
        <f t="shared" si="42"/>
        <v>-5,0</v>
      </c>
      <c r="AK98" s="15">
        <v>0</v>
      </c>
      <c r="AL98" s="15" t="s">
        <v>66</v>
      </c>
      <c r="AM98" s="40" t="s">
        <v>350</v>
      </c>
      <c r="AN98" s="15" t="s">
        <v>223</v>
      </c>
      <c r="AO98" s="15" t="str">
        <f t="shared" si="35"/>
        <v>1,-5,0</v>
      </c>
      <c r="AP98" s="15" t="s">
        <v>69</v>
      </c>
      <c r="AQ98" s="15" t="s">
        <v>70</v>
      </c>
      <c r="AR98" s="15" t="s">
        <v>71</v>
      </c>
      <c r="AS98" s="15" t="s">
        <v>66</v>
      </c>
      <c r="AT98" s="40" t="s">
        <v>350</v>
      </c>
      <c r="AU98" s="11" t="s">
        <v>68</v>
      </c>
      <c r="AV98" s="11" t="str">
        <f t="shared" si="30"/>
        <v>0,500;501,1000;1001,2500;2501,5000;5001,8000;8001,9999</v>
      </c>
      <c r="AW98" s="13">
        <v>101102103104105</v>
      </c>
      <c r="AX98" s="4" t="str">
        <f>VLOOKUP($F98,公式调用枚举!$B$3:$M$7,公式调用枚举!$M$2,0)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8" s="4">
        <f t="shared" si="43"/>
        <v>7</v>
      </c>
      <c r="AZ98" s="4">
        <v>8</v>
      </c>
      <c r="BA98" s="4">
        <f t="shared" si="36"/>
        <v>9</v>
      </c>
      <c r="BB98" s="4" t="s">
        <v>220</v>
      </c>
      <c r="BC98" s="41" t="s">
        <v>312</v>
      </c>
      <c r="BD98" s="41" t="s">
        <v>318</v>
      </c>
      <c r="BE98" s="7" t="s">
        <v>506</v>
      </c>
      <c r="BF98" s="6" t="str">
        <f t="shared" si="44"/>
        <v>0</v>
      </c>
      <c r="BG98" s="6">
        <v>0</v>
      </c>
      <c r="BH98" s="6">
        <v>0</v>
      </c>
      <c r="BI98" s="6" t="str">
        <f t="shared" si="45"/>
        <v>0</v>
      </c>
      <c r="BK98" s="6" t="str">
        <f t="shared" si="47"/>
        <v/>
      </c>
      <c r="BL98" s="7" t="s">
        <v>502</v>
      </c>
      <c r="BM98" s="7" t="s">
        <v>505</v>
      </c>
      <c r="BN98" s="3">
        <f>VLOOKUP(G98,公式调用枚举!$B$70:$I$73,公式调用枚举!$I$68,0)</f>
        <v>5000001</v>
      </c>
    </row>
    <row r="99" spans="1:66" x14ac:dyDescent="0.2">
      <c r="A99" s="48">
        <f t="shared" si="31"/>
        <v>94</v>
      </c>
      <c r="B99" s="3" t="str">
        <f t="shared" si="48"/>
        <v>30042</v>
      </c>
      <c r="C99" s="48">
        <v>3</v>
      </c>
      <c r="D99" s="57">
        <v>0</v>
      </c>
      <c r="E99" s="48">
        <v>0</v>
      </c>
      <c r="F99" s="48">
        <f t="shared" si="50"/>
        <v>4</v>
      </c>
      <c r="G99" s="48">
        <v>2</v>
      </c>
      <c r="H99" s="48">
        <f>IF(C99=1,"",VLOOKUP(G99,公式调用枚举!$B$70:$H$73,公式调用枚举!$H$68,0))</f>
        <v>3</v>
      </c>
      <c r="I99" s="44" t="str">
        <f t="shared" si="49"/>
        <v>0,500,16,20;501,1000,21,25;2500,26,30;5000,31,35;8000,36,40;9999,41,45</v>
      </c>
      <c r="J99" s="24" t="str">
        <f t="shared" si="37"/>
        <v>1,1,0</v>
      </c>
      <c r="K99" s="24" t="s">
        <v>525</v>
      </c>
      <c r="L99" s="24" t="s">
        <v>90</v>
      </c>
      <c r="M99" s="24" t="s">
        <v>91</v>
      </c>
      <c r="N99" s="24">
        <f>VLOOKUP($C99,公式调用枚举!$B$58:$E$60,公式调用枚举!$D$56,0)</f>
        <v>80003</v>
      </c>
      <c r="O99" s="24">
        <f>VLOOKUP($G99,公式调用枚举!$B$70:$E$73,公式调用枚举!$E$56,0)</f>
        <v>83102</v>
      </c>
      <c r="P99" s="6" t="str">
        <f t="shared" si="38"/>
        <v>6,4,0</v>
      </c>
      <c r="Q99" s="6">
        <f t="shared" si="34"/>
        <v>4</v>
      </c>
      <c r="R99" s="6" t="s">
        <v>90</v>
      </c>
      <c r="S99" s="6" t="s">
        <v>91</v>
      </c>
      <c r="T99" s="6">
        <f>VLOOKUP($F99,公式调用枚举!$B$63:$E$67,公式调用枚举!$D$61,0)</f>
        <v>43</v>
      </c>
      <c r="U99" s="6">
        <f>VLOOKUP($F99,公式调用枚举!$B$63:$E$67,公式调用枚举!$E$61,0)</f>
        <v>82004</v>
      </c>
      <c r="V99" s="57" t="str">
        <f>IF(D99=0,"",VLOOKUP($D99,公式调用枚举!$B$76:$D$78,公式调用枚举!$D$75,0))</f>
        <v/>
      </c>
      <c r="W99" s="4" t="str">
        <f t="shared" si="39"/>
        <v>1,1,0</v>
      </c>
      <c r="X99" s="4" t="s">
        <v>64</v>
      </c>
      <c r="Y99" s="4" t="s">
        <v>65</v>
      </c>
      <c r="Z99" s="4">
        <f>VLOOKUP($G99,公式调用枚举!$B$70:$E$73,公式调用枚举!$D$68,0)</f>
        <v>83002</v>
      </c>
      <c r="AA99" s="4">
        <f>VLOOKUP($G99,公式调用枚举!$B$70:$E$73,公式调用枚举!$E$68,0)</f>
        <v>83102</v>
      </c>
      <c r="AB99" s="44" t="str">
        <f t="shared" si="40"/>
        <v>0,0</v>
      </c>
      <c r="AC99" s="44">
        <v>0</v>
      </c>
      <c r="AD99" s="44">
        <v>0</v>
      </c>
      <c r="AE99" s="44" t="str">
        <f t="shared" si="41"/>
        <v>0,0</v>
      </c>
      <c r="AF99" s="44">
        <v>0</v>
      </c>
      <c r="AG99" s="44">
        <v>0</v>
      </c>
      <c r="AI99" s="15" t="str">
        <f>VLOOKUP($F99,公式调用枚举!$B$3:$L$7,公式调用枚举!$H$2,0)</f>
        <v>-5,0</v>
      </c>
      <c r="AJ99" s="15" t="str">
        <f t="shared" si="42"/>
        <v>-5,0</v>
      </c>
      <c r="AK99" s="15">
        <v>0</v>
      </c>
      <c r="AL99" s="15" t="s">
        <v>66</v>
      </c>
      <c r="AM99" s="40" t="s">
        <v>350</v>
      </c>
      <c r="AN99" s="15" t="s">
        <v>223</v>
      </c>
      <c r="AO99" s="15" t="str">
        <f t="shared" si="35"/>
        <v>1,-5,0</v>
      </c>
      <c r="AP99" s="15" t="s">
        <v>69</v>
      </c>
      <c r="AQ99" s="15" t="s">
        <v>70</v>
      </c>
      <c r="AR99" s="15" t="s">
        <v>71</v>
      </c>
      <c r="AS99" s="15" t="s">
        <v>66</v>
      </c>
      <c r="AT99" s="40" t="s">
        <v>350</v>
      </c>
      <c r="AU99" s="11" t="s">
        <v>68</v>
      </c>
      <c r="AV99" s="11" t="str">
        <f t="shared" si="30"/>
        <v>0,500;501,1000;1001,2500;2501,5000;5001,8000;8001,9999</v>
      </c>
      <c r="AW99" s="13">
        <v>101102103104105</v>
      </c>
      <c r="AX99" s="4" t="str">
        <f>VLOOKUP($F99,公式调用枚举!$B$3:$M$7,公式调用枚举!$M$2,0)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99" s="4">
        <f t="shared" si="43"/>
        <v>7</v>
      </c>
      <c r="AZ99" s="4">
        <v>8</v>
      </c>
      <c r="BA99" s="4">
        <f t="shared" si="36"/>
        <v>9</v>
      </c>
      <c r="BB99" s="4" t="s">
        <v>220</v>
      </c>
      <c r="BC99" s="41" t="s">
        <v>312</v>
      </c>
      <c r="BD99" s="41" t="s">
        <v>318</v>
      </c>
      <c r="BE99" s="7" t="s">
        <v>506</v>
      </c>
      <c r="BF99" s="6" t="str">
        <f t="shared" si="44"/>
        <v>0</v>
      </c>
      <c r="BG99" s="6">
        <v>0</v>
      </c>
      <c r="BH99" s="6">
        <v>0</v>
      </c>
      <c r="BI99" s="6" t="str">
        <f t="shared" si="45"/>
        <v>0</v>
      </c>
      <c r="BK99" s="6" t="str">
        <f t="shared" si="47"/>
        <v/>
      </c>
      <c r="BL99" s="7" t="s">
        <v>502</v>
      </c>
      <c r="BM99" s="7" t="s">
        <v>505</v>
      </c>
      <c r="BN99" s="3">
        <f>VLOOKUP(G99,公式调用枚举!$B$70:$I$73,公式调用枚举!$I$68,0)</f>
        <v>5000002</v>
      </c>
    </row>
    <row r="100" spans="1:66" x14ac:dyDescent="0.2">
      <c r="A100" s="48">
        <f t="shared" si="31"/>
        <v>95</v>
      </c>
      <c r="B100" s="3" t="str">
        <f t="shared" si="48"/>
        <v>30043</v>
      </c>
      <c r="C100" s="48">
        <v>3</v>
      </c>
      <c r="D100" s="57">
        <v>0</v>
      </c>
      <c r="E100" s="48">
        <v>0</v>
      </c>
      <c r="F100" s="48">
        <f t="shared" si="50"/>
        <v>4</v>
      </c>
      <c r="G100" s="48">
        <v>3</v>
      </c>
      <c r="H100" s="48">
        <f>IF(C100=1,"",VLOOKUP(G100,公式调用枚举!$B$70:$H$73,公式调用枚举!$H$68,0))</f>
        <v>2</v>
      </c>
      <c r="I100" s="44" t="str">
        <f t="shared" si="49"/>
        <v>0,500,21,25;501,1000,26,30;1001,2500,31,35;2501,5000,36,40;5001,8000,41,45;8001,9999,46,50</v>
      </c>
      <c r="J100" s="24" t="str">
        <f t="shared" si="37"/>
        <v>1,1,0</v>
      </c>
      <c r="K100" s="24" t="s">
        <v>525</v>
      </c>
      <c r="L100" s="24" t="s">
        <v>90</v>
      </c>
      <c r="M100" s="24" t="s">
        <v>91</v>
      </c>
      <c r="N100" s="24">
        <f>VLOOKUP($C100,公式调用枚举!$B$58:$E$60,公式调用枚举!$D$56,0)</f>
        <v>80003</v>
      </c>
      <c r="O100" s="24">
        <f>VLOOKUP($G100,公式调用枚举!$B$70:$E$73,公式调用枚举!$E$56,0)</f>
        <v>83103</v>
      </c>
      <c r="P100" s="6" t="str">
        <f t="shared" si="38"/>
        <v>6,4,0</v>
      </c>
      <c r="Q100" s="6">
        <f t="shared" si="34"/>
        <v>4</v>
      </c>
      <c r="R100" s="6" t="s">
        <v>90</v>
      </c>
      <c r="S100" s="6" t="s">
        <v>91</v>
      </c>
      <c r="T100" s="6">
        <f>VLOOKUP($F100,公式调用枚举!$B$63:$E$67,公式调用枚举!$D$61,0)</f>
        <v>43</v>
      </c>
      <c r="U100" s="6">
        <f>VLOOKUP($F100,公式调用枚举!$B$63:$E$67,公式调用枚举!$E$61,0)</f>
        <v>82004</v>
      </c>
      <c r="V100" s="57" t="str">
        <f>IF(D100=0,"",VLOOKUP($D100,公式调用枚举!$B$76:$D$78,公式调用枚举!$D$75,0))</f>
        <v/>
      </c>
      <c r="W100" s="4" t="str">
        <f t="shared" si="39"/>
        <v>1,1,0</v>
      </c>
      <c r="X100" s="4" t="s">
        <v>64</v>
      </c>
      <c r="Y100" s="4" t="s">
        <v>65</v>
      </c>
      <c r="Z100" s="4">
        <f>VLOOKUP($G100,公式调用枚举!$B$70:$E$73,公式调用枚举!$D$68,0)</f>
        <v>83003</v>
      </c>
      <c r="AA100" s="4">
        <f>VLOOKUP($G100,公式调用枚举!$B$70:$E$73,公式调用枚举!$E$68,0)</f>
        <v>83103</v>
      </c>
      <c r="AB100" s="44" t="str">
        <f t="shared" si="40"/>
        <v>0,0</v>
      </c>
      <c r="AC100" s="44">
        <v>0</v>
      </c>
      <c r="AD100" s="44">
        <v>0</v>
      </c>
      <c r="AE100" s="44" t="str">
        <f t="shared" si="41"/>
        <v>0,0</v>
      </c>
      <c r="AF100" s="44">
        <v>0</v>
      </c>
      <c r="AG100" s="44">
        <v>0</v>
      </c>
      <c r="AI100" s="15" t="str">
        <f>VLOOKUP($F100,公式调用枚举!$B$3:$L$7,公式调用枚举!$H$2,0)</f>
        <v>-5,0</v>
      </c>
      <c r="AJ100" s="15" t="str">
        <f t="shared" si="42"/>
        <v>-5,0</v>
      </c>
      <c r="AK100" s="15">
        <v>0</v>
      </c>
      <c r="AL100" s="15" t="s">
        <v>66</v>
      </c>
      <c r="AM100" s="40" t="s">
        <v>350</v>
      </c>
      <c r="AN100" s="15" t="s">
        <v>223</v>
      </c>
      <c r="AO100" s="15" t="str">
        <f t="shared" si="35"/>
        <v>1,-5,0</v>
      </c>
      <c r="AP100" s="15" t="s">
        <v>69</v>
      </c>
      <c r="AQ100" s="15" t="s">
        <v>70</v>
      </c>
      <c r="AR100" s="15" t="s">
        <v>71</v>
      </c>
      <c r="AS100" s="15" t="s">
        <v>66</v>
      </c>
      <c r="AT100" s="40" t="s">
        <v>350</v>
      </c>
      <c r="AU100" s="11" t="s">
        <v>68</v>
      </c>
      <c r="AV100" s="11" t="str">
        <f t="shared" si="30"/>
        <v>0,500;501,1000;1001,2500;2501,5000;5001,8000;8001,9999</v>
      </c>
      <c r="AW100" s="13">
        <v>101102103104105</v>
      </c>
      <c r="AX100" s="4" t="str">
        <f>VLOOKUP($F100,公式调用枚举!$B$3:$M$7,公式调用枚举!$M$2,0)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0" s="4">
        <f t="shared" si="43"/>
        <v>7</v>
      </c>
      <c r="AZ100" s="4">
        <v>8</v>
      </c>
      <c r="BA100" s="4">
        <f t="shared" si="36"/>
        <v>9</v>
      </c>
      <c r="BB100" s="4" t="s">
        <v>220</v>
      </c>
      <c r="BC100" s="41" t="s">
        <v>312</v>
      </c>
      <c r="BD100" s="41" t="s">
        <v>318</v>
      </c>
      <c r="BE100" s="7" t="s">
        <v>506</v>
      </c>
      <c r="BF100" s="6" t="str">
        <f t="shared" si="44"/>
        <v>0</v>
      </c>
      <c r="BG100" s="6">
        <v>0</v>
      </c>
      <c r="BH100" s="6">
        <v>0</v>
      </c>
      <c r="BI100" s="6" t="str">
        <f t="shared" si="45"/>
        <v>0</v>
      </c>
      <c r="BK100" s="6" t="str">
        <f t="shared" si="47"/>
        <v/>
      </c>
      <c r="BL100" s="7" t="s">
        <v>502</v>
      </c>
      <c r="BM100" s="7" t="s">
        <v>505</v>
      </c>
      <c r="BN100" s="3">
        <f>VLOOKUP(G100,公式调用枚举!$B$70:$I$73,公式调用枚举!$I$68,0)</f>
        <v>5000003</v>
      </c>
    </row>
    <row r="101" spans="1:66" x14ac:dyDescent="0.2">
      <c r="A101" s="48">
        <f t="shared" si="31"/>
        <v>96</v>
      </c>
      <c r="B101" s="3" t="str">
        <f t="shared" si="48"/>
        <v>30044</v>
      </c>
      <c r="C101" s="48">
        <v>3</v>
      </c>
      <c r="D101" s="57">
        <v>0</v>
      </c>
      <c r="E101" s="48">
        <v>0</v>
      </c>
      <c r="F101" s="48">
        <f t="shared" si="50"/>
        <v>4</v>
      </c>
      <c r="G101" s="48">
        <v>4</v>
      </c>
      <c r="H101" s="48">
        <f>IF(C101=1,"",VLOOKUP(G101,公式调用枚举!$B$70:$H$73,公式调用枚举!$H$68,0))</f>
        <v>1</v>
      </c>
      <c r="I101" s="44" t="str">
        <f t="shared" si="49"/>
        <v>0,500,1,5;501,1000,6,10;1001,2500,2,15;2501,5000,7,20;5001,8000,3,25;8001,9999,8,30</v>
      </c>
      <c r="J101" s="24" t="str">
        <f t="shared" si="37"/>
        <v>1,1,0</v>
      </c>
      <c r="K101" s="24" t="s">
        <v>525</v>
      </c>
      <c r="L101" s="24" t="s">
        <v>90</v>
      </c>
      <c r="M101" s="24" t="s">
        <v>91</v>
      </c>
      <c r="N101" s="24">
        <f>VLOOKUP($C101,公式调用枚举!$B$58:$E$60,公式调用枚举!$D$56,0)</f>
        <v>80003</v>
      </c>
      <c r="O101" s="24">
        <f>VLOOKUP($G101,公式调用枚举!$B$70:$E$73,公式调用枚举!$E$56,0)</f>
        <v>83104</v>
      </c>
      <c r="P101" s="6" t="str">
        <f t="shared" si="38"/>
        <v>6,4,0</v>
      </c>
      <c r="Q101" s="6">
        <f t="shared" si="34"/>
        <v>4</v>
      </c>
      <c r="R101" s="6" t="s">
        <v>90</v>
      </c>
      <c r="S101" s="6" t="s">
        <v>91</v>
      </c>
      <c r="T101" s="6">
        <f>VLOOKUP($F101,公式调用枚举!$B$63:$E$67,公式调用枚举!$D$61,0)</f>
        <v>43</v>
      </c>
      <c r="U101" s="6">
        <f>VLOOKUP($F101,公式调用枚举!$B$63:$E$67,公式调用枚举!$E$61,0)</f>
        <v>82004</v>
      </c>
      <c r="V101" s="57" t="str">
        <f>IF(D101=0,"",VLOOKUP($D101,公式调用枚举!$B$76:$D$78,公式调用枚举!$D$75,0))</f>
        <v/>
      </c>
      <c r="W101" s="4" t="str">
        <f t="shared" si="39"/>
        <v>1,1,0</v>
      </c>
      <c r="X101" s="4" t="s">
        <v>64</v>
      </c>
      <c r="Y101" s="4" t="s">
        <v>65</v>
      </c>
      <c r="Z101" s="4">
        <f>VLOOKUP($G101,公式调用枚举!$B$70:$E$73,公式调用枚举!$D$68,0)</f>
        <v>83004</v>
      </c>
      <c r="AA101" s="4">
        <f>VLOOKUP($G101,公式调用枚举!$B$70:$E$73,公式调用枚举!$E$68,0)</f>
        <v>83104</v>
      </c>
      <c r="AB101" s="44" t="str">
        <f t="shared" si="40"/>
        <v>0,0</v>
      </c>
      <c r="AC101" s="44">
        <v>0</v>
      </c>
      <c r="AD101" s="44">
        <v>0</v>
      </c>
      <c r="AE101" s="44" t="str">
        <f t="shared" si="41"/>
        <v>0,0</v>
      </c>
      <c r="AF101" s="44">
        <v>0</v>
      </c>
      <c r="AG101" s="44">
        <v>0</v>
      </c>
      <c r="AI101" s="15" t="str">
        <f>VLOOKUP($F101,公式调用枚举!$B$3:$L$7,公式调用枚举!$H$2,0)</f>
        <v>-5,0</v>
      </c>
      <c r="AJ101" s="15" t="str">
        <f t="shared" si="42"/>
        <v>-5,0</v>
      </c>
      <c r="AK101" s="15">
        <v>0</v>
      </c>
      <c r="AL101" s="15" t="s">
        <v>66</v>
      </c>
      <c r="AM101" s="40" t="s">
        <v>350</v>
      </c>
      <c r="AN101" s="15" t="s">
        <v>223</v>
      </c>
      <c r="AO101" s="15" t="str">
        <f t="shared" si="35"/>
        <v>1,-5,0</v>
      </c>
      <c r="AP101" s="15" t="s">
        <v>69</v>
      </c>
      <c r="AQ101" s="15" t="s">
        <v>70</v>
      </c>
      <c r="AR101" s="15" t="s">
        <v>71</v>
      </c>
      <c r="AS101" s="15" t="s">
        <v>66</v>
      </c>
      <c r="AT101" s="40" t="s">
        <v>350</v>
      </c>
      <c r="AU101" s="11" t="s">
        <v>68</v>
      </c>
      <c r="AV101" s="11" t="str">
        <f t="shared" si="30"/>
        <v>0,500;501,1000;1001,2500;2501,5000;5001,8000;8001,9999</v>
      </c>
      <c r="AW101" s="13">
        <v>101102103104105</v>
      </c>
      <c r="AX101" s="4" t="str">
        <f>VLOOKUP($F101,公式调用枚举!$B$3:$M$7,公式调用枚举!$M$2,0)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1" s="4">
        <f t="shared" si="43"/>
        <v>7</v>
      </c>
      <c r="AZ101" s="4">
        <v>8</v>
      </c>
      <c r="BA101" s="4">
        <f t="shared" si="36"/>
        <v>9</v>
      </c>
      <c r="BB101" s="4" t="s">
        <v>220</v>
      </c>
      <c r="BC101" s="41" t="s">
        <v>312</v>
      </c>
      <c r="BD101" s="41" t="s">
        <v>318</v>
      </c>
      <c r="BE101" s="7" t="s">
        <v>506</v>
      </c>
      <c r="BF101" s="6" t="str">
        <f t="shared" si="44"/>
        <v>0</v>
      </c>
      <c r="BG101" s="6">
        <v>0</v>
      </c>
      <c r="BH101" s="6">
        <v>0</v>
      </c>
      <c r="BI101" s="6" t="str">
        <f t="shared" si="45"/>
        <v>0</v>
      </c>
      <c r="BK101" s="6" t="str">
        <f t="shared" si="47"/>
        <v/>
      </c>
      <c r="BL101" s="7" t="s">
        <v>502</v>
      </c>
      <c r="BM101" s="7" t="s">
        <v>505</v>
      </c>
      <c r="BN101" s="3">
        <f>VLOOKUP(G101,公式调用枚举!$B$70:$I$73,公式调用枚举!$I$68,0)</f>
        <v>5000001</v>
      </c>
    </row>
    <row r="102" spans="1:66" x14ac:dyDescent="0.2">
      <c r="A102" s="48">
        <f t="shared" si="31"/>
        <v>97</v>
      </c>
      <c r="B102" s="3" t="str">
        <f t="shared" si="48"/>
        <v>30051</v>
      </c>
      <c r="C102" s="48">
        <v>3</v>
      </c>
      <c r="D102" s="57">
        <v>0</v>
      </c>
      <c r="E102" s="48">
        <v>0</v>
      </c>
      <c r="F102" s="48">
        <f t="shared" si="50"/>
        <v>5</v>
      </c>
      <c r="G102" s="48">
        <v>1</v>
      </c>
      <c r="H102" s="48">
        <f>IF(C102=1,"",VLOOKUP(G102,公式调用枚举!$B$70:$H$73,公式调用枚举!$H$68,0))</f>
        <v>6</v>
      </c>
      <c r="I102" s="44" t="str">
        <f t="shared" si="49"/>
        <v>0,500,6,10;501,1000,11,15;1001,2500,16,20;2501,5000,21,25;5001,8000,26,30;8001,9999,31,35</v>
      </c>
      <c r="J102" s="24" t="str">
        <f t="shared" si="37"/>
        <v>1,1,0</v>
      </c>
      <c r="K102" s="24" t="s">
        <v>525</v>
      </c>
      <c r="L102" s="24" t="s">
        <v>97</v>
      </c>
      <c r="M102" s="24" t="s">
        <v>98</v>
      </c>
      <c r="N102" s="24">
        <f>VLOOKUP($C102,公式调用枚举!$B$58:$E$60,公式调用枚举!$D$56,0)</f>
        <v>80003</v>
      </c>
      <c r="O102" s="24">
        <f>VLOOKUP($G102,公式调用枚举!$B$70:$E$73,公式调用枚举!$E$56,0)</f>
        <v>83101</v>
      </c>
      <c r="P102" s="6" t="str">
        <f t="shared" si="38"/>
        <v>6,5,0</v>
      </c>
      <c r="Q102" s="6">
        <f t="shared" si="34"/>
        <v>5</v>
      </c>
      <c r="R102" s="6" t="s">
        <v>97</v>
      </c>
      <c r="S102" s="6" t="s">
        <v>98</v>
      </c>
      <c r="T102" s="6">
        <f>VLOOKUP($F102,公式调用枚举!$B$63:$E$67,公式调用枚举!$D$61,0)</f>
        <v>44</v>
      </c>
      <c r="U102" s="6">
        <f>VLOOKUP($F102,公式调用枚举!$B$63:$E$67,公式调用枚举!$E$61,0)</f>
        <v>82005</v>
      </c>
      <c r="V102" s="57" t="str">
        <f>IF(D102=0,"",VLOOKUP($D102,公式调用枚举!$B$76:$D$78,公式调用枚举!$D$75,0))</f>
        <v/>
      </c>
      <c r="W102" s="4" t="str">
        <f t="shared" si="39"/>
        <v>1,1,0</v>
      </c>
      <c r="X102" s="4" t="s">
        <v>64</v>
      </c>
      <c r="Y102" s="4" t="s">
        <v>65</v>
      </c>
      <c r="Z102" s="4">
        <f>VLOOKUP($G102,公式调用枚举!$B$70:$E$73,公式调用枚举!$D$68,0)</f>
        <v>83001</v>
      </c>
      <c r="AA102" s="4">
        <f>VLOOKUP($G102,公式调用枚举!$B$70:$E$73,公式调用枚举!$E$68,0)</f>
        <v>83101</v>
      </c>
      <c r="AB102" s="44" t="str">
        <f t="shared" si="40"/>
        <v>0,0</v>
      </c>
      <c r="AC102" s="44">
        <v>0</v>
      </c>
      <c r="AD102" s="44">
        <v>0</v>
      </c>
      <c r="AE102" s="44" t="str">
        <f t="shared" si="41"/>
        <v>0,0</v>
      </c>
      <c r="AF102" s="44">
        <v>0</v>
      </c>
      <c r="AG102" s="44">
        <v>0</v>
      </c>
      <c r="AI102" s="15" t="str">
        <f>VLOOKUP($F102,公式调用枚举!$B$3:$L$7,公式调用枚举!$H$2,0)</f>
        <v>-5,0</v>
      </c>
      <c r="AJ102" s="15" t="str">
        <f t="shared" si="42"/>
        <v>-5,0</v>
      </c>
      <c r="AK102" s="15">
        <v>0</v>
      </c>
      <c r="AL102" s="15" t="s">
        <v>66</v>
      </c>
      <c r="AM102" s="40" t="s">
        <v>350</v>
      </c>
      <c r="AN102" s="15" t="s">
        <v>224</v>
      </c>
      <c r="AO102" s="15" t="str">
        <f t="shared" si="35"/>
        <v>1,-5,0</v>
      </c>
      <c r="AP102" s="15" t="s">
        <v>69</v>
      </c>
      <c r="AQ102" s="15" t="s">
        <v>70</v>
      </c>
      <c r="AR102" s="15" t="s">
        <v>71</v>
      </c>
      <c r="AS102" s="15" t="s">
        <v>66</v>
      </c>
      <c r="AT102" s="40" t="s">
        <v>350</v>
      </c>
      <c r="AU102" s="11" t="s">
        <v>68</v>
      </c>
      <c r="AV102" s="11" t="str">
        <f t="shared" si="30"/>
        <v>0,500;501,1000;1001,2500;2501,5000;5001,8000;8001,9999</v>
      </c>
      <c r="AW102" s="13">
        <v>101102103104105</v>
      </c>
      <c r="AX102" s="4" t="str">
        <f>VLOOKUP($F102,公式调用枚举!$B$3:$M$7,公式调用枚举!$M$2,0)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2" s="4">
        <f t="shared" si="43"/>
        <v>9</v>
      </c>
      <c r="AZ102" s="4">
        <v>8</v>
      </c>
      <c r="BA102" s="4">
        <f t="shared" si="36"/>
        <v>11</v>
      </c>
      <c r="BB102" s="4" t="s">
        <v>220</v>
      </c>
      <c r="BC102" s="41" t="s">
        <v>312</v>
      </c>
      <c r="BD102" s="41" t="s">
        <v>318</v>
      </c>
      <c r="BE102" s="7" t="s">
        <v>506</v>
      </c>
      <c r="BF102" s="6" t="str">
        <f t="shared" si="44"/>
        <v>0</v>
      </c>
      <c r="BG102" s="6">
        <v>0</v>
      </c>
      <c r="BH102" s="6">
        <v>0</v>
      </c>
      <c r="BI102" s="6" t="str">
        <f t="shared" si="45"/>
        <v>0</v>
      </c>
      <c r="BK102" s="6" t="str">
        <f t="shared" si="47"/>
        <v/>
      </c>
      <c r="BL102" s="7" t="s">
        <v>502</v>
      </c>
      <c r="BM102" s="7" t="s">
        <v>505</v>
      </c>
      <c r="BN102" s="3">
        <f>VLOOKUP(G102,公式调用枚举!$B$70:$I$73,公式调用枚举!$I$68,0)</f>
        <v>5000001</v>
      </c>
    </row>
    <row r="103" spans="1:66" x14ac:dyDescent="0.2">
      <c r="A103" s="48">
        <f t="shared" si="31"/>
        <v>98</v>
      </c>
      <c r="B103" s="3" t="str">
        <f t="shared" si="48"/>
        <v>30052</v>
      </c>
      <c r="C103" s="48">
        <v>3</v>
      </c>
      <c r="D103" s="57">
        <v>0</v>
      </c>
      <c r="E103" s="48">
        <v>0</v>
      </c>
      <c r="F103" s="48">
        <f t="shared" si="50"/>
        <v>5</v>
      </c>
      <c r="G103" s="48">
        <v>2</v>
      </c>
      <c r="H103" s="48">
        <f>IF(C103=1,"",VLOOKUP(G103,公式调用枚举!$B$70:$H$73,公式调用枚举!$H$68,0))</f>
        <v>3</v>
      </c>
      <c r="I103" s="44" t="str">
        <f t="shared" si="49"/>
        <v>0,500,11,15;501,1000,16,20;1001,2500,21,25;2501,5000,26,30;5001,8000,31,35;8001,9999,36,40</v>
      </c>
      <c r="J103" s="24" t="str">
        <f t="shared" si="37"/>
        <v>1,1,0</v>
      </c>
      <c r="K103" s="24" t="s">
        <v>525</v>
      </c>
      <c r="L103" s="24" t="s">
        <v>97</v>
      </c>
      <c r="M103" s="24" t="s">
        <v>98</v>
      </c>
      <c r="N103" s="24">
        <f>VLOOKUP($C103,公式调用枚举!$B$58:$E$60,公式调用枚举!$D$56,0)</f>
        <v>80003</v>
      </c>
      <c r="O103" s="24">
        <f>VLOOKUP($G103,公式调用枚举!$B$70:$E$73,公式调用枚举!$E$56,0)</f>
        <v>83102</v>
      </c>
      <c r="P103" s="6" t="str">
        <f t="shared" si="38"/>
        <v>6,5,0</v>
      </c>
      <c r="Q103" s="6">
        <f t="shared" si="34"/>
        <v>5</v>
      </c>
      <c r="R103" s="6" t="s">
        <v>97</v>
      </c>
      <c r="S103" s="6" t="s">
        <v>98</v>
      </c>
      <c r="T103" s="6">
        <f>VLOOKUP($F103,公式调用枚举!$B$63:$E$67,公式调用枚举!$D$61,0)</f>
        <v>44</v>
      </c>
      <c r="U103" s="6">
        <f>VLOOKUP($F103,公式调用枚举!$B$63:$E$67,公式调用枚举!$E$61,0)</f>
        <v>82005</v>
      </c>
      <c r="V103" s="57" t="str">
        <f>IF(D103=0,"",VLOOKUP($D103,公式调用枚举!$B$76:$D$78,公式调用枚举!$D$75,0))</f>
        <v/>
      </c>
      <c r="W103" s="4" t="str">
        <f t="shared" si="39"/>
        <v>1,1,0</v>
      </c>
      <c r="X103" s="4" t="s">
        <v>64</v>
      </c>
      <c r="Y103" s="4" t="s">
        <v>65</v>
      </c>
      <c r="Z103" s="4">
        <f>VLOOKUP($G103,公式调用枚举!$B$70:$E$73,公式调用枚举!$D$68,0)</f>
        <v>83002</v>
      </c>
      <c r="AA103" s="4">
        <f>VLOOKUP($G103,公式调用枚举!$B$70:$E$73,公式调用枚举!$E$68,0)</f>
        <v>83102</v>
      </c>
      <c r="AB103" s="44" t="str">
        <f t="shared" si="40"/>
        <v>0,0</v>
      </c>
      <c r="AC103" s="44">
        <v>0</v>
      </c>
      <c r="AD103" s="44">
        <v>0</v>
      </c>
      <c r="AE103" s="44" t="str">
        <f t="shared" si="41"/>
        <v>0,0</v>
      </c>
      <c r="AF103" s="44">
        <v>0</v>
      </c>
      <c r="AG103" s="44">
        <v>0</v>
      </c>
      <c r="AI103" s="15" t="str">
        <f>VLOOKUP($F103,公式调用枚举!$B$3:$L$7,公式调用枚举!$H$2,0)</f>
        <v>-5,0</v>
      </c>
      <c r="AJ103" s="15" t="str">
        <f t="shared" si="42"/>
        <v>-5,0</v>
      </c>
      <c r="AK103" s="15">
        <v>0</v>
      </c>
      <c r="AL103" s="15" t="s">
        <v>66</v>
      </c>
      <c r="AM103" s="40" t="s">
        <v>350</v>
      </c>
      <c r="AN103" s="15" t="s">
        <v>224</v>
      </c>
      <c r="AO103" s="15" t="str">
        <f t="shared" si="35"/>
        <v>1,-5,0</v>
      </c>
      <c r="AP103" s="15" t="s">
        <v>69</v>
      </c>
      <c r="AQ103" s="15" t="s">
        <v>70</v>
      </c>
      <c r="AR103" s="15" t="s">
        <v>71</v>
      </c>
      <c r="AS103" s="15" t="s">
        <v>66</v>
      </c>
      <c r="AT103" s="40" t="s">
        <v>350</v>
      </c>
      <c r="AU103" s="11" t="s">
        <v>68</v>
      </c>
      <c r="AV103" s="11" t="str">
        <f t="shared" si="30"/>
        <v>0,500;501,1000;1001,2500;2501,5000;5001,8000;8001,9999</v>
      </c>
      <c r="AW103" s="13">
        <v>101102103104105</v>
      </c>
      <c r="AX103" s="4" t="str">
        <f>VLOOKUP($F103,公式调用枚举!$B$3:$M$7,公式调用枚举!$M$2,0)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3" s="4">
        <f t="shared" si="43"/>
        <v>9</v>
      </c>
      <c r="AZ103" s="4">
        <v>8</v>
      </c>
      <c r="BA103" s="4">
        <f t="shared" si="36"/>
        <v>11</v>
      </c>
      <c r="BB103" s="4" t="s">
        <v>220</v>
      </c>
      <c r="BC103" s="41" t="s">
        <v>312</v>
      </c>
      <c r="BD103" s="41" t="s">
        <v>318</v>
      </c>
      <c r="BE103" s="7" t="s">
        <v>506</v>
      </c>
      <c r="BF103" s="6" t="str">
        <f t="shared" si="44"/>
        <v>0</v>
      </c>
      <c r="BG103" s="6">
        <v>0</v>
      </c>
      <c r="BH103" s="6">
        <v>0</v>
      </c>
      <c r="BI103" s="6" t="str">
        <f t="shared" si="45"/>
        <v>0</v>
      </c>
      <c r="BK103" s="6" t="str">
        <f t="shared" si="47"/>
        <v/>
      </c>
      <c r="BL103" s="7" t="s">
        <v>502</v>
      </c>
      <c r="BM103" s="7" t="s">
        <v>505</v>
      </c>
      <c r="BN103" s="3">
        <f>VLOOKUP(G103,公式调用枚举!$B$70:$I$73,公式调用枚举!$I$68,0)</f>
        <v>5000002</v>
      </c>
    </row>
    <row r="104" spans="1:66" x14ac:dyDescent="0.2">
      <c r="A104" s="48">
        <f t="shared" si="31"/>
        <v>99</v>
      </c>
      <c r="B104" s="3" t="str">
        <f t="shared" si="48"/>
        <v>30053</v>
      </c>
      <c r="C104" s="48">
        <v>3</v>
      </c>
      <c r="D104" s="57">
        <v>0</v>
      </c>
      <c r="E104" s="48">
        <v>0</v>
      </c>
      <c r="F104" s="48">
        <f t="shared" si="50"/>
        <v>5</v>
      </c>
      <c r="G104" s="48">
        <v>3</v>
      </c>
      <c r="H104" s="48">
        <f>IF(C104=1,"",VLOOKUP(G104,公式调用枚举!$B$70:$H$73,公式调用枚举!$H$68,0))</f>
        <v>2</v>
      </c>
      <c r="I104" s="44" t="str">
        <f t="shared" si="49"/>
        <v>0,500,16,20;501,1000,21,25;2500,26,30;5000,31,35;8000,36,40;9999,41,45</v>
      </c>
      <c r="J104" s="24" t="str">
        <f t="shared" si="37"/>
        <v>1,1,0</v>
      </c>
      <c r="K104" s="24" t="s">
        <v>525</v>
      </c>
      <c r="L104" s="24" t="s">
        <v>97</v>
      </c>
      <c r="M104" s="24" t="s">
        <v>98</v>
      </c>
      <c r="N104" s="24">
        <f>VLOOKUP($C104,公式调用枚举!$B$58:$E$60,公式调用枚举!$D$56,0)</f>
        <v>80003</v>
      </c>
      <c r="O104" s="24">
        <f>VLOOKUP($G104,公式调用枚举!$B$70:$E$73,公式调用枚举!$E$56,0)</f>
        <v>83103</v>
      </c>
      <c r="P104" s="6" t="str">
        <f t="shared" si="38"/>
        <v>6,5,0</v>
      </c>
      <c r="Q104" s="6">
        <f t="shared" si="34"/>
        <v>5</v>
      </c>
      <c r="R104" s="6" t="s">
        <v>97</v>
      </c>
      <c r="S104" s="6" t="s">
        <v>98</v>
      </c>
      <c r="T104" s="6">
        <f>VLOOKUP($F104,公式调用枚举!$B$63:$E$67,公式调用枚举!$D$61,0)</f>
        <v>44</v>
      </c>
      <c r="U104" s="6">
        <f>VLOOKUP($F104,公式调用枚举!$B$63:$E$67,公式调用枚举!$E$61,0)</f>
        <v>82005</v>
      </c>
      <c r="V104" s="57" t="str">
        <f>IF(D104=0,"",VLOOKUP($D104,公式调用枚举!$B$76:$D$78,公式调用枚举!$D$75,0))</f>
        <v/>
      </c>
      <c r="W104" s="4" t="str">
        <f t="shared" si="39"/>
        <v>1,1,0</v>
      </c>
      <c r="X104" s="4" t="s">
        <v>64</v>
      </c>
      <c r="Y104" s="4" t="s">
        <v>65</v>
      </c>
      <c r="Z104" s="4">
        <f>VLOOKUP($G104,公式调用枚举!$B$70:$E$73,公式调用枚举!$D$68,0)</f>
        <v>83003</v>
      </c>
      <c r="AA104" s="4">
        <f>VLOOKUP($G104,公式调用枚举!$B$70:$E$73,公式调用枚举!$E$68,0)</f>
        <v>83103</v>
      </c>
      <c r="AB104" s="44" t="str">
        <f t="shared" si="40"/>
        <v>0,0</v>
      </c>
      <c r="AC104" s="44">
        <v>0</v>
      </c>
      <c r="AD104" s="44">
        <v>0</v>
      </c>
      <c r="AE104" s="44" t="str">
        <f t="shared" si="41"/>
        <v>0,0</v>
      </c>
      <c r="AF104" s="44">
        <v>0</v>
      </c>
      <c r="AG104" s="44">
        <v>0</v>
      </c>
      <c r="AI104" s="15" t="str">
        <f>VLOOKUP($F104,公式调用枚举!$B$3:$L$7,公式调用枚举!$H$2,0)</f>
        <v>-5,0</v>
      </c>
      <c r="AJ104" s="15" t="str">
        <f t="shared" si="42"/>
        <v>-5,0</v>
      </c>
      <c r="AK104" s="15">
        <v>0</v>
      </c>
      <c r="AL104" s="15" t="s">
        <v>66</v>
      </c>
      <c r="AM104" s="40" t="s">
        <v>350</v>
      </c>
      <c r="AN104" s="15" t="s">
        <v>224</v>
      </c>
      <c r="AO104" s="15" t="str">
        <f t="shared" si="35"/>
        <v>1,-5,0</v>
      </c>
      <c r="AP104" s="15" t="s">
        <v>69</v>
      </c>
      <c r="AQ104" s="15" t="s">
        <v>70</v>
      </c>
      <c r="AR104" s="15" t="s">
        <v>71</v>
      </c>
      <c r="AS104" s="15" t="s">
        <v>66</v>
      </c>
      <c r="AT104" s="40" t="s">
        <v>350</v>
      </c>
      <c r="AU104" s="11" t="s">
        <v>68</v>
      </c>
      <c r="AV104" s="11" t="str">
        <f t="shared" si="30"/>
        <v>0,500;501,1000;1001,2500;2501,5000;5001,8000;8001,9999</v>
      </c>
      <c r="AW104" s="13">
        <v>101102103104105</v>
      </c>
      <c r="AX104" s="4" t="str">
        <f>VLOOKUP($F104,公式调用枚举!$B$3:$M$7,公式调用枚举!$M$2,0)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4" s="4">
        <f t="shared" si="43"/>
        <v>9</v>
      </c>
      <c r="AZ104" s="4">
        <v>8</v>
      </c>
      <c r="BA104" s="4">
        <f t="shared" si="36"/>
        <v>11</v>
      </c>
      <c r="BB104" s="4" t="s">
        <v>220</v>
      </c>
      <c r="BC104" s="41" t="s">
        <v>312</v>
      </c>
      <c r="BD104" s="41" t="s">
        <v>318</v>
      </c>
      <c r="BE104" s="7" t="s">
        <v>506</v>
      </c>
      <c r="BF104" s="6" t="str">
        <f t="shared" si="44"/>
        <v>0</v>
      </c>
      <c r="BG104" s="6">
        <v>0</v>
      </c>
      <c r="BH104" s="6">
        <v>0</v>
      </c>
      <c r="BI104" s="6" t="str">
        <f t="shared" si="45"/>
        <v>0</v>
      </c>
      <c r="BK104" s="6" t="str">
        <f t="shared" si="47"/>
        <v/>
      </c>
      <c r="BL104" s="7" t="s">
        <v>502</v>
      </c>
      <c r="BM104" s="7" t="s">
        <v>505</v>
      </c>
      <c r="BN104" s="3">
        <f>VLOOKUP(G104,公式调用枚举!$B$70:$I$73,公式调用枚举!$I$68,0)</f>
        <v>5000003</v>
      </c>
    </row>
    <row r="105" spans="1:66" x14ac:dyDescent="0.2">
      <c r="A105" s="48">
        <f t="shared" si="31"/>
        <v>100</v>
      </c>
      <c r="B105" s="3" t="str">
        <f t="shared" si="48"/>
        <v>30054</v>
      </c>
      <c r="C105" s="48">
        <v>3</v>
      </c>
      <c r="D105" s="57">
        <v>0</v>
      </c>
      <c r="E105" s="48">
        <v>0</v>
      </c>
      <c r="F105" s="48">
        <f t="shared" si="50"/>
        <v>5</v>
      </c>
      <c r="G105" s="48">
        <v>4</v>
      </c>
      <c r="H105" s="48">
        <f>IF(C105=1,"",VLOOKUP(G105,公式调用枚举!$B$70:$H$73,公式调用枚举!$H$68,0))</f>
        <v>1</v>
      </c>
      <c r="I105" s="44" t="str">
        <f t="shared" si="49"/>
        <v>0,500,21,25;501,1000,26,30;1001,2500,31,35;2501,5000,36,40;5001,8000,41,45;8001,9999,46,50</v>
      </c>
      <c r="J105" s="24" t="str">
        <f t="shared" si="37"/>
        <v>1,1,0</v>
      </c>
      <c r="K105" s="24" t="s">
        <v>525</v>
      </c>
      <c r="L105" s="24" t="s">
        <v>97</v>
      </c>
      <c r="M105" s="24" t="s">
        <v>98</v>
      </c>
      <c r="N105" s="24">
        <f>VLOOKUP($C105,公式调用枚举!$B$58:$E$60,公式调用枚举!$D$56,0)</f>
        <v>80003</v>
      </c>
      <c r="O105" s="24">
        <f>VLOOKUP($G105,公式调用枚举!$B$70:$E$73,公式调用枚举!$E$56,0)</f>
        <v>83104</v>
      </c>
      <c r="P105" s="6" t="str">
        <f t="shared" si="38"/>
        <v>6,5,0</v>
      </c>
      <c r="Q105" s="6">
        <f t="shared" si="34"/>
        <v>5</v>
      </c>
      <c r="R105" s="6" t="s">
        <v>97</v>
      </c>
      <c r="S105" s="6" t="s">
        <v>98</v>
      </c>
      <c r="T105" s="6">
        <f>VLOOKUP($F105,公式调用枚举!$B$63:$E$67,公式调用枚举!$D$61,0)</f>
        <v>44</v>
      </c>
      <c r="U105" s="6">
        <f>VLOOKUP($F105,公式调用枚举!$B$63:$E$67,公式调用枚举!$E$61,0)</f>
        <v>82005</v>
      </c>
      <c r="V105" s="57" t="str">
        <f>IF(D105=0,"",VLOOKUP($D105,公式调用枚举!$B$76:$D$78,公式调用枚举!$D$75,0))</f>
        <v/>
      </c>
      <c r="W105" s="4" t="str">
        <f t="shared" si="39"/>
        <v>1,1,0</v>
      </c>
      <c r="X105" s="4" t="s">
        <v>64</v>
      </c>
      <c r="Y105" s="4" t="s">
        <v>65</v>
      </c>
      <c r="Z105" s="4">
        <f>VLOOKUP($G105,公式调用枚举!$B$70:$E$73,公式调用枚举!$D$68,0)</f>
        <v>83004</v>
      </c>
      <c r="AA105" s="4">
        <f>VLOOKUP($G105,公式调用枚举!$B$70:$E$73,公式调用枚举!$E$68,0)</f>
        <v>83104</v>
      </c>
      <c r="AB105" s="44" t="str">
        <f t="shared" si="40"/>
        <v>0,0</v>
      </c>
      <c r="AC105" s="44">
        <v>0</v>
      </c>
      <c r="AD105" s="44">
        <v>0</v>
      </c>
      <c r="AE105" s="44" t="str">
        <f t="shared" si="41"/>
        <v>0,0</v>
      </c>
      <c r="AF105" s="44">
        <v>0</v>
      </c>
      <c r="AG105" s="44">
        <v>0</v>
      </c>
      <c r="AI105" s="15" t="str">
        <f>VLOOKUP($F105,公式调用枚举!$B$3:$L$7,公式调用枚举!$H$2,0)</f>
        <v>-5,0</v>
      </c>
      <c r="AJ105" s="15" t="str">
        <f t="shared" si="42"/>
        <v>-5,0</v>
      </c>
      <c r="AK105" s="15">
        <v>0</v>
      </c>
      <c r="AL105" s="15" t="s">
        <v>66</v>
      </c>
      <c r="AM105" s="40" t="s">
        <v>350</v>
      </c>
      <c r="AN105" s="15" t="s">
        <v>224</v>
      </c>
      <c r="AO105" s="15" t="str">
        <f t="shared" si="35"/>
        <v>1,-5,0</v>
      </c>
      <c r="AP105" s="15" t="s">
        <v>69</v>
      </c>
      <c r="AQ105" s="15" t="s">
        <v>70</v>
      </c>
      <c r="AR105" s="15" t="s">
        <v>71</v>
      </c>
      <c r="AS105" s="15" t="s">
        <v>66</v>
      </c>
      <c r="AT105" s="40" t="s">
        <v>350</v>
      </c>
      <c r="AU105" s="11" t="s">
        <v>68</v>
      </c>
      <c r="AV105" s="11" t="str">
        <f t="shared" si="30"/>
        <v>0,500;501,1000;1001,2500;2501,5000;5001,8000;8001,9999</v>
      </c>
      <c r="AW105" s="13">
        <v>101102103104105</v>
      </c>
      <c r="AX105" s="4" t="str">
        <f>VLOOKUP($F105,公式调用枚举!$B$3:$M$7,公式调用枚举!$M$2,0)</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AY105" s="4">
        <f t="shared" si="43"/>
        <v>9</v>
      </c>
      <c r="AZ105" s="4">
        <v>8</v>
      </c>
      <c r="BA105" s="4">
        <f t="shared" si="36"/>
        <v>11</v>
      </c>
      <c r="BB105" s="4" t="s">
        <v>220</v>
      </c>
      <c r="BC105" s="41" t="s">
        <v>312</v>
      </c>
      <c r="BD105" s="41" t="s">
        <v>318</v>
      </c>
      <c r="BE105" s="7" t="s">
        <v>506</v>
      </c>
      <c r="BF105" s="6" t="str">
        <f t="shared" si="44"/>
        <v>0</v>
      </c>
      <c r="BG105" s="6">
        <v>0</v>
      </c>
      <c r="BH105" s="6">
        <v>0</v>
      </c>
      <c r="BI105" s="6" t="str">
        <f t="shared" si="45"/>
        <v>0</v>
      </c>
      <c r="BK105" s="6" t="str">
        <f t="shared" si="47"/>
        <v/>
      </c>
      <c r="BL105" s="7" t="s">
        <v>502</v>
      </c>
      <c r="BM105" s="7" t="s">
        <v>505</v>
      </c>
      <c r="BN105" s="3">
        <f>VLOOKUP(G105,公式调用枚举!$B$70:$I$73,公式调用枚举!$I$68,0)</f>
        <v>5000001</v>
      </c>
    </row>
  </sheetData>
  <autoFilter ref="A5:BN105" xr:uid="{00000000-0001-0000-0000-000000000000}"/>
  <phoneticPr fontId="8" type="noConversion"/>
  <conditionalFormatting sqref="A6:A1048576">
    <cfRule type="colorScale" priority="26">
      <colorScale>
        <cfvo type="min"/>
        <cfvo type="percentile" val="50"/>
        <cfvo type="max"/>
        <color rgb="FFF8696B"/>
        <color rgb="FFFFEB84"/>
        <color rgb="FF63BE7B"/>
      </colorScale>
    </cfRule>
    <cfRule type="duplicateValues" dxfId="26" priority="29"/>
  </conditionalFormatting>
  <conditionalFormatting sqref="B1:B1048576">
    <cfRule type="duplicateValues" dxfId="25" priority="3"/>
    <cfRule type="duplicateValues" dxfId="24" priority="4"/>
    <cfRule type="duplicateValues" dxfId="23" priority="6"/>
  </conditionalFormatting>
  <conditionalFormatting sqref="C1:E1 C4:E1048576">
    <cfRule type="colorScale" priority="27">
      <colorScale>
        <cfvo type="min"/>
        <cfvo type="percentile" val="50"/>
        <cfvo type="max"/>
        <color rgb="FFF8696B"/>
        <color rgb="FFFFEB84"/>
        <color rgb="FF63BE7B"/>
      </colorScale>
    </cfRule>
  </conditionalFormatting>
  <conditionalFormatting sqref="C2:E3">
    <cfRule type="duplicateValues" dxfId="22" priority="5"/>
  </conditionalFormatting>
  <conditionalFormatting sqref="F3:F1048576 F1">
    <cfRule type="colorScale" priority="25">
      <colorScale>
        <cfvo type="min"/>
        <cfvo type="percentile" val="50"/>
        <cfvo type="max"/>
        <color rgb="FFF8696B"/>
        <color rgb="FFFFEB84"/>
        <color rgb="FF63BE7B"/>
      </colorScale>
    </cfRule>
  </conditionalFormatting>
  <conditionalFormatting sqref="G106:I1048576 G1:I6 I7 G7:H105 I9:I105">
    <cfRule type="colorScale" priority="24">
      <colorScale>
        <cfvo type="min"/>
        <cfvo type="percentile" val="50"/>
        <cfvo type="max"/>
        <color rgb="FFF8696B"/>
        <color rgb="FFFFEB84"/>
        <color rgb="FF63BE7B"/>
      </colorScale>
    </cfRule>
  </conditionalFormatting>
  <conditionalFormatting sqref="V4:V1048576 V1">
    <cfRule type="colorScale" priority="2">
      <colorScale>
        <cfvo type="min"/>
        <cfvo type="percentile" val="50"/>
        <cfvo type="max"/>
        <color rgb="FFF8696B"/>
        <color rgb="FFFFEB84"/>
        <color rgb="FF63BE7B"/>
      </colorScale>
    </cfRule>
  </conditionalFormatting>
  <conditionalFormatting sqref="V2:V3">
    <cfRule type="duplicateValues" dxfId="2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B62C-9EBF-422B-B664-228CDC60E250}">
  <dimension ref="A1:F105"/>
  <sheetViews>
    <sheetView workbookViewId="0">
      <selection activeCell="F16" sqref="F16"/>
    </sheetView>
  </sheetViews>
  <sheetFormatPr defaultColWidth="9" defaultRowHeight="16.5" x14ac:dyDescent="0.2"/>
  <cols>
    <col min="1" max="1" width="15.375" style="50" bestFit="1" customWidth="1"/>
    <col min="2" max="2" width="20.375" style="50" bestFit="1" customWidth="1"/>
    <col min="3" max="3" width="20.375" style="50" customWidth="1"/>
    <col min="4" max="4" width="14.5" style="51" bestFit="1" customWidth="1"/>
    <col min="5" max="5" width="16.75" style="44" customWidth="1"/>
    <col min="6" max="6" width="27.875" style="36" customWidth="1"/>
    <col min="7" max="16384" width="9" style="50"/>
  </cols>
  <sheetData>
    <row r="1" spans="1:6" x14ac:dyDescent="0.2">
      <c r="A1" s="54">
        <v>1</v>
      </c>
      <c r="B1" s="3"/>
      <c r="C1" s="3"/>
    </row>
    <row r="2" spans="1:6" x14ac:dyDescent="0.2">
      <c r="A2" s="54" t="s">
        <v>0</v>
      </c>
      <c r="B2" s="3" t="s">
        <v>591</v>
      </c>
      <c r="C2" s="3" t="s">
        <v>592</v>
      </c>
      <c r="D2" s="51" t="s">
        <v>448</v>
      </c>
      <c r="E2" s="44" t="s">
        <v>439</v>
      </c>
      <c r="F2" s="36" t="s">
        <v>449</v>
      </c>
    </row>
    <row r="3" spans="1:6" x14ac:dyDescent="0.2">
      <c r="A3" s="54"/>
      <c r="B3" s="3"/>
      <c r="C3" s="3"/>
    </row>
    <row r="4" spans="1:6" x14ac:dyDescent="0.2">
      <c r="A4" s="54" t="s">
        <v>441</v>
      </c>
      <c r="B4" s="14" t="s">
        <v>442</v>
      </c>
      <c r="C4" s="14" t="s">
        <v>443</v>
      </c>
      <c r="D4" s="52" t="s">
        <v>444</v>
      </c>
    </row>
    <row r="5" spans="1:6" ht="66" x14ac:dyDescent="0.2">
      <c r="A5" s="55" t="s">
        <v>39</v>
      </c>
      <c r="B5" s="14" t="s">
        <v>445</v>
      </c>
      <c r="C5" s="14" t="s">
        <v>589</v>
      </c>
      <c r="D5" s="52" t="s">
        <v>446</v>
      </c>
      <c r="E5" s="45" t="s">
        <v>447</v>
      </c>
      <c r="F5" s="53" t="s">
        <v>472</v>
      </c>
    </row>
    <row r="6" spans="1:6" x14ac:dyDescent="0.2">
      <c r="A6" s="50">
        <v>1</v>
      </c>
      <c r="B6" s="3">
        <v>1</v>
      </c>
      <c r="C6" s="3">
        <v>1</v>
      </c>
      <c r="D6" s="51">
        <v>1</v>
      </c>
      <c r="E6" s="44">
        <v>5</v>
      </c>
      <c r="F6" s="36">
        <v>10000</v>
      </c>
    </row>
    <row r="7" spans="1:6" x14ac:dyDescent="0.2">
      <c r="A7" s="50">
        <v>2</v>
      </c>
      <c r="B7" s="3">
        <v>2</v>
      </c>
      <c r="C7" s="3">
        <v>2</v>
      </c>
      <c r="D7" s="51">
        <v>1</v>
      </c>
      <c r="E7" s="44">
        <v>6</v>
      </c>
      <c r="F7" s="36">
        <v>11000</v>
      </c>
    </row>
    <row r="8" spans="1:6" x14ac:dyDescent="0.2">
      <c r="A8" s="50">
        <v>3</v>
      </c>
      <c r="B8" s="3">
        <v>3</v>
      </c>
      <c r="C8" s="3">
        <v>3</v>
      </c>
      <c r="D8" s="51">
        <v>1</v>
      </c>
      <c r="E8" s="44">
        <v>9</v>
      </c>
      <c r="F8" s="36">
        <v>12000</v>
      </c>
    </row>
    <row r="9" spans="1:6" x14ac:dyDescent="0.2">
      <c r="A9" s="50">
        <v>4</v>
      </c>
      <c r="B9" s="3">
        <v>4</v>
      </c>
      <c r="C9" s="3">
        <v>4</v>
      </c>
      <c r="D9" s="51">
        <v>1</v>
      </c>
      <c r="E9" s="44">
        <v>14</v>
      </c>
      <c r="F9" s="36">
        <v>13000</v>
      </c>
    </row>
    <row r="10" spans="1:6" x14ac:dyDescent="0.2">
      <c r="A10" s="50">
        <v>5</v>
      </c>
      <c r="B10" s="3">
        <v>5</v>
      </c>
      <c r="C10" s="3">
        <v>5</v>
      </c>
      <c r="D10" s="51">
        <v>1</v>
      </c>
      <c r="E10" s="44">
        <v>21</v>
      </c>
      <c r="F10" s="36">
        <v>14000</v>
      </c>
    </row>
    <row r="11" spans="1:6" x14ac:dyDescent="0.2">
      <c r="A11" s="50">
        <v>6</v>
      </c>
      <c r="B11" s="3">
        <v>6</v>
      </c>
      <c r="C11" s="3">
        <v>6</v>
      </c>
      <c r="D11" s="51">
        <v>1</v>
      </c>
      <c r="E11" s="44">
        <v>30</v>
      </c>
      <c r="F11" s="36">
        <v>15000</v>
      </c>
    </row>
    <row r="12" spans="1:6" x14ac:dyDescent="0.2">
      <c r="A12" s="50">
        <v>7</v>
      </c>
      <c r="B12" s="3">
        <v>7</v>
      </c>
      <c r="C12" s="3">
        <v>7</v>
      </c>
      <c r="D12" s="51">
        <v>1</v>
      </c>
      <c r="E12" s="44">
        <v>41</v>
      </c>
      <c r="F12" s="36">
        <v>16000</v>
      </c>
    </row>
    <row r="13" spans="1:6" x14ac:dyDescent="0.2">
      <c r="A13" s="50">
        <v>8</v>
      </c>
      <c r="B13" s="3">
        <v>8</v>
      </c>
      <c r="C13" s="3">
        <v>8</v>
      </c>
      <c r="D13" s="51">
        <v>1</v>
      </c>
      <c r="E13" s="44">
        <v>54</v>
      </c>
      <c r="F13" s="36">
        <v>17000</v>
      </c>
    </row>
    <row r="14" spans="1:6" x14ac:dyDescent="0.2">
      <c r="A14" s="50">
        <v>9</v>
      </c>
      <c r="B14" s="3">
        <v>9</v>
      </c>
      <c r="C14" s="3">
        <v>9</v>
      </c>
      <c r="D14" s="51">
        <v>1</v>
      </c>
      <c r="E14" s="44">
        <v>69</v>
      </c>
      <c r="F14" s="36">
        <v>18000</v>
      </c>
    </row>
    <row r="15" spans="1:6" x14ac:dyDescent="0.2">
      <c r="A15" s="50">
        <v>10</v>
      </c>
      <c r="B15" s="3">
        <v>10</v>
      </c>
      <c r="C15" s="3">
        <v>10</v>
      </c>
      <c r="D15" s="51">
        <v>1</v>
      </c>
      <c r="E15" s="44">
        <v>86</v>
      </c>
      <c r="F15" s="36">
        <v>19000</v>
      </c>
    </row>
    <row r="16" spans="1:6" x14ac:dyDescent="0.2">
      <c r="A16" s="50">
        <v>11</v>
      </c>
      <c r="B16" s="3">
        <v>11</v>
      </c>
      <c r="C16" s="3">
        <v>11</v>
      </c>
      <c r="D16" s="51">
        <v>1</v>
      </c>
      <c r="E16" s="44">
        <v>105</v>
      </c>
      <c r="F16" s="36">
        <v>20000</v>
      </c>
    </row>
    <row r="17" spans="1:6" x14ac:dyDescent="0.2">
      <c r="A17" s="50">
        <v>12</v>
      </c>
      <c r="B17" s="3">
        <v>12</v>
      </c>
      <c r="C17" s="3">
        <v>12</v>
      </c>
      <c r="D17" s="51">
        <v>1</v>
      </c>
      <c r="E17" s="44">
        <v>126</v>
      </c>
      <c r="F17" s="36">
        <v>21000</v>
      </c>
    </row>
    <row r="18" spans="1:6" x14ac:dyDescent="0.2">
      <c r="A18" s="50">
        <v>13</v>
      </c>
      <c r="B18" s="3">
        <v>13</v>
      </c>
      <c r="C18" s="3">
        <v>13</v>
      </c>
      <c r="D18" s="51">
        <v>1</v>
      </c>
      <c r="E18" s="44">
        <v>149</v>
      </c>
      <c r="F18" s="36">
        <v>22000</v>
      </c>
    </row>
    <row r="19" spans="1:6" x14ac:dyDescent="0.2">
      <c r="A19" s="50">
        <v>14</v>
      </c>
      <c r="B19" s="3">
        <v>14</v>
      </c>
      <c r="C19" s="3">
        <v>14</v>
      </c>
      <c r="D19" s="51">
        <v>1</v>
      </c>
      <c r="E19" s="44">
        <v>174</v>
      </c>
      <c r="F19" s="36">
        <v>23000</v>
      </c>
    </row>
    <row r="20" spans="1:6" x14ac:dyDescent="0.2">
      <c r="A20" s="50">
        <v>15</v>
      </c>
      <c r="B20" s="3">
        <v>15</v>
      </c>
      <c r="C20" s="3">
        <v>15</v>
      </c>
      <c r="D20" s="51">
        <v>1</v>
      </c>
      <c r="E20" s="44">
        <v>201</v>
      </c>
      <c r="F20" s="36">
        <v>24000.000000000004</v>
      </c>
    </row>
    <row r="21" spans="1:6" x14ac:dyDescent="0.2">
      <c r="A21" s="50">
        <v>16</v>
      </c>
      <c r="B21" s="3">
        <v>16</v>
      </c>
      <c r="C21" s="3">
        <v>16</v>
      </c>
      <c r="D21" s="51">
        <v>1</v>
      </c>
      <c r="E21" s="44">
        <v>230</v>
      </c>
      <c r="F21" s="36">
        <v>25000</v>
      </c>
    </row>
    <row r="22" spans="1:6" x14ac:dyDescent="0.2">
      <c r="A22" s="50">
        <v>17</v>
      </c>
      <c r="B22" s="3">
        <v>17</v>
      </c>
      <c r="C22" s="3">
        <v>17</v>
      </c>
      <c r="D22" s="51">
        <v>1</v>
      </c>
      <c r="E22" s="44">
        <v>261</v>
      </c>
      <c r="F22" s="36">
        <v>26000</v>
      </c>
    </row>
    <row r="23" spans="1:6" x14ac:dyDescent="0.2">
      <c r="A23" s="50">
        <v>18</v>
      </c>
      <c r="B23" s="3">
        <v>18</v>
      </c>
      <c r="C23" s="3">
        <v>18</v>
      </c>
      <c r="D23" s="51">
        <v>1</v>
      </c>
      <c r="E23" s="44">
        <v>294</v>
      </c>
      <c r="F23" s="36">
        <v>27000</v>
      </c>
    </row>
    <row r="24" spans="1:6" x14ac:dyDescent="0.2">
      <c r="A24" s="50">
        <v>19</v>
      </c>
      <c r="B24" s="3">
        <v>19</v>
      </c>
      <c r="C24" s="3">
        <v>19</v>
      </c>
      <c r="D24" s="51">
        <v>1</v>
      </c>
      <c r="E24" s="44">
        <v>329</v>
      </c>
      <c r="F24" s="36">
        <v>28000</v>
      </c>
    </row>
    <row r="25" spans="1:6" x14ac:dyDescent="0.2">
      <c r="A25" s="50">
        <v>20</v>
      </c>
      <c r="B25" s="3">
        <v>20</v>
      </c>
      <c r="C25" s="3">
        <v>20</v>
      </c>
      <c r="D25" s="51">
        <v>1</v>
      </c>
      <c r="E25" s="44">
        <v>366</v>
      </c>
      <c r="F25" s="36">
        <v>29000.000000000004</v>
      </c>
    </row>
    <row r="26" spans="1:6" x14ac:dyDescent="0.2">
      <c r="A26" s="50">
        <v>21</v>
      </c>
      <c r="B26" s="3">
        <v>21</v>
      </c>
      <c r="C26" s="3">
        <v>21</v>
      </c>
      <c r="D26" s="51">
        <v>1</v>
      </c>
      <c r="E26" s="44">
        <v>405</v>
      </c>
      <c r="F26" s="36">
        <v>30000</v>
      </c>
    </row>
    <row r="27" spans="1:6" x14ac:dyDescent="0.2">
      <c r="A27" s="50">
        <v>22</v>
      </c>
      <c r="B27" s="3">
        <v>22</v>
      </c>
      <c r="C27" s="3">
        <v>22</v>
      </c>
      <c r="D27" s="51">
        <v>1</v>
      </c>
      <c r="E27" s="44">
        <v>446</v>
      </c>
      <c r="F27" s="36">
        <v>31000</v>
      </c>
    </row>
    <row r="28" spans="1:6" x14ac:dyDescent="0.2">
      <c r="A28" s="50">
        <v>23</v>
      </c>
      <c r="B28" s="3">
        <v>23</v>
      </c>
      <c r="C28" s="3">
        <v>23</v>
      </c>
      <c r="D28" s="51">
        <v>1</v>
      </c>
      <c r="E28" s="44">
        <v>489</v>
      </c>
      <c r="F28" s="36">
        <v>32000</v>
      </c>
    </row>
    <row r="29" spans="1:6" x14ac:dyDescent="0.2">
      <c r="A29" s="50">
        <v>24</v>
      </c>
      <c r="B29" s="3">
        <v>24</v>
      </c>
      <c r="C29" s="3">
        <v>24</v>
      </c>
      <c r="D29" s="51">
        <v>1</v>
      </c>
      <c r="E29" s="44">
        <v>534</v>
      </c>
      <c r="F29" s="36">
        <v>33000</v>
      </c>
    </row>
    <row r="30" spans="1:6" x14ac:dyDescent="0.2">
      <c r="A30" s="50">
        <v>25</v>
      </c>
      <c r="B30" s="3">
        <v>25</v>
      </c>
      <c r="C30" s="3">
        <v>25</v>
      </c>
      <c r="D30" s="51">
        <v>1</v>
      </c>
      <c r="E30" s="44">
        <v>581</v>
      </c>
      <c r="F30" s="36">
        <v>34000</v>
      </c>
    </row>
    <row r="31" spans="1:6" x14ac:dyDescent="0.2">
      <c r="A31" s="50">
        <v>26</v>
      </c>
      <c r="B31" s="3">
        <v>26</v>
      </c>
      <c r="C31" s="3">
        <v>26</v>
      </c>
      <c r="D31" s="51">
        <v>1</v>
      </c>
      <c r="E31" s="44">
        <v>630</v>
      </c>
      <c r="F31" s="36">
        <v>35000</v>
      </c>
    </row>
    <row r="32" spans="1:6" x14ac:dyDescent="0.2">
      <c r="A32" s="50">
        <v>27</v>
      </c>
      <c r="B32" s="3">
        <v>27</v>
      </c>
      <c r="C32" s="3">
        <v>27</v>
      </c>
      <c r="D32" s="51">
        <v>1</v>
      </c>
      <c r="E32" s="44">
        <v>681</v>
      </c>
      <c r="F32" s="36">
        <v>36000</v>
      </c>
    </row>
    <row r="33" spans="1:6" x14ac:dyDescent="0.2">
      <c r="A33" s="50">
        <v>28</v>
      </c>
      <c r="B33" s="3">
        <v>28</v>
      </c>
      <c r="C33" s="3">
        <v>28</v>
      </c>
      <c r="D33" s="51">
        <v>1</v>
      </c>
      <c r="E33" s="44">
        <v>734</v>
      </c>
      <c r="F33" s="36">
        <v>37000</v>
      </c>
    </row>
    <row r="34" spans="1:6" x14ac:dyDescent="0.2">
      <c r="A34" s="50">
        <v>29</v>
      </c>
      <c r="B34" s="3">
        <v>29</v>
      </c>
      <c r="C34" s="3">
        <v>29</v>
      </c>
      <c r="D34" s="51">
        <v>1</v>
      </c>
      <c r="E34" s="44">
        <v>789</v>
      </c>
      <c r="F34" s="36">
        <v>38000</v>
      </c>
    </row>
    <row r="35" spans="1:6" x14ac:dyDescent="0.2">
      <c r="A35" s="50">
        <v>30</v>
      </c>
      <c r="B35" s="3">
        <v>30</v>
      </c>
      <c r="C35" s="3">
        <v>30</v>
      </c>
      <c r="D35" s="51">
        <v>1</v>
      </c>
      <c r="E35" s="44">
        <v>846</v>
      </c>
      <c r="F35" s="36">
        <v>39000</v>
      </c>
    </row>
    <row r="36" spans="1:6" x14ac:dyDescent="0.2">
      <c r="A36" s="50">
        <v>31</v>
      </c>
      <c r="B36" s="3">
        <v>31</v>
      </c>
      <c r="C36" s="3">
        <v>31</v>
      </c>
      <c r="D36" s="51">
        <v>1</v>
      </c>
      <c r="E36" s="44">
        <v>905</v>
      </c>
      <c r="F36" s="36">
        <v>40000</v>
      </c>
    </row>
    <row r="37" spans="1:6" x14ac:dyDescent="0.2">
      <c r="A37" s="50">
        <v>32</v>
      </c>
      <c r="B37" s="3">
        <v>32</v>
      </c>
      <c r="C37" s="3">
        <v>32</v>
      </c>
      <c r="D37" s="51">
        <v>1</v>
      </c>
      <c r="E37" s="44">
        <v>966</v>
      </c>
      <c r="F37" s="36">
        <v>41000</v>
      </c>
    </row>
    <row r="38" spans="1:6" x14ac:dyDescent="0.2">
      <c r="A38" s="50">
        <v>33</v>
      </c>
      <c r="B38" s="3">
        <v>33</v>
      </c>
      <c r="C38" s="3">
        <v>33</v>
      </c>
      <c r="D38" s="51">
        <v>1</v>
      </c>
      <c r="E38" s="44">
        <v>1029</v>
      </c>
      <c r="F38" s="36">
        <v>42000</v>
      </c>
    </row>
    <row r="39" spans="1:6" x14ac:dyDescent="0.2">
      <c r="A39" s="50">
        <v>34</v>
      </c>
      <c r="B39" s="3">
        <v>34</v>
      </c>
      <c r="C39" s="3">
        <v>34</v>
      </c>
      <c r="D39" s="51">
        <v>1</v>
      </c>
      <c r="E39" s="44">
        <v>1094</v>
      </c>
      <c r="F39" s="36">
        <v>43000.000000000007</v>
      </c>
    </row>
    <row r="40" spans="1:6" x14ac:dyDescent="0.2">
      <c r="A40" s="50">
        <v>35</v>
      </c>
      <c r="B40" s="3">
        <v>35</v>
      </c>
      <c r="C40" s="3">
        <v>35</v>
      </c>
      <c r="D40" s="51">
        <v>1</v>
      </c>
      <c r="E40" s="44">
        <v>1161</v>
      </c>
      <c r="F40" s="36">
        <v>44000</v>
      </c>
    </row>
    <row r="41" spans="1:6" x14ac:dyDescent="0.2">
      <c r="A41" s="50">
        <v>36</v>
      </c>
      <c r="B41" s="3">
        <v>36</v>
      </c>
      <c r="C41" s="3">
        <v>36</v>
      </c>
      <c r="D41" s="51">
        <v>1</v>
      </c>
      <c r="E41" s="44">
        <v>1230</v>
      </c>
      <c r="F41" s="36">
        <v>45000</v>
      </c>
    </row>
    <row r="42" spans="1:6" x14ac:dyDescent="0.2">
      <c r="A42" s="50">
        <v>37</v>
      </c>
      <c r="B42" s="3">
        <v>37</v>
      </c>
      <c r="C42" s="3">
        <v>37</v>
      </c>
      <c r="D42" s="51">
        <v>1</v>
      </c>
      <c r="E42" s="44">
        <v>1301</v>
      </c>
      <c r="F42" s="36">
        <v>46000</v>
      </c>
    </row>
    <row r="43" spans="1:6" x14ac:dyDescent="0.2">
      <c r="A43" s="50">
        <v>38</v>
      </c>
      <c r="B43" s="3">
        <v>38</v>
      </c>
      <c r="C43" s="3">
        <v>38</v>
      </c>
      <c r="D43" s="51">
        <v>1</v>
      </c>
      <c r="E43" s="44">
        <v>1374</v>
      </c>
      <c r="F43" s="36">
        <v>47000</v>
      </c>
    </row>
    <row r="44" spans="1:6" x14ac:dyDescent="0.2">
      <c r="A44" s="50">
        <v>39</v>
      </c>
      <c r="B44" s="3">
        <v>39</v>
      </c>
      <c r="C44" s="3">
        <v>39</v>
      </c>
      <c r="D44" s="51">
        <v>1</v>
      </c>
      <c r="E44" s="44">
        <v>1449</v>
      </c>
      <c r="F44" s="36">
        <v>48000.000000000007</v>
      </c>
    </row>
    <row r="45" spans="1:6" x14ac:dyDescent="0.2">
      <c r="A45" s="50">
        <v>40</v>
      </c>
      <c r="B45" s="3">
        <v>40</v>
      </c>
      <c r="C45" s="3">
        <v>40</v>
      </c>
      <c r="D45" s="51">
        <v>1</v>
      </c>
      <c r="E45" s="44">
        <v>1526</v>
      </c>
      <c r="F45" s="36">
        <v>49000</v>
      </c>
    </row>
    <row r="46" spans="1:6" x14ac:dyDescent="0.2">
      <c r="A46" s="50">
        <v>41</v>
      </c>
      <c r="B46" s="3">
        <v>41</v>
      </c>
      <c r="C46" s="3">
        <v>41</v>
      </c>
      <c r="D46" s="51">
        <v>1</v>
      </c>
      <c r="E46" s="44">
        <v>1605</v>
      </c>
      <c r="F46" s="36">
        <v>50000</v>
      </c>
    </row>
    <row r="47" spans="1:6" x14ac:dyDescent="0.2">
      <c r="A47" s="50">
        <v>42</v>
      </c>
      <c r="B47" s="3">
        <v>42</v>
      </c>
      <c r="C47" s="3">
        <v>42</v>
      </c>
      <c r="D47" s="51">
        <v>1</v>
      </c>
      <c r="E47" s="44">
        <v>1686</v>
      </c>
      <c r="F47" s="36">
        <v>51000.000000000007</v>
      </c>
    </row>
    <row r="48" spans="1:6" x14ac:dyDescent="0.2">
      <c r="A48" s="50">
        <v>43</v>
      </c>
      <c r="B48" s="3">
        <v>43</v>
      </c>
      <c r="C48" s="3">
        <v>43</v>
      </c>
      <c r="D48" s="51">
        <v>1</v>
      </c>
      <c r="E48" s="44">
        <v>1769</v>
      </c>
      <c r="F48" s="36">
        <v>52000</v>
      </c>
    </row>
    <row r="49" spans="1:6" x14ac:dyDescent="0.2">
      <c r="A49" s="50">
        <v>44</v>
      </c>
      <c r="B49" s="3">
        <v>44</v>
      </c>
      <c r="C49" s="3">
        <v>44</v>
      </c>
      <c r="D49" s="51">
        <v>1</v>
      </c>
      <c r="E49" s="44">
        <v>1854</v>
      </c>
      <c r="F49" s="36">
        <v>53000</v>
      </c>
    </row>
    <row r="50" spans="1:6" x14ac:dyDescent="0.2">
      <c r="A50" s="50">
        <v>45</v>
      </c>
      <c r="B50" s="3">
        <v>45</v>
      </c>
      <c r="C50" s="3">
        <v>45</v>
      </c>
      <c r="D50" s="51">
        <v>1</v>
      </c>
      <c r="E50" s="44">
        <v>1941</v>
      </c>
      <c r="F50" s="36">
        <v>54000</v>
      </c>
    </row>
    <row r="51" spans="1:6" x14ac:dyDescent="0.2">
      <c r="A51" s="50">
        <v>46</v>
      </c>
      <c r="B51" s="3">
        <v>46</v>
      </c>
      <c r="C51" s="3">
        <v>46</v>
      </c>
      <c r="D51" s="51">
        <v>1</v>
      </c>
      <c r="E51" s="44">
        <v>2030</v>
      </c>
      <c r="F51" s="36">
        <v>55000</v>
      </c>
    </row>
    <row r="52" spans="1:6" x14ac:dyDescent="0.2">
      <c r="A52" s="50">
        <v>47</v>
      </c>
      <c r="B52" s="3">
        <v>47</v>
      </c>
      <c r="C52" s="3">
        <v>47</v>
      </c>
      <c r="D52" s="51">
        <v>1</v>
      </c>
      <c r="E52" s="44">
        <v>2121</v>
      </c>
      <c r="F52" s="36">
        <v>56000.000000000007</v>
      </c>
    </row>
    <row r="53" spans="1:6" x14ac:dyDescent="0.2">
      <c r="A53" s="50">
        <v>48</v>
      </c>
      <c r="B53" s="3">
        <v>48</v>
      </c>
      <c r="C53" s="3">
        <v>48</v>
      </c>
      <c r="D53" s="51">
        <v>1</v>
      </c>
      <c r="E53" s="44">
        <v>2214</v>
      </c>
      <c r="F53" s="36">
        <v>57000</v>
      </c>
    </row>
    <row r="54" spans="1:6" x14ac:dyDescent="0.2">
      <c r="A54" s="50">
        <v>49</v>
      </c>
      <c r="B54" s="3">
        <v>49</v>
      </c>
      <c r="C54" s="3">
        <v>49</v>
      </c>
      <c r="D54" s="51">
        <v>1</v>
      </c>
      <c r="E54" s="44">
        <v>2309</v>
      </c>
      <c r="F54" s="36">
        <v>58000.000000000007</v>
      </c>
    </row>
    <row r="55" spans="1:6" x14ac:dyDescent="0.2">
      <c r="A55" s="50">
        <v>50</v>
      </c>
      <c r="B55" s="3">
        <v>50</v>
      </c>
      <c r="C55" s="3">
        <v>50</v>
      </c>
      <c r="D55" s="51">
        <v>1</v>
      </c>
      <c r="E55" s="44">
        <v>2406</v>
      </c>
      <c r="F55" s="36">
        <v>59000</v>
      </c>
    </row>
    <row r="56" spans="1:6" x14ac:dyDescent="0.2">
      <c r="A56" s="50">
        <v>51</v>
      </c>
      <c r="B56" s="3">
        <v>20001</v>
      </c>
      <c r="C56" s="3">
        <v>1</v>
      </c>
      <c r="D56" s="51">
        <v>-1</v>
      </c>
      <c r="E56" s="44">
        <v>5</v>
      </c>
      <c r="F56" s="36">
        <v>10000</v>
      </c>
    </row>
    <row r="57" spans="1:6" x14ac:dyDescent="0.2">
      <c r="A57" s="50">
        <v>52</v>
      </c>
      <c r="B57" s="3">
        <v>20002</v>
      </c>
      <c r="C57" s="3">
        <v>2</v>
      </c>
      <c r="D57" s="51">
        <v>-1</v>
      </c>
      <c r="E57" s="44">
        <v>6</v>
      </c>
      <c r="F57" s="36">
        <v>11000</v>
      </c>
    </row>
    <row r="58" spans="1:6" x14ac:dyDescent="0.2">
      <c r="A58" s="50">
        <v>53</v>
      </c>
      <c r="B58" s="3">
        <v>20003</v>
      </c>
      <c r="C58" s="3">
        <v>3</v>
      </c>
      <c r="D58" s="51">
        <v>-1</v>
      </c>
      <c r="E58" s="44">
        <v>9</v>
      </c>
      <c r="F58" s="36">
        <v>12000</v>
      </c>
    </row>
    <row r="59" spans="1:6" x14ac:dyDescent="0.2">
      <c r="A59" s="50">
        <v>54</v>
      </c>
      <c r="B59" s="3">
        <v>20004</v>
      </c>
      <c r="C59" s="3">
        <v>4</v>
      </c>
      <c r="D59" s="51">
        <v>-1</v>
      </c>
      <c r="E59" s="44">
        <v>14</v>
      </c>
      <c r="F59" s="36">
        <v>13000</v>
      </c>
    </row>
    <row r="60" spans="1:6" x14ac:dyDescent="0.2">
      <c r="A60" s="50">
        <v>55</v>
      </c>
      <c r="B60" s="3">
        <v>20005</v>
      </c>
      <c r="C60" s="3">
        <v>5</v>
      </c>
      <c r="D60" s="51">
        <v>-1</v>
      </c>
      <c r="E60" s="44">
        <v>21</v>
      </c>
      <c r="F60" s="36">
        <v>14000</v>
      </c>
    </row>
    <row r="61" spans="1:6" x14ac:dyDescent="0.2">
      <c r="A61" s="50">
        <v>56</v>
      </c>
      <c r="B61" s="3">
        <v>20006</v>
      </c>
      <c r="C61" s="3">
        <v>6</v>
      </c>
      <c r="D61" s="51">
        <v>-1</v>
      </c>
      <c r="E61" s="44">
        <v>30</v>
      </c>
      <c r="F61" s="36">
        <v>15000</v>
      </c>
    </row>
    <row r="62" spans="1:6" x14ac:dyDescent="0.2">
      <c r="A62" s="50">
        <v>57</v>
      </c>
      <c r="B62" s="3">
        <v>20007</v>
      </c>
      <c r="C62" s="3">
        <v>7</v>
      </c>
      <c r="D62" s="51">
        <v>-1</v>
      </c>
      <c r="E62" s="44">
        <v>41</v>
      </c>
      <c r="F62" s="36">
        <v>16000</v>
      </c>
    </row>
    <row r="63" spans="1:6" x14ac:dyDescent="0.2">
      <c r="A63" s="50">
        <v>58</v>
      </c>
      <c r="B63" s="3">
        <v>20008</v>
      </c>
      <c r="C63" s="3">
        <v>8</v>
      </c>
      <c r="D63" s="51">
        <v>-1</v>
      </c>
      <c r="E63" s="44">
        <v>54</v>
      </c>
      <c r="F63" s="36">
        <v>17000</v>
      </c>
    </row>
    <row r="64" spans="1:6" x14ac:dyDescent="0.2">
      <c r="A64" s="50">
        <v>59</v>
      </c>
      <c r="B64" s="3">
        <v>20009</v>
      </c>
      <c r="C64" s="3">
        <v>9</v>
      </c>
      <c r="D64" s="51">
        <v>-1</v>
      </c>
      <c r="E64" s="44">
        <v>69</v>
      </c>
      <c r="F64" s="36">
        <v>18000</v>
      </c>
    </row>
    <row r="65" spans="1:6" x14ac:dyDescent="0.2">
      <c r="A65" s="50">
        <v>60</v>
      </c>
      <c r="B65" s="3">
        <v>20010</v>
      </c>
      <c r="C65" s="3">
        <v>10</v>
      </c>
      <c r="D65" s="51">
        <v>-1</v>
      </c>
      <c r="E65" s="44">
        <v>86</v>
      </c>
      <c r="F65" s="36">
        <v>19000</v>
      </c>
    </row>
    <row r="66" spans="1:6" x14ac:dyDescent="0.2">
      <c r="A66" s="50">
        <v>61</v>
      </c>
      <c r="B66" s="3">
        <v>20011</v>
      </c>
      <c r="C66" s="3">
        <v>11</v>
      </c>
      <c r="D66" s="51">
        <v>-1</v>
      </c>
      <c r="E66" s="44">
        <v>105</v>
      </c>
      <c r="F66" s="36">
        <v>20000</v>
      </c>
    </row>
    <row r="67" spans="1:6" x14ac:dyDescent="0.2">
      <c r="A67" s="50">
        <v>62</v>
      </c>
      <c r="B67" s="3">
        <v>20012</v>
      </c>
      <c r="C67" s="3">
        <v>12</v>
      </c>
      <c r="D67" s="51">
        <v>-1</v>
      </c>
      <c r="E67" s="44">
        <v>126</v>
      </c>
      <c r="F67" s="36">
        <v>21000</v>
      </c>
    </row>
    <row r="68" spans="1:6" x14ac:dyDescent="0.2">
      <c r="A68" s="50">
        <v>63</v>
      </c>
      <c r="B68" s="3">
        <v>20013</v>
      </c>
      <c r="C68" s="3">
        <v>13</v>
      </c>
      <c r="D68" s="51">
        <v>-1</v>
      </c>
      <c r="E68" s="44">
        <v>149</v>
      </c>
      <c r="F68" s="36">
        <v>22000</v>
      </c>
    </row>
    <row r="69" spans="1:6" x14ac:dyDescent="0.2">
      <c r="A69" s="50">
        <v>64</v>
      </c>
      <c r="B69" s="3">
        <v>20014</v>
      </c>
      <c r="C69" s="3">
        <v>14</v>
      </c>
      <c r="D69" s="51">
        <v>-1</v>
      </c>
      <c r="E69" s="44">
        <v>174</v>
      </c>
      <c r="F69" s="36">
        <v>23000</v>
      </c>
    </row>
    <row r="70" spans="1:6" x14ac:dyDescent="0.2">
      <c r="A70" s="50">
        <v>65</v>
      </c>
      <c r="B70" s="3">
        <v>20015</v>
      </c>
      <c r="C70" s="3">
        <v>15</v>
      </c>
      <c r="D70" s="51">
        <v>-1</v>
      </c>
      <c r="E70" s="44">
        <v>201</v>
      </c>
      <c r="F70" s="36">
        <v>24000.000000000004</v>
      </c>
    </row>
    <row r="71" spans="1:6" x14ac:dyDescent="0.2">
      <c r="A71" s="50">
        <v>66</v>
      </c>
      <c r="B71" s="3">
        <v>20016</v>
      </c>
      <c r="C71" s="3">
        <v>16</v>
      </c>
      <c r="D71" s="51">
        <v>-1</v>
      </c>
      <c r="E71" s="44">
        <v>230</v>
      </c>
      <c r="F71" s="36">
        <v>25000</v>
      </c>
    </row>
    <row r="72" spans="1:6" x14ac:dyDescent="0.2">
      <c r="A72" s="50">
        <v>67</v>
      </c>
      <c r="B72" s="3">
        <v>20017</v>
      </c>
      <c r="C72" s="3">
        <v>17</v>
      </c>
      <c r="D72" s="51">
        <v>-1</v>
      </c>
      <c r="E72" s="44">
        <v>261</v>
      </c>
      <c r="F72" s="36">
        <v>26000</v>
      </c>
    </row>
    <row r="73" spans="1:6" x14ac:dyDescent="0.2">
      <c r="A73" s="50">
        <v>68</v>
      </c>
      <c r="B73" s="3">
        <v>20018</v>
      </c>
      <c r="C73" s="3">
        <v>18</v>
      </c>
      <c r="D73" s="51">
        <v>-1</v>
      </c>
      <c r="E73" s="44">
        <v>294</v>
      </c>
      <c r="F73" s="36">
        <v>27000</v>
      </c>
    </row>
    <row r="74" spans="1:6" x14ac:dyDescent="0.2">
      <c r="A74" s="50">
        <v>69</v>
      </c>
      <c r="B74" s="3">
        <v>20019</v>
      </c>
      <c r="C74" s="3">
        <v>19</v>
      </c>
      <c r="D74" s="51">
        <v>-1</v>
      </c>
      <c r="E74" s="44">
        <v>329</v>
      </c>
      <c r="F74" s="36">
        <v>28000</v>
      </c>
    </row>
    <row r="75" spans="1:6" x14ac:dyDescent="0.2">
      <c r="A75" s="50">
        <v>70</v>
      </c>
      <c r="B75" s="3">
        <v>20020</v>
      </c>
      <c r="C75" s="3">
        <v>20</v>
      </c>
      <c r="D75" s="51">
        <v>-1</v>
      </c>
      <c r="E75" s="44">
        <v>366</v>
      </c>
      <c r="F75" s="36">
        <v>29000.000000000004</v>
      </c>
    </row>
    <row r="76" spans="1:6" x14ac:dyDescent="0.2">
      <c r="A76" s="50">
        <v>71</v>
      </c>
      <c r="B76" s="3">
        <v>20021</v>
      </c>
      <c r="C76" s="3">
        <v>21</v>
      </c>
      <c r="D76" s="51">
        <v>-1</v>
      </c>
      <c r="E76" s="44">
        <v>405</v>
      </c>
      <c r="F76" s="36">
        <v>30000</v>
      </c>
    </row>
    <row r="77" spans="1:6" x14ac:dyDescent="0.2">
      <c r="A77" s="50">
        <v>72</v>
      </c>
      <c r="B77" s="3">
        <v>20022</v>
      </c>
      <c r="C77" s="3">
        <v>22</v>
      </c>
      <c r="D77" s="51">
        <v>-1</v>
      </c>
      <c r="E77" s="44">
        <v>446</v>
      </c>
      <c r="F77" s="36">
        <v>31000</v>
      </c>
    </row>
    <row r="78" spans="1:6" x14ac:dyDescent="0.2">
      <c r="A78" s="50">
        <v>73</v>
      </c>
      <c r="B78" s="3">
        <v>20023</v>
      </c>
      <c r="C78" s="3">
        <v>23</v>
      </c>
      <c r="D78" s="51">
        <v>-1</v>
      </c>
      <c r="E78" s="44">
        <v>489</v>
      </c>
      <c r="F78" s="36">
        <v>32000</v>
      </c>
    </row>
    <row r="79" spans="1:6" x14ac:dyDescent="0.2">
      <c r="A79" s="50">
        <v>74</v>
      </c>
      <c r="B79" s="3">
        <v>20024</v>
      </c>
      <c r="C79" s="3">
        <v>24</v>
      </c>
      <c r="D79" s="51">
        <v>-1</v>
      </c>
      <c r="E79" s="44">
        <v>534</v>
      </c>
      <c r="F79" s="36">
        <v>33000</v>
      </c>
    </row>
    <row r="80" spans="1:6" x14ac:dyDescent="0.2">
      <c r="A80" s="50">
        <v>75</v>
      </c>
      <c r="B80" s="3">
        <v>20025</v>
      </c>
      <c r="C80" s="3">
        <v>25</v>
      </c>
      <c r="D80" s="51">
        <v>-1</v>
      </c>
      <c r="E80" s="44">
        <v>581</v>
      </c>
      <c r="F80" s="36">
        <v>34000</v>
      </c>
    </row>
    <row r="81" spans="1:6" x14ac:dyDescent="0.2">
      <c r="A81" s="50">
        <v>76</v>
      </c>
      <c r="B81" s="3">
        <v>20026</v>
      </c>
      <c r="C81" s="3">
        <v>26</v>
      </c>
      <c r="D81" s="51">
        <v>-1</v>
      </c>
      <c r="E81" s="44">
        <v>630</v>
      </c>
      <c r="F81" s="36">
        <v>35000</v>
      </c>
    </row>
    <row r="82" spans="1:6" x14ac:dyDescent="0.2">
      <c r="A82" s="50">
        <v>77</v>
      </c>
      <c r="B82" s="3">
        <v>20027</v>
      </c>
      <c r="C82" s="3">
        <v>27</v>
      </c>
      <c r="D82" s="51">
        <v>-1</v>
      </c>
      <c r="E82" s="44">
        <v>681</v>
      </c>
      <c r="F82" s="36">
        <v>36000</v>
      </c>
    </row>
    <row r="83" spans="1:6" x14ac:dyDescent="0.2">
      <c r="A83" s="50">
        <v>78</v>
      </c>
      <c r="B83" s="3">
        <v>20028</v>
      </c>
      <c r="C83" s="3">
        <v>28</v>
      </c>
      <c r="D83" s="51">
        <v>-1</v>
      </c>
      <c r="E83" s="44">
        <v>734</v>
      </c>
      <c r="F83" s="36">
        <v>37000</v>
      </c>
    </row>
    <row r="84" spans="1:6" x14ac:dyDescent="0.2">
      <c r="A84" s="50">
        <v>79</v>
      </c>
      <c r="B84" s="3">
        <v>20029</v>
      </c>
      <c r="C84" s="3">
        <v>29</v>
      </c>
      <c r="D84" s="51">
        <v>-1</v>
      </c>
      <c r="E84" s="44">
        <v>789</v>
      </c>
      <c r="F84" s="36">
        <v>38000</v>
      </c>
    </row>
    <row r="85" spans="1:6" x14ac:dyDescent="0.2">
      <c r="A85" s="50">
        <v>80</v>
      </c>
      <c r="B85" s="3">
        <v>20030</v>
      </c>
      <c r="C85" s="3">
        <v>30</v>
      </c>
      <c r="D85" s="51">
        <v>-1</v>
      </c>
      <c r="E85" s="44">
        <v>846</v>
      </c>
      <c r="F85" s="36">
        <v>39000</v>
      </c>
    </row>
    <row r="86" spans="1:6" x14ac:dyDescent="0.2">
      <c r="A86" s="50">
        <v>81</v>
      </c>
      <c r="B86" s="3">
        <v>20031</v>
      </c>
      <c r="C86" s="3">
        <v>31</v>
      </c>
      <c r="D86" s="51">
        <v>-1</v>
      </c>
      <c r="E86" s="44">
        <v>905</v>
      </c>
      <c r="F86" s="36">
        <v>40000</v>
      </c>
    </row>
    <row r="87" spans="1:6" x14ac:dyDescent="0.2">
      <c r="A87" s="50">
        <v>82</v>
      </c>
      <c r="B87" s="3">
        <v>20032</v>
      </c>
      <c r="C87" s="3">
        <v>32</v>
      </c>
      <c r="D87" s="51">
        <v>-1</v>
      </c>
      <c r="E87" s="44">
        <v>966</v>
      </c>
      <c r="F87" s="36">
        <v>41000</v>
      </c>
    </row>
    <row r="88" spans="1:6" x14ac:dyDescent="0.2">
      <c r="A88" s="50">
        <v>83</v>
      </c>
      <c r="B88" s="3">
        <v>20033</v>
      </c>
      <c r="C88" s="3">
        <v>33</v>
      </c>
      <c r="D88" s="51">
        <v>-1</v>
      </c>
      <c r="E88" s="44">
        <v>1029</v>
      </c>
      <c r="F88" s="36">
        <v>42000</v>
      </c>
    </row>
    <row r="89" spans="1:6" x14ac:dyDescent="0.2">
      <c r="A89" s="50">
        <v>84</v>
      </c>
      <c r="B89" s="3">
        <v>20034</v>
      </c>
      <c r="C89" s="3">
        <v>34</v>
      </c>
      <c r="D89" s="51">
        <v>-1</v>
      </c>
      <c r="E89" s="44">
        <v>1094</v>
      </c>
      <c r="F89" s="36">
        <v>43000.000000000007</v>
      </c>
    </row>
    <row r="90" spans="1:6" x14ac:dyDescent="0.2">
      <c r="A90" s="50">
        <v>85</v>
      </c>
      <c r="B90" s="3">
        <v>20035</v>
      </c>
      <c r="C90" s="3">
        <v>35</v>
      </c>
      <c r="D90" s="51">
        <v>-1</v>
      </c>
      <c r="E90" s="44">
        <v>1161</v>
      </c>
      <c r="F90" s="36">
        <v>44000</v>
      </c>
    </row>
    <row r="91" spans="1:6" x14ac:dyDescent="0.2">
      <c r="A91" s="50">
        <v>86</v>
      </c>
      <c r="B91" s="3">
        <v>20036</v>
      </c>
      <c r="C91" s="3">
        <v>36</v>
      </c>
      <c r="D91" s="51">
        <v>-1</v>
      </c>
      <c r="E91" s="44">
        <v>1230</v>
      </c>
      <c r="F91" s="36">
        <v>45000</v>
      </c>
    </row>
    <row r="92" spans="1:6" x14ac:dyDescent="0.2">
      <c r="A92" s="50">
        <v>87</v>
      </c>
      <c r="B92" s="3">
        <v>20037</v>
      </c>
      <c r="C92" s="3">
        <v>37</v>
      </c>
      <c r="D92" s="51">
        <v>-1</v>
      </c>
      <c r="E92" s="44">
        <v>1301</v>
      </c>
      <c r="F92" s="36">
        <v>46000</v>
      </c>
    </row>
    <row r="93" spans="1:6" x14ac:dyDescent="0.2">
      <c r="A93" s="50">
        <v>88</v>
      </c>
      <c r="B93" s="3">
        <v>20038</v>
      </c>
      <c r="C93" s="3">
        <v>38</v>
      </c>
      <c r="D93" s="51">
        <v>-1</v>
      </c>
      <c r="E93" s="44">
        <v>1374</v>
      </c>
      <c r="F93" s="36">
        <v>47000</v>
      </c>
    </row>
    <row r="94" spans="1:6" x14ac:dyDescent="0.2">
      <c r="A94" s="50">
        <v>89</v>
      </c>
      <c r="B94" s="3">
        <v>20039</v>
      </c>
      <c r="C94" s="3">
        <v>39</v>
      </c>
      <c r="D94" s="51">
        <v>-1</v>
      </c>
      <c r="E94" s="44">
        <v>1449</v>
      </c>
      <c r="F94" s="36">
        <v>48000.000000000007</v>
      </c>
    </row>
    <row r="95" spans="1:6" x14ac:dyDescent="0.2">
      <c r="A95" s="50">
        <v>90</v>
      </c>
      <c r="B95" s="3">
        <v>20040</v>
      </c>
      <c r="C95" s="3">
        <v>40</v>
      </c>
      <c r="D95" s="51">
        <v>-1</v>
      </c>
      <c r="E95" s="44">
        <v>1526</v>
      </c>
      <c r="F95" s="36">
        <v>49000</v>
      </c>
    </row>
    <row r="96" spans="1:6" x14ac:dyDescent="0.2">
      <c r="A96" s="50">
        <v>91</v>
      </c>
      <c r="B96" s="3">
        <v>20041</v>
      </c>
      <c r="C96" s="3">
        <v>41</v>
      </c>
      <c r="D96" s="51">
        <v>-1</v>
      </c>
      <c r="E96" s="44">
        <v>1605</v>
      </c>
      <c r="F96" s="36">
        <v>50000</v>
      </c>
    </row>
    <row r="97" spans="1:6" x14ac:dyDescent="0.2">
      <c r="A97" s="50">
        <v>92</v>
      </c>
      <c r="B97" s="3">
        <v>20042</v>
      </c>
      <c r="C97" s="3">
        <v>42</v>
      </c>
      <c r="D97" s="51">
        <v>-1</v>
      </c>
      <c r="E97" s="44">
        <v>1686</v>
      </c>
      <c r="F97" s="36">
        <v>51000.000000000007</v>
      </c>
    </row>
    <row r="98" spans="1:6" x14ac:dyDescent="0.2">
      <c r="A98" s="50">
        <v>93</v>
      </c>
      <c r="B98" s="3">
        <v>20043</v>
      </c>
      <c r="C98" s="3">
        <v>43</v>
      </c>
      <c r="D98" s="51">
        <v>-1</v>
      </c>
      <c r="E98" s="44">
        <v>1769</v>
      </c>
      <c r="F98" s="36">
        <v>52000</v>
      </c>
    </row>
    <row r="99" spans="1:6" x14ac:dyDescent="0.2">
      <c r="A99" s="50">
        <v>94</v>
      </c>
      <c r="B99" s="3">
        <v>20044</v>
      </c>
      <c r="C99" s="3">
        <v>44</v>
      </c>
      <c r="D99" s="51">
        <v>-1</v>
      </c>
      <c r="E99" s="44">
        <v>1854</v>
      </c>
      <c r="F99" s="36">
        <v>53000</v>
      </c>
    </row>
    <row r="100" spans="1:6" x14ac:dyDescent="0.2">
      <c r="A100" s="50">
        <v>95</v>
      </c>
      <c r="B100" s="3">
        <v>20045</v>
      </c>
      <c r="C100" s="3">
        <v>45</v>
      </c>
      <c r="D100" s="51">
        <v>-1</v>
      </c>
      <c r="E100" s="44">
        <v>1941</v>
      </c>
      <c r="F100" s="36">
        <v>54000</v>
      </c>
    </row>
    <row r="101" spans="1:6" x14ac:dyDescent="0.2">
      <c r="A101" s="50">
        <v>96</v>
      </c>
      <c r="B101" s="3">
        <v>20046</v>
      </c>
      <c r="C101" s="3">
        <v>46</v>
      </c>
      <c r="D101" s="51">
        <v>-1</v>
      </c>
      <c r="E101" s="44">
        <v>2030</v>
      </c>
      <c r="F101" s="36">
        <v>55000</v>
      </c>
    </row>
    <row r="102" spans="1:6" x14ac:dyDescent="0.2">
      <c r="A102" s="50">
        <v>97</v>
      </c>
      <c r="B102" s="3">
        <v>20047</v>
      </c>
      <c r="C102" s="3">
        <v>47</v>
      </c>
      <c r="D102" s="51">
        <v>-1</v>
      </c>
      <c r="E102" s="44">
        <v>2121</v>
      </c>
      <c r="F102" s="36">
        <v>56000.000000000007</v>
      </c>
    </row>
    <row r="103" spans="1:6" x14ac:dyDescent="0.2">
      <c r="A103" s="50">
        <v>98</v>
      </c>
      <c r="B103" s="3">
        <v>20048</v>
      </c>
      <c r="C103" s="3">
        <v>48</v>
      </c>
      <c r="D103" s="51">
        <v>-1</v>
      </c>
      <c r="E103" s="44">
        <v>2214</v>
      </c>
      <c r="F103" s="36">
        <v>57000</v>
      </c>
    </row>
    <row r="104" spans="1:6" x14ac:dyDescent="0.2">
      <c r="A104" s="50">
        <v>99</v>
      </c>
      <c r="B104" s="3">
        <v>20049</v>
      </c>
      <c r="C104" s="3">
        <v>49</v>
      </c>
      <c r="D104" s="51">
        <v>-1</v>
      </c>
      <c r="E104" s="44">
        <v>2309</v>
      </c>
      <c r="F104" s="36">
        <v>58000.000000000007</v>
      </c>
    </row>
    <row r="105" spans="1:6" x14ac:dyDescent="0.2">
      <c r="A105" s="50">
        <v>100</v>
      </c>
      <c r="B105" s="3">
        <v>20050</v>
      </c>
      <c r="C105" s="3">
        <v>50</v>
      </c>
      <c r="D105" s="51">
        <v>-1</v>
      </c>
      <c r="E105" s="44">
        <v>2406</v>
      </c>
      <c r="F105" s="36">
        <v>59000</v>
      </c>
    </row>
  </sheetData>
  <phoneticPr fontId="8" type="noConversion"/>
  <conditionalFormatting sqref="A6:A105">
    <cfRule type="colorScale" priority="2">
      <colorScale>
        <cfvo type="min"/>
        <cfvo type="percentile" val="50"/>
        <cfvo type="max"/>
        <color rgb="FFF8696B"/>
        <color rgb="FFFFEB84"/>
        <color rgb="FF63BE7B"/>
      </colorScale>
    </cfRule>
    <cfRule type="duplicateValues" dxfId="20" priority="3"/>
  </conditionalFormatting>
  <conditionalFormatting sqref="B1:C105">
    <cfRule type="duplicateValues" dxfId="19"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56B2-DE3E-4E19-998F-D7FA6AE4E522}">
  <dimension ref="A1:F105"/>
  <sheetViews>
    <sheetView workbookViewId="0">
      <selection sqref="A1:XFD1048576"/>
    </sheetView>
  </sheetViews>
  <sheetFormatPr defaultColWidth="9" defaultRowHeight="16.5" x14ac:dyDescent="0.2"/>
  <cols>
    <col min="1" max="1" width="15.375" style="50" bestFit="1" customWidth="1"/>
    <col min="2" max="2" width="20.375" style="50" bestFit="1" customWidth="1"/>
    <col min="3" max="3" width="20.375" style="50" customWidth="1"/>
    <col min="4" max="4" width="14.5" style="51" bestFit="1" customWidth="1"/>
    <col min="5" max="5" width="16.75" style="44" customWidth="1"/>
    <col min="6" max="6" width="27.875" style="36" customWidth="1"/>
    <col min="7" max="16384" width="9" style="50"/>
  </cols>
  <sheetData>
    <row r="1" spans="1:6" x14ac:dyDescent="0.2">
      <c r="A1" s="54">
        <v>1</v>
      </c>
      <c r="B1" s="3"/>
      <c r="C1" s="3"/>
    </row>
    <row r="2" spans="1:6" x14ac:dyDescent="0.2">
      <c r="A2" s="54" t="s">
        <v>144</v>
      </c>
      <c r="B2" s="3" t="s">
        <v>473</v>
      </c>
      <c r="C2" s="3" t="s">
        <v>593</v>
      </c>
      <c r="D2" s="51" t="s">
        <v>282</v>
      </c>
      <c r="E2" s="44" t="s">
        <v>440</v>
      </c>
      <c r="F2" s="36" t="s">
        <v>285</v>
      </c>
    </row>
    <row r="3" spans="1:6" x14ac:dyDescent="0.2">
      <c r="A3" s="54"/>
      <c r="B3" s="3"/>
      <c r="C3" s="3"/>
    </row>
    <row r="4" spans="1:6" x14ac:dyDescent="0.2">
      <c r="A4" s="54" t="s">
        <v>278</v>
      </c>
      <c r="B4" s="14" t="s">
        <v>279</v>
      </c>
      <c r="C4" s="14" t="s">
        <v>286</v>
      </c>
      <c r="D4" s="52" t="s">
        <v>281</v>
      </c>
    </row>
    <row r="5" spans="1:6" ht="64.5" x14ac:dyDescent="0.2">
      <c r="A5" s="55" t="s">
        <v>186</v>
      </c>
      <c r="B5" s="14" t="s">
        <v>280</v>
      </c>
      <c r="C5" s="14" t="s">
        <v>590</v>
      </c>
      <c r="D5" s="52" t="s">
        <v>283</v>
      </c>
      <c r="E5" s="45" t="s">
        <v>284</v>
      </c>
      <c r="F5" s="53" t="s">
        <v>471</v>
      </c>
    </row>
    <row r="6" spans="1:6" x14ac:dyDescent="0.2">
      <c r="A6" s="50">
        <f>ROW()-5</f>
        <v>1</v>
      </c>
      <c r="B6" s="3">
        <v>1</v>
      </c>
      <c r="C6" s="3">
        <v>1</v>
      </c>
      <c r="D6" s="51">
        <f>IF(B6&lt;20000,1,-1)</f>
        <v>1</v>
      </c>
      <c r="E6" s="44">
        <f>POWER((1*(C6-1)),2)+5</f>
        <v>5</v>
      </c>
      <c r="F6" s="36">
        <v>10000</v>
      </c>
    </row>
    <row r="7" spans="1:6" x14ac:dyDescent="0.2">
      <c r="A7" s="50">
        <f t="shared" ref="A7:A70" si="0">ROW()-5</f>
        <v>2</v>
      </c>
      <c r="B7" s="3">
        <v>2</v>
      </c>
      <c r="C7" s="3">
        <v>2</v>
      </c>
      <c r="D7" s="51">
        <f t="shared" ref="D7:D70" si="1">IF(B7&lt;20000,1,-1)</f>
        <v>1</v>
      </c>
      <c r="E7" s="44">
        <f t="shared" ref="E7:E70" si="2">POWER((1*(C7-1)),2)+5</f>
        <v>6</v>
      </c>
      <c r="F7" s="36">
        <v>11000</v>
      </c>
    </row>
    <row r="8" spans="1:6" x14ac:dyDescent="0.2">
      <c r="A8" s="50">
        <f t="shared" si="0"/>
        <v>3</v>
      </c>
      <c r="B8" s="3">
        <v>3</v>
      </c>
      <c r="C8" s="3">
        <v>3</v>
      </c>
      <c r="D8" s="51">
        <f t="shared" si="1"/>
        <v>1</v>
      </c>
      <c r="E8" s="44">
        <f t="shared" si="2"/>
        <v>9</v>
      </c>
      <c r="F8" s="36">
        <v>12000</v>
      </c>
    </row>
    <row r="9" spans="1:6" x14ac:dyDescent="0.2">
      <c r="A9" s="50">
        <f t="shared" si="0"/>
        <v>4</v>
      </c>
      <c r="B9" s="3">
        <v>4</v>
      </c>
      <c r="C9" s="3">
        <v>4</v>
      </c>
      <c r="D9" s="51">
        <f t="shared" si="1"/>
        <v>1</v>
      </c>
      <c r="E9" s="44">
        <f t="shared" si="2"/>
        <v>14</v>
      </c>
      <c r="F9" s="36">
        <v>13000</v>
      </c>
    </row>
    <row r="10" spans="1:6" x14ac:dyDescent="0.2">
      <c r="A10" s="50">
        <f t="shared" si="0"/>
        <v>5</v>
      </c>
      <c r="B10" s="3">
        <v>5</v>
      </c>
      <c r="C10" s="3">
        <v>5</v>
      </c>
      <c r="D10" s="51">
        <f t="shared" si="1"/>
        <v>1</v>
      </c>
      <c r="E10" s="44">
        <f t="shared" si="2"/>
        <v>21</v>
      </c>
      <c r="F10" s="36">
        <v>14000</v>
      </c>
    </row>
    <row r="11" spans="1:6" x14ac:dyDescent="0.2">
      <c r="A11" s="50">
        <f t="shared" si="0"/>
        <v>6</v>
      </c>
      <c r="B11" s="3">
        <v>6</v>
      </c>
      <c r="C11" s="3">
        <v>6</v>
      </c>
      <c r="D11" s="51">
        <f t="shared" si="1"/>
        <v>1</v>
      </c>
      <c r="E11" s="44">
        <f t="shared" si="2"/>
        <v>30</v>
      </c>
      <c r="F11" s="36">
        <v>15000</v>
      </c>
    </row>
    <row r="12" spans="1:6" x14ac:dyDescent="0.2">
      <c r="A12" s="50">
        <f t="shared" si="0"/>
        <v>7</v>
      </c>
      <c r="B12" s="3">
        <v>7</v>
      </c>
      <c r="C12" s="3">
        <v>7</v>
      </c>
      <c r="D12" s="51">
        <f t="shared" si="1"/>
        <v>1</v>
      </c>
      <c r="E12" s="44">
        <f t="shared" si="2"/>
        <v>41</v>
      </c>
      <c r="F12" s="36">
        <v>16000</v>
      </c>
    </row>
    <row r="13" spans="1:6" x14ac:dyDescent="0.2">
      <c r="A13" s="50">
        <f t="shared" si="0"/>
        <v>8</v>
      </c>
      <c r="B13" s="3">
        <v>8</v>
      </c>
      <c r="C13" s="3">
        <v>8</v>
      </c>
      <c r="D13" s="51">
        <f t="shared" si="1"/>
        <v>1</v>
      </c>
      <c r="E13" s="44">
        <f t="shared" si="2"/>
        <v>54</v>
      </c>
      <c r="F13" s="36">
        <v>17000</v>
      </c>
    </row>
    <row r="14" spans="1:6" x14ac:dyDescent="0.2">
      <c r="A14" s="50">
        <f t="shared" si="0"/>
        <v>9</v>
      </c>
      <c r="B14" s="3">
        <v>9</v>
      </c>
      <c r="C14" s="3">
        <v>9</v>
      </c>
      <c r="D14" s="51">
        <f t="shared" si="1"/>
        <v>1</v>
      </c>
      <c r="E14" s="44">
        <f t="shared" si="2"/>
        <v>69</v>
      </c>
      <c r="F14" s="36">
        <v>18000</v>
      </c>
    </row>
    <row r="15" spans="1:6" x14ac:dyDescent="0.2">
      <c r="A15" s="50">
        <f t="shared" si="0"/>
        <v>10</v>
      </c>
      <c r="B15" s="3">
        <v>10</v>
      </c>
      <c r="C15" s="3">
        <v>10</v>
      </c>
      <c r="D15" s="51">
        <f t="shared" si="1"/>
        <v>1</v>
      </c>
      <c r="E15" s="44">
        <f t="shared" si="2"/>
        <v>86</v>
      </c>
      <c r="F15" s="36">
        <v>19000</v>
      </c>
    </row>
    <row r="16" spans="1:6" x14ac:dyDescent="0.2">
      <c r="A16" s="50">
        <f t="shared" si="0"/>
        <v>11</v>
      </c>
      <c r="B16" s="3">
        <v>11</v>
      </c>
      <c r="C16" s="3">
        <v>11</v>
      </c>
      <c r="D16" s="51">
        <f t="shared" si="1"/>
        <v>1</v>
      </c>
      <c r="E16" s="44">
        <f t="shared" si="2"/>
        <v>105</v>
      </c>
      <c r="F16" s="36">
        <v>20000</v>
      </c>
    </row>
    <row r="17" spans="1:6" x14ac:dyDescent="0.2">
      <c r="A17" s="50">
        <f t="shared" si="0"/>
        <v>12</v>
      </c>
      <c r="B17" s="3">
        <v>12</v>
      </c>
      <c r="C17" s="3">
        <v>12</v>
      </c>
      <c r="D17" s="51">
        <f t="shared" si="1"/>
        <v>1</v>
      </c>
      <c r="E17" s="44">
        <f t="shared" si="2"/>
        <v>126</v>
      </c>
      <c r="F17" s="36">
        <v>21000</v>
      </c>
    </row>
    <row r="18" spans="1:6" x14ac:dyDescent="0.2">
      <c r="A18" s="50">
        <f t="shared" si="0"/>
        <v>13</v>
      </c>
      <c r="B18" s="3">
        <v>13</v>
      </c>
      <c r="C18" s="3">
        <v>13</v>
      </c>
      <c r="D18" s="51">
        <f t="shared" si="1"/>
        <v>1</v>
      </c>
      <c r="E18" s="44">
        <f t="shared" si="2"/>
        <v>149</v>
      </c>
      <c r="F18" s="36">
        <v>22000</v>
      </c>
    </row>
    <row r="19" spans="1:6" x14ac:dyDescent="0.2">
      <c r="A19" s="50">
        <f t="shared" si="0"/>
        <v>14</v>
      </c>
      <c r="B19" s="3">
        <v>14</v>
      </c>
      <c r="C19" s="3">
        <v>14</v>
      </c>
      <c r="D19" s="51">
        <f t="shared" si="1"/>
        <v>1</v>
      </c>
      <c r="E19" s="44">
        <f t="shared" si="2"/>
        <v>174</v>
      </c>
      <c r="F19" s="36">
        <v>23000</v>
      </c>
    </row>
    <row r="20" spans="1:6" x14ac:dyDescent="0.2">
      <c r="A20" s="50">
        <f t="shared" si="0"/>
        <v>15</v>
      </c>
      <c r="B20" s="3">
        <v>15</v>
      </c>
      <c r="C20" s="3">
        <v>15</v>
      </c>
      <c r="D20" s="51">
        <f t="shared" si="1"/>
        <v>1</v>
      </c>
      <c r="E20" s="44">
        <f t="shared" si="2"/>
        <v>201</v>
      </c>
      <c r="F20" s="36">
        <v>24000.000000000004</v>
      </c>
    </row>
    <row r="21" spans="1:6" x14ac:dyDescent="0.2">
      <c r="A21" s="50">
        <f t="shared" si="0"/>
        <v>16</v>
      </c>
      <c r="B21" s="3">
        <v>16</v>
      </c>
      <c r="C21" s="3">
        <v>16</v>
      </c>
      <c r="D21" s="51">
        <f t="shared" si="1"/>
        <v>1</v>
      </c>
      <c r="E21" s="44">
        <f t="shared" si="2"/>
        <v>230</v>
      </c>
      <c r="F21" s="36">
        <v>25000</v>
      </c>
    </row>
    <row r="22" spans="1:6" x14ac:dyDescent="0.2">
      <c r="A22" s="50">
        <f t="shared" si="0"/>
        <v>17</v>
      </c>
      <c r="B22" s="3">
        <v>17</v>
      </c>
      <c r="C22" s="3">
        <v>17</v>
      </c>
      <c r="D22" s="51">
        <f t="shared" si="1"/>
        <v>1</v>
      </c>
      <c r="E22" s="44">
        <f t="shared" si="2"/>
        <v>261</v>
      </c>
      <c r="F22" s="36">
        <v>26000</v>
      </c>
    </row>
    <row r="23" spans="1:6" x14ac:dyDescent="0.2">
      <c r="A23" s="50">
        <f t="shared" si="0"/>
        <v>18</v>
      </c>
      <c r="B23" s="3">
        <v>18</v>
      </c>
      <c r="C23" s="3">
        <v>18</v>
      </c>
      <c r="D23" s="51">
        <f t="shared" si="1"/>
        <v>1</v>
      </c>
      <c r="E23" s="44">
        <f t="shared" si="2"/>
        <v>294</v>
      </c>
      <c r="F23" s="36">
        <v>27000</v>
      </c>
    </row>
    <row r="24" spans="1:6" x14ac:dyDescent="0.2">
      <c r="A24" s="50">
        <f t="shared" si="0"/>
        <v>19</v>
      </c>
      <c r="B24" s="3">
        <v>19</v>
      </c>
      <c r="C24" s="3">
        <v>19</v>
      </c>
      <c r="D24" s="51">
        <f t="shared" si="1"/>
        <v>1</v>
      </c>
      <c r="E24" s="44">
        <f t="shared" si="2"/>
        <v>329</v>
      </c>
      <c r="F24" s="36">
        <v>28000</v>
      </c>
    </row>
    <row r="25" spans="1:6" x14ac:dyDescent="0.2">
      <c r="A25" s="50">
        <f t="shared" si="0"/>
        <v>20</v>
      </c>
      <c r="B25" s="3">
        <v>20</v>
      </c>
      <c r="C25" s="3">
        <v>20</v>
      </c>
      <c r="D25" s="51">
        <f t="shared" si="1"/>
        <v>1</v>
      </c>
      <c r="E25" s="44">
        <f t="shared" si="2"/>
        <v>366</v>
      </c>
      <c r="F25" s="36">
        <v>29000.000000000004</v>
      </c>
    </row>
    <row r="26" spans="1:6" x14ac:dyDescent="0.2">
      <c r="A26" s="50">
        <f t="shared" si="0"/>
        <v>21</v>
      </c>
      <c r="B26" s="3">
        <v>21</v>
      </c>
      <c r="C26" s="3">
        <v>21</v>
      </c>
      <c r="D26" s="51">
        <f t="shared" si="1"/>
        <v>1</v>
      </c>
      <c r="E26" s="44">
        <f t="shared" si="2"/>
        <v>405</v>
      </c>
      <c r="F26" s="36">
        <v>30000</v>
      </c>
    </row>
    <row r="27" spans="1:6" x14ac:dyDescent="0.2">
      <c r="A27" s="50">
        <f t="shared" si="0"/>
        <v>22</v>
      </c>
      <c r="B27" s="3">
        <v>22</v>
      </c>
      <c r="C27" s="3">
        <v>22</v>
      </c>
      <c r="D27" s="51">
        <f t="shared" si="1"/>
        <v>1</v>
      </c>
      <c r="E27" s="44">
        <f t="shared" si="2"/>
        <v>446</v>
      </c>
      <c r="F27" s="36">
        <v>31000</v>
      </c>
    </row>
    <row r="28" spans="1:6" x14ac:dyDescent="0.2">
      <c r="A28" s="50">
        <f t="shared" si="0"/>
        <v>23</v>
      </c>
      <c r="B28" s="3">
        <v>23</v>
      </c>
      <c r="C28" s="3">
        <v>23</v>
      </c>
      <c r="D28" s="51">
        <f t="shared" si="1"/>
        <v>1</v>
      </c>
      <c r="E28" s="44">
        <f t="shared" si="2"/>
        <v>489</v>
      </c>
      <c r="F28" s="36">
        <v>32000</v>
      </c>
    </row>
    <row r="29" spans="1:6" x14ac:dyDescent="0.2">
      <c r="A29" s="50">
        <f t="shared" si="0"/>
        <v>24</v>
      </c>
      <c r="B29" s="3">
        <v>24</v>
      </c>
      <c r="C29" s="3">
        <v>24</v>
      </c>
      <c r="D29" s="51">
        <f t="shared" si="1"/>
        <v>1</v>
      </c>
      <c r="E29" s="44">
        <f t="shared" si="2"/>
        <v>534</v>
      </c>
      <c r="F29" s="36">
        <v>33000</v>
      </c>
    </row>
    <row r="30" spans="1:6" x14ac:dyDescent="0.2">
      <c r="A30" s="50">
        <f t="shared" si="0"/>
        <v>25</v>
      </c>
      <c r="B30" s="3">
        <v>25</v>
      </c>
      <c r="C30" s="3">
        <v>25</v>
      </c>
      <c r="D30" s="51">
        <f t="shared" si="1"/>
        <v>1</v>
      </c>
      <c r="E30" s="44">
        <f t="shared" si="2"/>
        <v>581</v>
      </c>
      <c r="F30" s="36">
        <v>34000</v>
      </c>
    </row>
    <row r="31" spans="1:6" x14ac:dyDescent="0.2">
      <c r="A31" s="50">
        <f t="shared" si="0"/>
        <v>26</v>
      </c>
      <c r="B31" s="3">
        <v>26</v>
      </c>
      <c r="C31" s="3">
        <v>26</v>
      </c>
      <c r="D31" s="51">
        <f t="shared" si="1"/>
        <v>1</v>
      </c>
      <c r="E31" s="44">
        <f t="shared" si="2"/>
        <v>630</v>
      </c>
      <c r="F31" s="36">
        <v>35000</v>
      </c>
    </row>
    <row r="32" spans="1:6" x14ac:dyDescent="0.2">
      <c r="A32" s="50">
        <f t="shared" si="0"/>
        <v>27</v>
      </c>
      <c r="B32" s="3">
        <v>27</v>
      </c>
      <c r="C32" s="3">
        <v>27</v>
      </c>
      <c r="D32" s="51">
        <f t="shared" si="1"/>
        <v>1</v>
      </c>
      <c r="E32" s="44">
        <f t="shared" si="2"/>
        <v>681</v>
      </c>
      <c r="F32" s="36">
        <v>36000</v>
      </c>
    </row>
    <row r="33" spans="1:6" x14ac:dyDescent="0.2">
      <c r="A33" s="50">
        <f t="shared" si="0"/>
        <v>28</v>
      </c>
      <c r="B33" s="3">
        <v>28</v>
      </c>
      <c r="C33" s="3">
        <v>28</v>
      </c>
      <c r="D33" s="51">
        <f t="shared" si="1"/>
        <v>1</v>
      </c>
      <c r="E33" s="44">
        <f t="shared" si="2"/>
        <v>734</v>
      </c>
      <c r="F33" s="36">
        <v>37000</v>
      </c>
    </row>
    <row r="34" spans="1:6" x14ac:dyDescent="0.2">
      <c r="A34" s="50">
        <f t="shared" si="0"/>
        <v>29</v>
      </c>
      <c r="B34" s="3">
        <v>29</v>
      </c>
      <c r="C34" s="3">
        <v>29</v>
      </c>
      <c r="D34" s="51">
        <f t="shared" si="1"/>
        <v>1</v>
      </c>
      <c r="E34" s="44">
        <f t="shared" si="2"/>
        <v>789</v>
      </c>
      <c r="F34" s="36">
        <v>38000</v>
      </c>
    </row>
    <row r="35" spans="1:6" x14ac:dyDescent="0.2">
      <c r="A35" s="50">
        <f t="shared" si="0"/>
        <v>30</v>
      </c>
      <c r="B35" s="3">
        <v>30</v>
      </c>
      <c r="C35" s="3">
        <v>30</v>
      </c>
      <c r="D35" s="51">
        <f t="shared" si="1"/>
        <v>1</v>
      </c>
      <c r="E35" s="44">
        <f t="shared" si="2"/>
        <v>846</v>
      </c>
      <c r="F35" s="36">
        <v>39000</v>
      </c>
    </row>
    <row r="36" spans="1:6" x14ac:dyDescent="0.2">
      <c r="A36" s="50">
        <f t="shared" si="0"/>
        <v>31</v>
      </c>
      <c r="B36" s="3">
        <v>31</v>
      </c>
      <c r="C36" s="3">
        <v>31</v>
      </c>
      <c r="D36" s="51">
        <f t="shared" si="1"/>
        <v>1</v>
      </c>
      <c r="E36" s="44">
        <f t="shared" si="2"/>
        <v>905</v>
      </c>
      <c r="F36" s="36">
        <v>40000</v>
      </c>
    </row>
    <row r="37" spans="1:6" x14ac:dyDescent="0.2">
      <c r="A37" s="50">
        <f t="shared" si="0"/>
        <v>32</v>
      </c>
      <c r="B37" s="3">
        <v>32</v>
      </c>
      <c r="C37" s="3">
        <v>32</v>
      </c>
      <c r="D37" s="51">
        <f t="shared" si="1"/>
        <v>1</v>
      </c>
      <c r="E37" s="44">
        <f t="shared" si="2"/>
        <v>966</v>
      </c>
      <c r="F37" s="36">
        <v>41000</v>
      </c>
    </row>
    <row r="38" spans="1:6" x14ac:dyDescent="0.2">
      <c r="A38" s="50">
        <f t="shared" si="0"/>
        <v>33</v>
      </c>
      <c r="B38" s="3">
        <v>33</v>
      </c>
      <c r="C38" s="3">
        <v>33</v>
      </c>
      <c r="D38" s="51">
        <f t="shared" si="1"/>
        <v>1</v>
      </c>
      <c r="E38" s="44">
        <f t="shared" si="2"/>
        <v>1029</v>
      </c>
      <c r="F38" s="36">
        <v>42000</v>
      </c>
    </row>
    <row r="39" spans="1:6" x14ac:dyDescent="0.2">
      <c r="A39" s="50">
        <f t="shared" si="0"/>
        <v>34</v>
      </c>
      <c r="B39" s="3">
        <v>34</v>
      </c>
      <c r="C39" s="3">
        <v>34</v>
      </c>
      <c r="D39" s="51">
        <f t="shared" si="1"/>
        <v>1</v>
      </c>
      <c r="E39" s="44">
        <f t="shared" si="2"/>
        <v>1094</v>
      </c>
      <c r="F39" s="36">
        <v>43000.000000000007</v>
      </c>
    </row>
    <row r="40" spans="1:6" x14ac:dyDescent="0.2">
      <c r="A40" s="50">
        <f t="shared" si="0"/>
        <v>35</v>
      </c>
      <c r="B40" s="3">
        <v>35</v>
      </c>
      <c r="C40" s="3">
        <v>35</v>
      </c>
      <c r="D40" s="51">
        <f t="shared" si="1"/>
        <v>1</v>
      </c>
      <c r="E40" s="44">
        <f t="shared" si="2"/>
        <v>1161</v>
      </c>
      <c r="F40" s="36">
        <v>44000</v>
      </c>
    </row>
    <row r="41" spans="1:6" x14ac:dyDescent="0.2">
      <c r="A41" s="50">
        <f t="shared" si="0"/>
        <v>36</v>
      </c>
      <c r="B41" s="3">
        <v>36</v>
      </c>
      <c r="C41" s="3">
        <v>36</v>
      </c>
      <c r="D41" s="51">
        <f t="shared" si="1"/>
        <v>1</v>
      </c>
      <c r="E41" s="44">
        <f t="shared" si="2"/>
        <v>1230</v>
      </c>
      <c r="F41" s="36">
        <v>45000</v>
      </c>
    </row>
    <row r="42" spans="1:6" x14ac:dyDescent="0.2">
      <c r="A42" s="50">
        <f t="shared" si="0"/>
        <v>37</v>
      </c>
      <c r="B42" s="3">
        <v>37</v>
      </c>
      <c r="C42" s="3">
        <v>37</v>
      </c>
      <c r="D42" s="51">
        <f t="shared" si="1"/>
        <v>1</v>
      </c>
      <c r="E42" s="44">
        <f t="shared" si="2"/>
        <v>1301</v>
      </c>
      <c r="F42" s="36">
        <v>46000</v>
      </c>
    </row>
    <row r="43" spans="1:6" x14ac:dyDescent="0.2">
      <c r="A43" s="50">
        <f t="shared" si="0"/>
        <v>38</v>
      </c>
      <c r="B43" s="3">
        <v>38</v>
      </c>
      <c r="C43" s="3">
        <v>38</v>
      </c>
      <c r="D43" s="51">
        <f t="shared" si="1"/>
        <v>1</v>
      </c>
      <c r="E43" s="44">
        <f t="shared" si="2"/>
        <v>1374</v>
      </c>
      <c r="F43" s="36">
        <v>47000</v>
      </c>
    </row>
    <row r="44" spans="1:6" x14ac:dyDescent="0.2">
      <c r="A44" s="50">
        <f t="shared" si="0"/>
        <v>39</v>
      </c>
      <c r="B44" s="3">
        <v>39</v>
      </c>
      <c r="C44" s="3">
        <v>39</v>
      </c>
      <c r="D44" s="51">
        <f t="shared" si="1"/>
        <v>1</v>
      </c>
      <c r="E44" s="44">
        <f t="shared" si="2"/>
        <v>1449</v>
      </c>
      <c r="F44" s="36">
        <v>48000.000000000007</v>
      </c>
    </row>
    <row r="45" spans="1:6" x14ac:dyDescent="0.2">
      <c r="A45" s="50">
        <f t="shared" si="0"/>
        <v>40</v>
      </c>
      <c r="B45" s="3">
        <v>40</v>
      </c>
      <c r="C45" s="3">
        <v>40</v>
      </c>
      <c r="D45" s="51">
        <f t="shared" si="1"/>
        <v>1</v>
      </c>
      <c r="E45" s="44">
        <f t="shared" si="2"/>
        <v>1526</v>
      </c>
      <c r="F45" s="36">
        <v>49000</v>
      </c>
    </row>
    <row r="46" spans="1:6" x14ac:dyDescent="0.2">
      <c r="A46" s="50">
        <f t="shared" si="0"/>
        <v>41</v>
      </c>
      <c r="B46" s="3">
        <v>41</v>
      </c>
      <c r="C46" s="3">
        <v>41</v>
      </c>
      <c r="D46" s="51">
        <f t="shared" si="1"/>
        <v>1</v>
      </c>
      <c r="E46" s="44">
        <f t="shared" si="2"/>
        <v>1605</v>
      </c>
      <c r="F46" s="36">
        <v>50000</v>
      </c>
    </row>
    <row r="47" spans="1:6" x14ac:dyDescent="0.2">
      <c r="A47" s="50">
        <f t="shared" si="0"/>
        <v>42</v>
      </c>
      <c r="B47" s="3">
        <v>42</v>
      </c>
      <c r="C47" s="3">
        <v>42</v>
      </c>
      <c r="D47" s="51">
        <f t="shared" si="1"/>
        <v>1</v>
      </c>
      <c r="E47" s="44">
        <f t="shared" si="2"/>
        <v>1686</v>
      </c>
      <c r="F47" s="36">
        <v>51000.000000000007</v>
      </c>
    </row>
    <row r="48" spans="1:6" x14ac:dyDescent="0.2">
      <c r="A48" s="50">
        <f t="shared" si="0"/>
        <v>43</v>
      </c>
      <c r="B48" s="3">
        <v>43</v>
      </c>
      <c r="C48" s="3">
        <v>43</v>
      </c>
      <c r="D48" s="51">
        <f t="shared" si="1"/>
        <v>1</v>
      </c>
      <c r="E48" s="44">
        <f t="shared" si="2"/>
        <v>1769</v>
      </c>
      <c r="F48" s="36">
        <v>52000</v>
      </c>
    </row>
    <row r="49" spans="1:6" x14ac:dyDescent="0.2">
      <c r="A49" s="50">
        <f t="shared" si="0"/>
        <v>44</v>
      </c>
      <c r="B49" s="3">
        <v>44</v>
      </c>
      <c r="C49" s="3">
        <v>44</v>
      </c>
      <c r="D49" s="51">
        <f t="shared" si="1"/>
        <v>1</v>
      </c>
      <c r="E49" s="44">
        <f t="shared" si="2"/>
        <v>1854</v>
      </c>
      <c r="F49" s="36">
        <v>53000</v>
      </c>
    </row>
    <row r="50" spans="1:6" x14ac:dyDescent="0.2">
      <c r="A50" s="50">
        <f t="shared" si="0"/>
        <v>45</v>
      </c>
      <c r="B50" s="3">
        <v>45</v>
      </c>
      <c r="C50" s="3">
        <v>45</v>
      </c>
      <c r="D50" s="51">
        <f t="shared" si="1"/>
        <v>1</v>
      </c>
      <c r="E50" s="44">
        <f t="shared" si="2"/>
        <v>1941</v>
      </c>
      <c r="F50" s="36">
        <v>54000</v>
      </c>
    </row>
    <row r="51" spans="1:6" x14ac:dyDescent="0.2">
      <c r="A51" s="50">
        <f t="shared" si="0"/>
        <v>46</v>
      </c>
      <c r="B51" s="3">
        <v>46</v>
      </c>
      <c r="C51" s="3">
        <v>46</v>
      </c>
      <c r="D51" s="51">
        <f t="shared" si="1"/>
        <v>1</v>
      </c>
      <c r="E51" s="44">
        <f t="shared" si="2"/>
        <v>2030</v>
      </c>
      <c r="F51" s="36">
        <v>55000</v>
      </c>
    </row>
    <row r="52" spans="1:6" x14ac:dyDescent="0.2">
      <c r="A52" s="50">
        <f t="shared" si="0"/>
        <v>47</v>
      </c>
      <c r="B52" s="3">
        <v>47</v>
      </c>
      <c r="C52" s="3">
        <v>47</v>
      </c>
      <c r="D52" s="51">
        <f t="shared" si="1"/>
        <v>1</v>
      </c>
      <c r="E52" s="44">
        <f t="shared" si="2"/>
        <v>2121</v>
      </c>
      <c r="F52" s="36">
        <v>56000.000000000007</v>
      </c>
    </row>
    <row r="53" spans="1:6" x14ac:dyDescent="0.2">
      <c r="A53" s="50">
        <f t="shared" si="0"/>
        <v>48</v>
      </c>
      <c r="B53" s="3">
        <v>48</v>
      </c>
      <c r="C53" s="3">
        <v>48</v>
      </c>
      <c r="D53" s="51">
        <f t="shared" si="1"/>
        <v>1</v>
      </c>
      <c r="E53" s="44">
        <f t="shared" si="2"/>
        <v>2214</v>
      </c>
      <c r="F53" s="36">
        <v>57000</v>
      </c>
    </row>
    <row r="54" spans="1:6" x14ac:dyDescent="0.2">
      <c r="A54" s="50">
        <f t="shared" si="0"/>
        <v>49</v>
      </c>
      <c r="B54" s="3">
        <v>49</v>
      </c>
      <c r="C54" s="3">
        <v>49</v>
      </c>
      <c r="D54" s="51">
        <f t="shared" si="1"/>
        <v>1</v>
      </c>
      <c r="E54" s="44">
        <f t="shared" si="2"/>
        <v>2309</v>
      </c>
      <c r="F54" s="36">
        <v>58000.000000000007</v>
      </c>
    </row>
    <row r="55" spans="1:6" x14ac:dyDescent="0.2">
      <c r="A55" s="50">
        <f t="shared" si="0"/>
        <v>50</v>
      </c>
      <c r="B55" s="3">
        <v>50</v>
      </c>
      <c r="C55" s="3">
        <v>50</v>
      </c>
      <c r="D55" s="51">
        <f t="shared" si="1"/>
        <v>1</v>
      </c>
      <c r="E55" s="44">
        <f t="shared" si="2"/>
        <v>2406</v>
      </c>
      <c r="F55" s="36">
        <v>59000</v>
      </c>
    </row>
    <row r="56" spans="1:6" x14ac:dyDescent="0.2">
      <c r="A56" s="50">
        <f t="shared" si="0"/>
        <v>51</v>
      </c>
      <c r="B56" s="3">
        <f>B6+20000</f>
        <v>20001</v>
      </c>
      <c r="C56" s="3">
        <v>1</v>
      </c>
      <c r="D56" s="51">
        <f t="shared" si="1"/>
        <v>-1</v>
      </c>
      <c r="E56" s="44">
        <f t="shared" si="2"/>
        <v>5</v>
      </c>
      <c r="F56" s="36">
        <v>10000</v>
      </c>
    </row>
    <row r="57" spans="1:6" x14ac:dyDescent="0.2">
      <c r="A57" s="50">
        <f t="shared" si="0"/>
        <v>52</v>
      </c>
      <c r="B57" s="3">
        <f t="shared" ref="B57:B105" si="3">B7+20000</f>
        <v>20002</v>
      </c>
      <c r="C57" s="3">
        <v>2</v>
      </c>
      <c r="D57" s="51">
        <f t="shared" si="1"/>
        <v>-1</v>
      </c>
      <c r="E57" s="44">
        <f t="shared" si="2"/>
        <v>6</v>
      </c>
      <c r="F57" s="36">
        <v>11000</v>
      </c>
    </row>
    <row r="58" spans="1:6" x14ac:dyDescent="0.2">
      <c r="A58" s="50">
        <f t="shared" si="0"/>
        <v>53</v>
      </c>
      <c r="B58" s="3">
        <f t="shared" si="3"/>
        <v>20003</v>
      </c>
      <c r="C58" s="3">
        <v>3</v>
      </c>
      <c r="D58" s="51">
        <f t="shared" si="1"/>
        <v>-1</v>
      </c>
      <c r="E58" s="44">
        <f t="shared" si="2"/>
        <v>9</v>
      </c>
      <c r="F58" s="36">
        <v>12000</v>
      </c>
    </row>
    <row r="59" spans="1:6" x14ac:dyDescent="0.2">
      <c r="A59" s="50">
        <f t="shared" si="0"/>
        <v>54</v>
      </c>
      <c r="B59" s="3">
        <f t="shared" si="3"/>
        <v>20004</v>
      </c>
      <c r="C59" s="3">
        <v>4</v>
      </c>
      <c r="D59" s="51">
        <f t="shared" si="1"/>
        <v>-1</v>
      </c>
      <c r="E59" s="44">
        <f t="shared" si="2"/>
        <v>14</v>
      </c>
      <c r="F59" s="36">
        <v>13000</v>
      </c>
    </row>
    <row r="60" spans="1:6" x14ac:dyDescent="0.2">
      <c r="A60" s="50">
        <f t="shared" si="0"/>
        <v>55</v>
      </c>
      <c r="B60" s="3">
        <f t="shared" si="3"/>
        <v>20005</v>
      </c>
      <c r="C60" s="3">
        <v>5</v>
      </c>
      <c r="D60" s="51">
        <f t="shared" si="1"/>
        <v>-1</v>
      </c>
      <c r="E60" s="44">
        <f t="shared" si="2"/>
        <v>21</v>
      </c>
      <c r="F60" s="36">
        <v>14000</v>
      </c>
    </row>
    <row r="61" spans="1:6" x14ac:dyDescent="0.2">
      <c r="A61" s="50">
        <f t="shared" si="0"/>
        <v>56</v>
      </c>
      <c r="B61" s="3">
        <f t="shared" si="3"/>
        <v>20006</v>
      </c>
      <c r="C61" s="3">
        <v>6</v>
      </c>
      <c r="D61" s="51">
        <f t="shared" si="1"/>
        <v>-1</v>
      </c>
      <c r="E61" s="44">
        <f t="shared" si="2"/>
        <v>30</v>
      </c>
      <c r="F61" s="36">
        <v>15000</v>
      </c>
    </row>
    <row r="62" spans="1:6" x14ac:dyDescent="0.2">
      <c r="A62" s="50">
        <f t="shared" si="0"/>
        <v>57</v>
      </c>
      <c r="B62" s="3">
        <f t="shared" si="3"/>
        <v>20007</v>
      </c>
      <c r="C62" s="3">
        <v>7</v>
      </c>
      <c r="D62" s="51">
        <f t="shared" si="1"/>
        <v>-1</v>
      </c>
      <c r="E62" s="44">
        <f t="shared" si="2"/>
        <v>41</v>
      </c>
      <c r="F62" s="36">
        <v>16000</v>
      </c>
    </row>
    <row r="63" spans="1:6" x14ac:dyDescent="0.2">
      <c r="A63" s="50">
        <f t="shared" si="0"/>
        <v>58</v>
      </c>
      <c r="B63" s="3">
        <f t="shared" si="3"/>
        <v>20008</v>
      </c>
      <c r="C63" s="3">
        <v>8</v>
      </c>
      <c r="D63" s="51">
        <f t="shared" si="1"/>
        <v>-1</v>
      </c>
      <c r="E63" s="44">
        <f t="shared" si="2"/>
        <v>54</v>
      </c>
      <c r="F63" s="36">
        <v>17000</v>
      </c>
    </row>
    <row r="64" spans="1:6" x14ac:dyDescent="0.2">
      <c r="A64" s="50">
        <f t="shared" si="0"/>
        <v>59</v>
      </c>
      <c r="B64" s="3">
        <f t="shared" si="3"/>
        <v>20009</v>
      </c>
      <c r="C64" s="3">
        <v>9</v>
      </c>
      <c r="D64" s="51">
        <f t="shared" si="1"/>
        <v>-1</v>
      </c>
      <c r="E64" s="44">
        <f t="shared" si="2"/>
        <v>69</v>
      </c>
      <c r="F64" s="36">
        <v>18000</v>
      </c>
    </row>
    <row r="65" spans="1:6" x14ac:dyDescent="0.2">
      <c r="A65" s="50">
        <f t="shared" si="0"/>
        <v>60</v>
      </c>
      <c r="B65" s="3">
        <f t="shared" si="3"/>
        <v>20010</v>
      </c>
      <c r="C65" s="3">
        <v>10</v>
      </c>
      <c r="D65" s="51">
        <f t="shared" si="1"/>
        <v>-1</v>
      </c>
      <c r="E65" s="44">
        <f t="shared" si="2"/>
        <v>86</v>
      </c>
      <c r="F65" s="36">
        <v>19000</v>
      </c>
    </row>
    <row r="66" spans="1:6" x14ac:dyDescent="0.2">
      <c r="A66" s="50">
        <f t="shared" si="0"/>
        <v>61</v>
      </c>
      <c r="B66" s="3">
        <f t="shared" si="3"/>
        <v>20011</v>
      </c>
      <c r="C66" s="3">
        <v>11</v>
      </c>
      <c r="D66" s="51">
        <f t="shared" si="1"/>
        <v>-1</v>
      </c>
      <c r="E66" s="44">
        <f t="shared" si="2"/>
        <v>105</v>
      </c>
      <c r="F66" s="36">
        <v>20000</v>
      </c>
    </row>
    <row r="67" spans="1:6" x14ac:dyDescent="0.2">
      <c r="A67" s="50">
        <f t="shared" si="0"/>
        <v>62</v>
      </c>
      <c r="B67" s="3">
        <f t="shared" si="3"/>
        <v>20012</v>
      </c>
      <c r="C67" s="3">
        <v>12</v>
      </c>
      <c r="D67" s="51">
        <f t="shared" si="1"/>
        <v>-1</v>
      </c>
      <c r="E67" s="44">
        <f t="shared" si="2"/>
        <v>126</v>
      </c>
      <c r="F67" s="36">
        <v>21000</v>
      </c>
    </row>
    <row r="68" spans="1:6" x14ac:dyDescent="0.2">
      <c r="A68" s="50">
        <f t="shared" si="0"/>
        <v>63</v>
      </c>
      <c r="B68" s="3">
        <f t="shared" si="3"/>
        <v>20013</v>
      </c>
      <c r="C68" s="3">
        <v>13</v>
      </c>
      <c r="D68" s="51">
        <f t="shared" si="1"/>
        <v>-1</v>
      </c>
      <c r="E68" s="44">
        <f t="shared" si="2"/>
        <v>149</v>
      </c>
      <c r="F68" s="36">
        <v>22000</v>
      </c>
    </row>
    <row r="69" spans="1:6" x14ac:dyDescent="0.2">
      <c r="A69" s="50">
        <f t="shared" si="0"/>
        <v>64</v>
      </c>
      <c r="B69" s="3">
        <f t="shared" si="3"/>
        <v>20014</v>
      </c>
      <c r="C69" s="3">
        <v>14</v>
      </c>
      <c r="D69" s="51">
        <f t="shared" si="1"/>
        <v>-1</v>
      </c>
      <c r="E69" s="44">
        <f t="shared" si="2"/>
        <v>174</v>
      </c>
      <c r="F69" s="36">
        <v>23000</v>
      </c>
    </row>
    <row r="70" spans="1:6" x14ac:dyDescent="0.2">
      <c r="A70" s="50">
        <f t="shared" si="0"/>
        <v>65</v>
      </c>
      <c r="B70" s="3">
        <f t="shared" si="3"/>
        <v>20015</v>
      </c>
      <c r="C70" s="3">
        <v>15</v>
      </c>
      <c r="D70" s="51">
        <f t="shared" si="1"/>
        <v>-1</v>
      </c>
      <c r="E70" s="44">
        <f t="shared" si="2"/>
        <v>201</v>
      </c>
      <c r="F70" s="36">
        <v>24000.000000000004</v>
      </c>
    </row>
    <row r="71" spans="1:6" x14ac:dyDescent="0.2">
      <c r="A71" s="50">
        <f t="shared" ref="A71:A105" si="4">ROW()-5</f>
        <v>66</v>
      </c>
      <c r="B71" s="3">
        <f t="shared" si="3"/>
        <v>20016</v>
      </c>
      <c r="C71" s="3">
        <v>16</v>
      </c>
      <c r="D71" s="51">
        <f t="shared" ref="D71:D105" si="5">IF(B71&lt;20000,1,-1)</f>
        <v>-1</v>
      </c>
      <c r="E71" s="44">
        <f t="shared" ref="E71:E105" si="6">POWER((1*(C71-1)),2)+5</f>
        <v>230</v>
      </c>
      <c r="F71" s="36">
        <v>25000</v>
      </c>
    </row>
    <row r="72" spans="1:6" x14ac:dyDescent="0.2">
      <c r="A72" s="50">
        <f t="shared" si="4"/>
        <v>67</v>
      </c>
      <c r="B72" s="3">
        <f t="shared" si="3"/>
        <v>20017</v>
      </c>
      <c r="C72" s="3">
        <v>17</v>
      </c>
      <c r="D72" s="51">
        <f t="shared" si="5"/>
        <v>-1</v>
      </c>
      <c r="E72" s="44">
        <f t="shared" si="6"/>
        <v>261</v>
      </c>
      <c r="F72" s="36">
        <v>26000</v>
      </c>
    </row>
    <row r="73" spans="1:6" x14ac:dyDescent="0.2">
      <c r="A73" s="50">
        <f t="shared" si="4"/>
        <v>68</v>
      </c>
      <c r="B73" s="3">
        <f t="shared" si="3"/>
        <v>20018</v>
      </c>
      <c r="C73" s="3">
        <v>18</v>
      </c>
      <c r="D73" s="51">
        <f t="shared" si="5"/>
        <v>-1</v>
      </c>
      <c r="E73" s="44">
        <f t="shared" si="6"/>
        <v>294</v>
      </c>
      <c r="F73" s="36">
        <v>27000</v>
      </c>
    </row>
    <row r="74" spans="1:6" x14ac:dyDescent="0.2">
      <c r="A74" s="50">
        <f t="shared" si="4"/>
        <v>69</v>
      </c>
      <c r="B74" s="3">
        <f t="shared" si="3"/>
        <v>20019</v>
      </c>
      <c r="C74" s="3">
        <v>19</v>
      </c>
      <c r="D74" s="51">
        <f t="shared" si="5"/>
        <v>-1</v>
      </c>
      <c r="E74" s="44">
        <f t="shared" si="6"/>
        <v>329</v>
      </c>
      <c r="F74" s="36">
        <v>28000</v>
      </c>
    </row>
    <row r="75" spans="1:6" x14ac:dyDescent="0.2">
      <c r="A75" s="50">
        <f t="shared" si="4"/>
        <v>70</v>
      </c>
      <c r="B75" s="3">
        <f t="shared" si="3"/>
        <v>20020</v>
      </c>
      <c r="C75" s="3">
        <v>20</v>
      </c>
      <c r="D75" s="51">
        <f t="shared" si="5"/>
        <v>-1</v>
      </c>
      <c r="E75" s="44">
        <f t="shared" si="6"/>
        <v>366</v>
      </c>
      <c r="F75" s="36">
        <v>29000.000000000004</v>
      </c>
    </row>
    <row r="76" spans="1:6" x14ac:dyDescent="0.2">
      <c r="A76" s="50">
        <f t="shared" si="4"/>
        <v>71</v>
      </c>
      <c r="B76" s="3">
        <f t="shared" si="3"/>
        <v>20021</v>
      </c>
      <c r="C76" s="3">
        <v>21</v>
      </c>
      <c r="D76" s="51">
        <f t="shared" si="5"/>
        <v>-1</v>
      </c>
      <c r="E76" s="44">
        <f t="shared" si="6"/>
        <v>405</v>
      </c>
      <c r="F76" s="36">
        <v>30000</v>
      </c>
    </row>
    <row r="77" spans="1:6" x14ac:dyDescent="0.2">
      <c r="A77" s="50">
        <f t="shared" si="4"/>
        <v>72</v>
      </c>
      <c r="B77" s="3">
        <f t="shared" si="3"/>
        <v>20022</v>
      </c>
      <c r="C77" s="3">
        <v>22</v>
      </c>
      <c r="D77" s="51">
        <f t="shared" si="5"/>
        <v>-1</v>
      </c>
      <c r="E77" s="44">
        <f t="shared" si="6"/>
        <v>446</v>
      </c>
      <c r="F77" s="36">
        <v>31000</v>
      </c>
    </row>
    <row r="78" spans="1:6" x14ac:dyDescent="0.2">
      <c r="A78" s="50">
        <f t="shared" si="4"/>
        <v>73</v>
      </c>
      <c r="B78" s="3">
        <f>B28+20000</f>
        <v>20023</v>
      </c>
      <c r="C78" s="3">
        <v>23</v>
      </c>
      <c r="D78" s="51">
        <f t="shared" si="5"/>
        <v>-1</v>
      </c>
      <c r="E78" s="44">
        <f t="shared" si="6"/>
        <v>489</v>
      </c>
      <c r="F78" s="36">
        <v>32000</v>
      </c>
    </row>
    <row r="79" spans="1:6" x14ac:dyDescent="0.2">
      <c r="A79" s="50">
        <f t="shared" si="4"/>
        <v>74</v>
      </c>
      <c r="B79" s="3">
        <f t="shared" si="3"/>
        <v>20024</v>
      </c>
      <c r="C79" s="3">
        <v>24</v>
      </c>
      <c r="D79" s="51">
        <f t="shared" si="5"/>
        <v>-1</v>
      </c>
      <c r="E79" s="44">
        <f t="shared" si="6"/>
        <v>534</v>
      </c>
      <c r="F79" s="36">
        <v>33000</v>
      </c>
    </row>
    <row r="80" spans="1:6" x14ac:dyDescent="0.2">
      <c r="A80" s="50">
        <f t="shared" si="4"/>
        <v>75</v>
      </c>
      <c r="B80" s="3">
        <f t="shared" si="3"/>
        <v>20025</v>
      </c>
      <c r="C80" s="3">
        <v>25</v>
      </c>
      <c r="D80" s="51">
        <f t="shared" si="5"/>
        <v>-1</v>
      </c>
      <c r="E80" s="44">
        <f t="shared" si="6"/>
        <v>581</v>
      </c>
      <c r="F80" s="36">
        <v>34000</v>
      </c>
    </row>
    <row r="81" spans="1:6" x14ac:dyDescent="0.2">
      <c r="A81" s="50">
        <f t="shared" si="4"/>
        <v>76</v>
      </c>
      <c r="B81" s="3">
        <f t="shared" si="3"/>
        <v>20026</v>
      </c>
      <c r="C81" s="3">
        <v>26</v>
      </c>
      <c r="D81" s="51">
        <f t="shared" si="5"/>
        <v>-1</v>
      </c>
      <c r="E81" s="44">
        <f t="shared" si="6"/>
        <v>630</v>
      </c>
      <c r="F81" s="36">
        <v>35000</v>
      </c>
    </row>
    <row r="82" spans="1:6" x14ac:dyDescent="0.2">
      <c r="A82" s="50">
        <f t="shared" si="4"/>
        <v>77</v>
      </c>
      <c r="B82" s="3">
        <f t="shared" si="3"/>
        <v>20027</v>
      </c>
      <c r="C82" s="3">
        <v>27</v>
      </c>
      <c r="D82" s="51">
        <f t="shared" si="5"/>
        <v>-1</v>
      </c>
      <c r="E82" s="44">
        <f t="shared" si="6"/>
        <v>681</v>
      </c>
      <c r="F82" s="36">
        <v>36000</v>
      </c>
    </row>
    <row r="83" spans="1:6" x14ac:dyDescent="0.2">
      <c r="A83" s="50">
        <f t="shared" si="4"/>
        <v>78</v>
      </c>
      <c r="B83" s="3">
        <f t="shared" si="3"/>
        <v>20028</v>
      </c>
      <c r="C83" s="3">
        <v>28</v>
      </c>
      <c r="D83" s="51">
        <f t="shared" si="5"/>
        <v>-1</v>
      </c>
      <c r="E83" s="44">
        <f t="shared" si="6"/>
        <v>734</v>
      </c>
      <c r="F83" s="36">
        <v>37000</v>
      </c>
    </row>
    <row r="84" spans="1:6" x14ac:dyDescent="0.2">
      <c r="A84" s="50">
        <f t="shared" si="4"/>
        <v>79</v>
      </c>
      <c r="B84" s="3">
        <f t="shared" si="3"/>
        <v>20029</v>
      </c>
      <c r="C84" s="3">
        <v>29</v>
      </c>
      <c r="D84" s="51">
        <f t="shared" si="5"/>
        <v>-1</v>
      </c>
      <c r="E84" s="44">
        <f t="shared" si="6"/>
        <v>789</v>
      </c>
      <c r="F84" s="36">
        <v>38000</v>
      </c>
    </row>
    <row r="85" spans="1:6" x14ac:dyDescent="0.2">
      <c r="A85" s="50">
        <f t="shared" si="4"/>
        <v>80</v>
      </c>
      <c r="B85" s="3">
        <f t="shared" si="3"/>
        <v>20030</v>
      </c>
      <c r="C85" s="3">
        <v>30</v>
      </c>
      <c r="D85" s="51">
        <f t="shared" si="5"/>
        <v>-1</v>
      </c>
      <c r="E85" s="44">
        <f t="shared" si="6"/>
        <v>846</v>
      </c>
      <c r="F85" s="36">
        <v>39000</v>
      </c>
    </row>
    <row r="86" spans="1:6" x14ac:dyDescent="0.2">
      <c r="A86" s="50">
        <f t="shared" si="4"/>
        <v>81</v>
      </c>
      <c r="B86" s="3">
        <f>B36+20000</f>
        <v>20031</v>
      </c>
      <c r="C86" s="3">
        <v>31</v>
      </c>
      <c r="D86" s="51">
        <f t="shared" si="5"/>
        <v>-1</v>
      </c>
      <c r="E86" s="44">
        <f t="shared" si="6"/>
        <v>905</v>
      </c>
      <c r="F86" s="36">
        <v>40000</v>
      </c>
    </row>
    <row r="87" spans="1:6" x14ac:dyDescent="0.2">
      <c r="A87" s="50">
        <f t="shared" si="4"/>
        <v>82</v>
      </c>
      <c r="B87" s="3">
        <f t="shared" si="3"/>
        <v>20032</v>
      </c>
      <c r="C87" s="3">
        <v>32</v>
      </c>
      <c r="D87" s="51">
        <f t="shared" si="5"/>
        <v>-1</v>
      </c>
      <c r="E87" s="44">
        <f t="shared" si="6"/>
        <v>966</v>
      </c>
      <c r="F87" s="36">
        <v>41000</v>
      </c>
    </row>
    <row r="88" spans="1:6" x14ac:dyDescent="0.2">
      <c r="A88" s="50">
        <f t="shared" si="4"/>
        <v>83</v>
      </c>
      <c r="B88" s="3">
        <f t="shared" si="3"/>
        <v>20033</v>
      </c>
      <c r="C88" s="3">
        <v>33</v>
      </c>
      <c r="D88" s="51">
        <f t="shared" si="5"/>
        <v>-1</v>
      </c>
      <c r="E88" s="44">
        <f t="shared" si="6"/>
        <v>1029</v>
      </c>
      <c r="F88" s="36">
        <v>42000</v>
      </c>
    </row>
    <row r="89" spans="1:6" x14ac:dyDescent="0.2">
      <c r="A89" s="50">
        <f t="shared" si="4"/>
        <v>84</v>
      </c>
      <c r="B89" s="3">
        <f t="shared" si="3"/>
        <v>20034</v>
      </c>
      <c r="C89" s="3">
        <v>34</v>
      </c>
      <c r="D89" s="51">
        <f t="shared" si="5"/>
        <v>-1</v>
      </c>
      <c r="E89" s="44">
        <f t="shared" si="6"/>
        <v>1094</v>
      </c>
      <c r="F89" s="36">
        <v>43000.000000000007</v>
      </c>
    </row>
    <row r="90" spans="1:6" x14ac:dyDescent="0.2">
      <c r="A90" s="50">
        <f t="shared" si="4"/>
        <v>85</v>
      </c>
      <c r="B90" s="3">
        <f t="shared" si="3"/>
        <v>20035</v>
      </c>
      <c r="C90" s="3">
        <v>35</v>
      </c>
      <c r="D90" s="51">
        <f t="shared" si="5"/>
        <v>-1</v>
      </c>
      <c r="E90" s="44">
        <f t="shared" si="6"/>
        <v>1161</v>
      </c>
      <c r="F90" s="36">
        <v>44000</v>
      </c>
    </row>
    <row r="91" spans="1:6" x14ac:dyDescent="0.2">
      <c r="A91" s="50">
        <f t="shared" si="4"/>
        <v>86</v>
      </c>
      <c r="B91" s="3">
        <f t="shared" si="3"/>
        <v>20036</v>
      </c>
      <c r="C91" s="3">
        <v>36</v>
      </c>
      <c r="D91" s="51">
        <f t="shared" si="5"/>
        <v>-1</v>
      </c>
      <c r="E91" s="44">
        <f t="shared" si="6"/>
        <v>1230</v>
      </c>
      <c r="F91" s="36">
        <v>45000</v>
      </c>
    </row>
    <row r="92" spans="1:6" x14ac:dyDescent="0.2">
      <c r="A92" s="50">
        <f t="shared" si="4"/>
        <v>87</v>
      </c>
      <c r="B92" s="3">
        <f>B42+20000</f>
        <v>20037</v>
      </c>
      <c r="C92" s="3">
        <v>37</v>
      </c>
      <c r="D92" s="51">
        <f t="shared" si="5"/>
        <v>-1</v>
      </c>
      <c r="E92" s="44">
        <f t="shared" si="6"/>
        <v>1301</v>
      </c>
      <c r="F92" s="36">
        <v>46000</v>
      </c>
    </row>
    <row r="93" spans="1:6" x14ac:dyDescent="0.2">
      <c r="A93" s="50">
        <f t="shared" si="4"/>
        <v>88</v>
      </c>
      <c r="B93" s="3">
        <f t="shared" si="3"/>
        <v>20038</v>
      </c>
      <c r="C93" s="3">
        <v>38</v>
      </c>
      <c r="D93" s="51">
        <f t="shared" si="5"/>
        <v>-1</v>
      </c>
      <c r="E93" s="44">
        <f t="shared" si="6"/>
        <v>1374</v>
      </c>
      <c r="F93" s="36">
        <v>47000</v>
      </c>
    </row>
    <row r="94" spans="1:6" x14ac:dyDescent="0.2">
      <c r="A94" s="50">
        <f t="shared" si="4"/>
        <v>89</v>
      </c>
      <c r="B94" s="3">
        <f t="shared" si="3"/>
        <v>20039</v>
      </c>
      <c r="C94" s="3">
        <v>39</v>
      </c>
      <c r="D94" s="51">
        <f t="shared" si="5"/>
        <v>-1</v>
      </c>
      <c r="E94" s="44">
        <f t="shared" si="6"/>
        <v>1449</v>
      </c>
      <c r="F94" s="36">
        <v>48000.000000000007</v>
      </c>
    </row>
    <row r="95" spans="1:6" x14ac:dyDescent="0.2">
      <c r="A95" s="50">
        <f t="shared" si="4"/>
        <v>90</v>
      </c>
      <c r="B95" s="3">
        <f t="shared" si="3"/>
        <v>20040</v>
      </c>
      <c r="C95" s="3">
        <v>40</v>
      </c>
      <c r="D95" s="51">
        <f t="shared" si="5"/>
        <v>-1</v>
      </c>
      <c r="E95" s="44">
        <f t="shared" si="6"/>
        <v>1526</v>
      </c>
      <c r="F95" s="36">
        <v>49000</v>
      </c>
    </row>
    <row r="96" spans="1:6" x14ac:dyDescent="0.2">
      <c r="A96" s="50">
        <f t="shared" si="4"/>
        <v>91</v>
      </c>
      <c r="B96" s="3">
        <f t="shared" si="3"/>
        <v>20041</v>
      </c>
      <c r="C96" s="3">
        <v>41</v>
      </c>
      <c r="D96" s="51">
        <f t="shared" si="5"/>
        <v>-1</v>
      </c>
      <c r="E96" s="44">
        <f t="shared" si="6"/>
        <v>1605</v>
      </c>
      <c r="F96" s="36">
        <v>50000</v>
      </c>
    </row>
    <row r="97" spans="1:6" x14ac:dyDescent="0.2">
      <c r="A97" s="50">
        <f t="shared" si="4"/>
        <v>92</v>
      </c>
      <c r="B97" s="3">
        <f t="shared" si="3"/>
        <v>20042</v>
      </c>
      <c r="C97" s="3">
        <v>42</v>
      </c>
      <c r="D97" s="51">
        <f t="shared" si="5"/>
        <v>-1</v>
      </c>
      <c r="E97" s="44">
        <f t="shared" si="6"/>
        <v>1686</v>
      </c>
      <c r="F97" s="36">
        <v>51000.000000000007</v>
      </c>
    </row>
    <row r="98" spans="1:6" x14ac:dyDescent="0.2">
      <c r="A98" s="50">
        <f t="shared" si="4"/>
        <v>93</v>
      </c>
      <c r="B98" s="3">
        <f t="shared" si="3"/>
        <v>20043</v>
      </c>
      <c r="C98" s="3">
        <v>43</v>
      </c>
      <c r="D98" s="51">
        <f t="shared" si="5"/>
        <v>-1</v>
      </c>
      <c r="E98" s="44">
        <f t="shared" si="6"/>
        <v>1769</v>
      </c>
      <c r="F98" s="36">
        <v>52000</v>
      </c>
    </row>
    <row r="99" spans="1:6" x14ac:dyDescent="0.2">
      <c r="A99" s="50">
        <f t="shared" si="4"/>
        <v>94</v>
      </c>
      <c r="B99" s="3">
        <f t="shared" si="3"/>
        <v>20044</v>
      </c>
      <c r="C99" s="3">
        <v>44</v>
      </c>
      <c r="D99" s="51">
        <f t="shared" si="5"/>
        <v>-1</v>
      </c>
      <c r="E99" s="44">
        <f t="shared" si="6"/>
        <v>1854</v>
      </c>
      <c r="F99" s="36">
        <v>53000</v>
      </c>
    </row>
    <row r="100" spans="1:6" x14ac:dyDescent="0.2">
      <c r="A100" s="50">
        <f t="shared" si="4"/>
        <v>95</v>
      </c>
      <c r="B100" s="3">
        <f t="shared" si="3"/>
        <v>20045</v>
      </c>
      <c r="C100" s="3">
        <v>45</v>
      </c>
      <c r="D100" s="51">
        <f t="shared" si="5"/>
        <v>-1</v>
      </c>
      <c r="E100" s="44">
        <f t="shared" si="6"/>
        <v>1941</v>
      </c>
      <c r="F100" s="36">
        <v>54000</v>
      </c>
    </row>
    <row r="101" spans="1:6" x14ac:dyDescent="0.2">
      <c r="A101" s="50">
        <f t="shared" si="4"/>
        <v>96</v>
      </c>
      <c r="B101" s="3">
        <f t="shared" si="3"/>
        <v>20046</v>
      </c>
      <c r="C101" s="3">
        <v>46</v>
      </c>
      <c r="D101" s="51">
        <f t="shared" si="5"/>
        <v>-1</v>
      </c>
      <c r="E101" s="44">
        <f t="shared" si="6"/>
        <v>2030</v>
      </c>
      <c r="F101" s="36">
        <v>55000</v>
      </c>
    </row>
    <row r="102" spans="1:6" x14ac:dyDescent="0.2">
      <c r="A102" s="50">
        <f t="shared" si="4"/>
        <v>97</v>
      </c>
      <c r="B102" s="3">
        <f t="shared" si="3"/>
        <v>20047</v>
      </c>
      <c r="C102" s="3">
        <v>47</v>
      </c>
      <c r="D102" s="51">
        <f t="shared" si="5"/>
        <v>-1</v>
      </c>
      <c r="E102" s="44">
        <f t="shared" si="6"/>
        <v>2121</v>
      </c>
      <c r="F102" s="36">
        <v>56000.000000000007</v>
      </c>
    </row>
    <row r="103" spans="1:6" x14ac:dyDescent="0.2">
      <c r="A103" s="50">
        <f t="shared" si="4"/>
        <v>98</v>
      </c>
      <c r="B103" s="3">
        <f t="shared" si="3"/>
        <v>20048</v>
      </c>
      <c r="C103" s="3">
        <v>48</v>
      </c>
      <c r="D103" s="51">
        <f t="shared" si="5"/>
        <v>-1</v>
      </c>
      <c r="E103" s="44">
        <f t="shared" si="6"/>
        <v>2214</v>
      </c>
      <c r="F103" s="36">
        <v>57000</v>
      </c>
    </row>
    <row r="104" spans="1:6" x14ac:dyDescent="0.2">
      <c r="A104" s="50">
        <f t="shared" si="4"/>
        <v>99</v>
      </c>
      <c r="B104" s="3">
        <f t="shared" si="3"/>
        <v>20049</v>
      </c>
      <c r="C104" s="3">
        <v>49</v>
      </c>
      <c r="D104" s="51">
        <f t="shared" si="5"/>
        <v>-1</v>
      </c>
      <c r="E104" s="44">
        <f t="shared" si="6"/>
        <v>2309</v>
      </c>
      <c r="F104" s="36">
        <v>58000.000000000007</v>
      </c>
    </row>
    <row r="105" spans="1:6" x14ac:dyDescent="0.2">
      <c r="A105" s="50">
        <f t="shared" si="4"/>
        <v>100</v>
      </c>
      <c r="B105" s="3">
        <f t="shared" si="3"/>
        <v>20050</v>
      </c>
      <c r="C105" s="3">
        <v>50</v>
      </c>
      <c r="D105" s="51">
        <f t="shared" si="5"/>
        <v>-1</v>
      </c>
      <c r="E105" s="44">
        <f t="shared" si="6"/>
        <v>2406</v>
      </c>
      <c r="F105" s="36">
        <v>59000</v>
      </c>
    </row>
  </sheetData>
  <phoneticPr fontId="8" type="noConversion"/>
  <conditionalFormatting sqref="A6:A105">
    <cfRule type="colorScale" priority="3">
      <colorScale>
        <cfvo type="min"/>
        <cfvo type="percentile" val="50"/>
        <cfvo type="max"/>
        <color rgb="FFF8696B"/>
        <color rgb="FFFFEB84"/>
        <color rgb="FF63BE7B"/>
      </colorScale>
    </cfRule>
    <cfRule type="duplicateValues" dxfId="18" priority="4"/>
  </conditionalFormatting>
  <conditionalFormatting sqref="B1:C105">
    <cfRule type="duplicateValues" dxfId="17"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F8C1-57B1-4E75-BAC8-C3DBD7A11F85}">
  <dimension ref="A1:H11"/>
  <sheetViews>
    <sheetView workbookViewId="0">
      <selection activeCell="C1" sqref="C1:H11"/>
    </sheetView>
  </sheetViews>
  <sheetFormatPr defaultRowHeight="14.25" x14ac:dyDescent="0.2"/>
  <cols>
    <col min="1" max="1" width="10.25" customWidth="1"/>
    <col min="2" max="2" width="23.125" bestFit="1" customWidth="1"/>
    <col min="3" max="3" width="33.5" customWidth="1"/>
    <col min="4" max="5" width="6.125" customWidth="1"/>
    <col min="6" max="6" width="12.75" customWidth="1"/>
    <col min="7" max="7" width="23.75" bestFit="1" customWidth="1"/>
    <col min="8" max="8" width="24.375" bestFit="1" customWidth="1"/>
  </cols>
  <sheetData>
    <row r="1" spans="1:8" ht="16.5" x14ac:dyDescent="0.2">
      <c r="A1" s="48">
        <v>1</v>
      </c>
      <c r="B1" s="3"/>
      <c r="C1" s="3"/>
      <c r="D1" s="3"/>
      <c r="E1" s="3"/>
      <c r="F1" s="3"/>
      <c r="G1" s="3"/>
      <c r="H1" s="3"/>
    </row>
    <row r="2" spans="1:8" ht="16.5" x14ac:dyDescent="0.2">
      <c r="A2" s="48" t="s">
        <v>0</v>
      </c>
      <c r="B2" s="3" t="s">
        <v>450</v>
      </c>
      <c r="C2" s="3" t="s">
        <v>462</v>
      </c>
      <c r="D2" s="3"/>
      <c r="E2" s="3"/>
      <c r="F2" s="3"/>
      <c r="G2" s="3" t="s">
        <v>451</v>
      </c>
      <c r="H2" s="3" t="s">
        <v>452</v>
      </c>
    </row>
    <row r="3" spans="1:8" ht="16.5" x14ac:dyDescent="0.2">
      <c r="A3" s="48"/>
      <c r="B3" s="3"/>
      <c r="C3" s="3" t="s">
        <v>35</v>
      </c>
      <c r="D3" s="3"/>
      <c r="E3" s="3"/>
      <c r="F3" s="3"/>
      <c r="G3" s="3"/>
      <c r="H3" s="3"/>
    </row>
    <row r="4" spans="1:8" ht="16.5" x14ac:dyDescent="0.2">
      <c r="A4" s="50" t="s">
        <v>453</v>
      </c>
      <c r="B4" s="3"/>
      <c r="C4" s="14"/>
      <c r="D4" s="14"/>
      <c r="E4" s="14"/>
      <c r="F4" s="3" t="s">
        <v>454</v>
      </c>
      <c r="G4" s="3" t="s">
        <v>455</v>
      </c>
      <c r="H4" s="3" t="s">
        <v>456</v>
      </c>
    </row>
    <row r="5" spans="1:8" ht="33" x14ac:dyDescent="0.2">
      <c r="A5" s="49" t="s">
        <v>39</v>
      </c>
      <c r="B5" s="14" t="s">
        <v>457</v>
      </c>
      <c r="C5" s="14"/>
      <c r="D5" s="14"/>
      <c r="E5" s="14"/>
      <c r="F5" s="14" t="s">
        <v>460</v>
      </c>
      <c r="G5" s="14" t="s">
        <v>458</v>
      </c>
      <c r="H5" s="14" t="s">
        <v>459</v>
      </c>
    </row>
    <row r="6" spans="1:8" ht="16.5" x14ac:dyDescent="0.2">
      <c r="A6" s="48">
        <v>1</v>
      </c>
      <c r="B6" s="3">
        <v>1</v>
      </c>
      <c r="C6" s="3" t="s">
        <v>466</v>
      </c>
      <c r="D6" s="3">
        <v>0</v>
      </c>
      <c r="E6" s="3">
        <v>500</v>
      </c>
      <c r="F6" s="3">
        <v>1</v>
      </c>
      <c r="G6" s="3">
        <v>5</v>
      </c>
      <c r="H6" s="3">
        <v>0</v>
      </c>
    </row>
    <row r="7" spans="1:8" ht="16.5" x14ac:dyDescent="0.2">
      <c r="A7" s="48">
        <v>2</v>
      </c>
      <c r="B7" s="3">
        <v>2</v>
      </c>
      <c r="C7" s="3" t="s">
        <v>467</v>
      </c>
      <c r="D7" s="3">
        <v>501</v>
      </c>
      <c r="E7" s="3">
        <v>1000</v>
      </c>
      <c r="F7" s="3">
        <v>2</v>
      </c>
      <c r="G7" s="3">
        <v>6</v>
      </c>
      <c r="H7" s="3">
        <v>-1</v>
      </c>
    </row>
    <row r="8" spans="1:8" ht="16.5" x14ac:dyDescent="0.2">
      <c r="A8" s="48">
        <v>3</v>
      </c>
      <c r="B8" s="3">
        <v>3</v>
      </c>
      <c r="C8" s="3" t="s">
        <v>468</v>
      </c>
      <c r="D8" s="3">
        <v>1001</v>
      </c>
      <c r="E8" s="3">
        <v>2500</v>
      </c>
      <c r="F8" s="3">
        <v>3</v>
      </c>
      <c r="G8" s="3">
        <v>13</v>
      </c>
      <c r="H8" s="3">
        <v>-8</v>
      </c>
    </row>
    <row r="9" spans="1:8" ht="16.5" x14ac:dyDescent="0.2">
      <c r="A9" s="48">
        <v>4</v>
      </c>
      <c r="B9" s="3">
        <v>4</v>
      </c>
      <c r="C9" s="3" t="s">
        <v>469</v>
      </c>
      <c r="D9" s="3">
        <v>2501</v>
      </c>
      <c r="E9" s="3">
        <v>5000</v>
      </c>
      <c r="F9" s="3">
        <v>4</v>
      </c>
      <c r="G9" s="3">
        <v>32</v>
      </c>
      <c r="H9" s="3">
        <v>-27</v>
      </c>
    </row>
    <row r="10" spans="1:8" ht="16.5" x14ac:dyDescent="0.2">
      <c r="A10" s="48">
        <v>5</v>
      </c>
      <c r="B10" s="3">
        <v>5</v>
      </c>
      <c r="C10" s="3" t="s">
        <v>470</v>
      </c>
      <c r="D10" s="3">
        <v>5001</v>
      </c>
      <c r="E10" s="3">
        <v>8000</v>
      </c>
      <c r="F10" s="3">
        <v>5</v>
      </c>
      <c r="G10" s="3">
        <v>69</v>
      </c>
      <c r="H10" s="3">
        <v>-64</v>
      </c>
    </row>
    <row r="11" spans="1:8" ht="16.5" x14ac:dyDescent="0.2">
      <c r="A11" s="48">
        <v>6</v>
      </c>
      <c r="B11" s="3">
        <v>6</v>
      </c>
      <c r="C11" s="3" t="s">
        <v>465</v>
      </c>
      <c r="D11" s="3">
        <v>8001</v>
      </c>
      <c r="E11" s="3">
        <v>9999</v>
      </c>
      <c r="F11" s="3">
        <v>6</v>
      </c>
      <c r="G11" s="3">
        <v>130</v>
      </c>
      <c r="H11" s="3">
        <v>-125</v>
      </c>
    </row>
  </sheetData>
  <phoneticPr fontId="8" type="noConversion"/>
  <conditionalFormatting sqref="F2">
    <cfRule type="duplicateValues" dxfId="16" priority="1"/>
  </conditionalFormatting>
  <conditionalFormatting sqref="A6:A11">
    <cfRule type="colorScale" priority="2">
      <colorScale>
        <cfvo type="min"/>
        <cfvo type="percentile" val="50"/>
        <cfvo type="max"/>
        <color rgb="FFF8696B"/>
        <color rgb="FFFFEB84"/>
        <color rgb="FF63BE7B"/>
      </colorScale>
    </cfRule>
    <cfRule type="duplicateValues" dxfId="15" priority="3"/>
  </conditionalFormatting>
  <conditionalFormatting sqref="G1:G11">
    <cfRule type="duplicateValues" dxfId="14" priority="4"/>
  </conditionalFormatting>
  <conditionalFormatting sqref="H1:H11">
    <cfRule type="duplicateValues" dxfId="13" priority="5"/>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88DDD-79A0-4C46-B11E-29708D9ADF3B}">
  <dimension ref="A1:H31"/>
  <sheetViews>
    <sheetView workbookViewId="0">
      <selection activeCell="F26" sqref="F26"/>
    </sheetView>
  </sheetViews>
  <sheetFormatPr defaultRowHeight="14.25" x14ac:dyDescent="0.2"/>
  <cols>
    <col min="1" max="1" width="10.25" customWidth="1"/>
    <col min="2" max="2" width="23.125" bestFit="1" customWidth="1"/>
    <col min="3" max="3" width="33.5" customWidth="1"/>
    <col min="4" max="5" width="6.125" customWidth="1"/>
    <col min="6" max="6" width="12.75" customWidth="1"/>
    <col min="7" max="7" width="23.75" bestFit="1" customWidth="1"/>
    <col min="8" max="8" width="24.375" bestFit="1" customWidth="1"/>
  </cols>
  <sheetData>
    <row r="1" spans="1:8" ht="16.5" x14ac:dyDescent="0.2">
      <c r="A1" s="48">
        <v>1</v>
      </c>
      <c r="B1" s="3"/>
      <c r="C1" s="3"/>
      <c r="D1" s="3"/>
      <c r="E1" s="3"/>
      <c r="F1" s="3"/>
      <c r="G1" s="3"/>
      <c r="H1" s="3"/>
    </row>
    <row r="2" spans="1:8" ht="16.5" x14ac:dyDescent="0.2">
      <c r="A2" s="48" t="s">
        <v>144</v>
      </c>
      <c r="B2" s="3" t="s">
        <v>288</v>
      </c>
      <c r="C2" s="3" t="s">
        <v>463</v>
      </c>
      <c r="D2" s="3"/>
      <c r="E2" s="3"/>
      <c r="F2" s="3"/>
      <c r="G2" s="3" t="s">
        <v>291</v>
      </c>
      <c r="H2" s="3" t="s">
        <v>292</v>
      </c>
    </row>
    <row r="3" spans="1:8" ht="16.5" x14ac:dyDescent="0.2">
      <c r="A3" s="48"/>
      <c r="B3" s="3"/>
      <c r="C3" s="3" t="s">
        <v>302</v>
      </c>
      <c r="D3" s="3"/>
      <c r="E3" s="3"/>
      <c r="F3" s="3"/>
      <c r="G3" s="3"/>
      <c r="H3" s="3"/>
    </row>
    <row r="4" spans="1:8" ht="16.5" x14ac:dyDescent="0.2">
      <c r="A4" s="50" t="s">
        <v>287</v>
      </c>
      <c r="B4" s="3"/>
      <c r="C4" s="14"/>
      <c r="D4" s="14"/>
      <c r="E4" s="14"/>
      <c r="F4" s="3" t="s">
        <v>294</v>
      </c>
      <c r="G4" s="3" t="s">
        <v>295</v>
      </c>
      <c r="H4" s="3" t="s">
        <v>296</v>
      </c>
    </row>
    <row r="5" spans="1:8" ht="33" x14ac:dyDescent="0.2">
      <c r="A5" s="49" t="s">
        <v>186</v>
      </c>
      <c r="B5" s="14" t="s">
        <v>289</v>
      </c>
      <c r="C5" s="14"/>
      <c r="D5" s="14"/>
      <c r="E5" s="14"/>
      <c r="F5" s="14" t="s">
        <v>461</v>
      </c>
      <c r="G5" s="14" t="s">
        <v>290</v>
      </c>
      <c r="H5" s="14" t="s">
        <v>293</v>
      </c>
    </row>
    <row r="6" spans="1:8" ht="16.5" x14ac:dyDescent="0.2">
      <c r="A6" s="48">
        <f>ROW()-5</f>
        <v>1</v>
      </c>
      <c r="B6" s="3">
        <v>1</v>
      </c>
      <c r="C6" s="3" t="str">
        <f>_xlfn.CONCAT(D6,",",E6)</f>
        <v>0,500</v>
      </c>
      <c r="D6" s="3">
        <v>0</v>
      </c>
      <c r="E6" s="3">
        <v>500</v>
      </c>
      <c r="F6" s="3">
        <v>1</v>
      </c>
      <c r="G6" s="3">
        <f>POWER((1*(F6-1)),3)+5</f>
        <v>5</v>
      </c>
      <c r="H6" s="3">
        <f>5-POWER((1*(F6-1)),3)-5</f>
        <v>0</v>
      </c>
    </row>
    <row r="7" spans="1:8" ht="16.5" x14ac:dyDescent="0.2">
      <c r="A7" s="48">
        <f t="shared" ref="A7:A11" si="0">ROW()-5</f>
        <v>2</v>
      </c>
      <c r="B7" s="3">
        <v>2</v>
      </c>
      <c r="C7" s="3" t="str">
        <f t="shared" ref="C7:C11" si="1">_xlfn.CONCAT(D7,",",E7)</f>
        <v>501,1000</v>
      </c>
      <c r="D7" s="3">
        <v>501</v>
      </c>
      <c r="E7" s="3">
        <v>1000</v>
      </c>
      <c r="F7" s="3">
        <v>2</v>
      </c>
      <c r="G7" s="3">
        <f t="shared" ref="G7:G11" si="2">POWER((1*(F7-1)),3)+5</f>
        <v>6</v>
      </c>
      <c r="H7" s="3">
        <f t="shared" ref="H7:H11" si="3">5-POWER((1*(F7-1)),3)-5</f>
        <v>-1</v>
      </c>
    </row>
    <row r="8" spans="1:8" ht="16.5" x14ac:dyDescent="0.2">
      <c r="A8" s="48">
        <f t="shared" si="0"/>
        <v>3</v>
      </c>
      <c r="B8" s="3">
        <v>3</v>
      </c>
      <c r="C8" s="3" t="str">
        <f t="shared" si="1"/>
        <v>1001,2500</v>
      </c>
      <c r="D8" s="3">
        <v>1001</v>
      </c>
      <c r="E8" s="3">
        <v>2500</v>
      </c>
      <c r="F8" s="3">
        <v>3</v>
      </c>
      <c r="G8" s="3">
        <f t="shared" si="2"/>
        <v>13</v>
      </c>
      <c r="H8" s="3">
        <f t="shared" si="3"/>
        <v>-8</v>
      </c>
    </row>
    <row r="9" spans="1:8" ht="16.5" x14ac:dyDescent="0.2">
      <c r="A9" s="48">
        <f t="shared" si="0"/>
        <v>4</v>
      </c>
      <c r="B9" s="3">
        <v>4</v>
      </c>
      <c r="C9" s="3" t="str">
        <f t="shared" si="1"/>
        <v>2501,5000</v>
      </c>
      <c r="D9" s="3">
        <v>2501</v>
      </c>
      <c r="E9" s="3">
        <v>5000</v>
      </c>
      <c r="F9" s="3">
        <v>4</v>
      </c>
      <c r="G9" s="3">
        <f t="shared" si="2"/>
        <v>32</v>
      </c>
      <c r="H9" s="3">
        <f t="shared" si="3"/>
        <v>-27</v>
      </c>
    </row>
    <row r="10" spans="1:8" ht="16.5" x14ac:dyDescent="0.2">
      <c r="A10" s="48">
        <f t="shared" si="0"/>
        <v>5</v>
      </c>
      <c r="B10" s="3">
        <v>5</v>
      </c>
      <c r="C10" s="3" t="str">
        <f t="shared" si="1"/>
        <v>5001,8000</v>
      </c>
      <c r="D10" s="3">
        <v>5001</v>
      </c>
      <c r="E10" s="3">
        <v>8000</v>
      </c>
      <c r="F10" s="3">
        <v>5</v>
      </c>
      <c r="G10" s="3">
        <f t="shared" si="2"/>
        <v>69</v>
      </c>
      <c r="H10" s="3">
        <f t="shared" si="3"/>
        <v>-64</v>
      </c>
    </row>
    <row r="11" spans="1:8" ht="16.5" x14ac:dyDescent="0.2">
      <c r="A11" s="48">
        <f t="shared" si="0"/>
        <v>6</v>
      </c>
      <c r="B11" s="3">
        <v>6</v>
      </c>
      <c r="C11" s="3" t="str">
        <f t="shared" si="1"/>
        <v>8001,9999</v>
      </c>
      <c r="D11" s="3">
        <v>8001</v>
      </c>
      <c r="E11" s="3">
        <v>9999</v>
      </c>
      <c r="F11" s="3">
        <v>6</v>
      </c>
      <c r="G11" s="3">
        <f t="shared" si="2"/>
        <v>130</v>
      </c>
      <c r="H11" s="3">
        <f t="shared" si="3"/>
        <v>-125</v>
      </c>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sheetData>
  <phoneticPr fontId="8" type="noConversion"/>
  <conditionalFormatting sqref="F2">
    <cfRule type="duplicateValues" dxfId="12" priority="1"/>
  </conditionalFormatting>
  <conditionalFormatting sqref="A6:A11">
    <cfRule type="colorScale" priority="27">
      <colorScale>
        <cfvo type="min"/>
        <cfvo type="percentile" val="50"/>
        <cfvo type="max"/>
        <color rgb="FFF8696B"/>
        <color rgb="FFFFEB84"/>
        <color rgb="FF63BE7B"/>
      </colorScale>
    </cfRule>
    <cfRule type="duplicateValues" dxfId="11" priority="28"/>
  </conditionalFormatting>
  <conditionalFormatting sqref="G1:G11">
    <cfRule type="duplicateValues" dxfId="10" priority="29"/>
  </conditionalFormatting>
  <conditionalFormatting sqref="H1:H11">
    <cfRule type="duplicateValues" dxfId="9" priority="30"/>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5C663-E7DF-4B2C-90DD-223FBF65B080}">
  <dimension ref="B1:M78"/>
  <sheetViews>
    <sheetView topLeftCell="A50" zoomScale="85" zoomScaleNormal="85" workbookViewId="0">
      <selection activeCell="G79" sqref="G79"/>
    </sheetView>
  </sheetViews>
  <sheetFormatPr defaultColWidth="9" defaultRowHeight="16.5" x14ac:dyDescent="0.2"/>
  <cols>
    <col min="1" max="1" width="2.875" style="1" bestFit="1" customWidth="1"/>
    <col min="2" max="2" width="6.625" style="1" bestFit="1" customWidth="1"/>
    <col min="3" max="3" width="17.625" style="1" bestFit="1" customWidth="1"/>
    <col min="4" max="5" width="13.125" style="1" bestFit="1" customWidth="1"/>
    <col min="6" max="6" width="10.125" style="1" bestFit="1" customWidth="1"/>
    <col min="7" max="7" width="15.125" style="1" bestFit="1" customWidth="1"/>
    <col min="8" max="8" width="60.625" style="1" bestFit="1" customWidth="1"/>
    <col min="9" max="9" width="19" style="1" bestFit="1" customWidth="1"/>
    <col min="10" max="10" width="7.375" style="1" bestFit="1" customWidth="1"/>
    <col min="11" max="11" width="21.625" style="1" bestFit="1" customWidth="1"/>
    <col min="12" max="12" width="13.25" style="1" bestFit="1" customWidth="1"/>
    <col min="13" max="13" width="109" style="1" bestFit="1" customWidth="1"/>
    <col min="14" max="16384" width="9" style="1"/>
  </cols>
  <sheetData>
    <row r="1" spans="2:13" x14ac:dyDescent="0.2">
      <c r="B1" s="2" t="s">
        <v>230</v>
      </c>
      <c r="C1" s="2"/>
      <c r="D1" s="2" t="s">
        <v>231</v>
      </c>
      <c r="E1" s="2"/>
      <c r="F1" s="2" t="s">
        <v>232</v>
      </c>
      <c r="G1" s="2"/>
      <c r="H1" s="2"/>
      <c r="I1" s="2" t="s">
        <v>233</v>
      </c>
      <c r="J1" s="2"/>
      <c r="K1" s="2" t="s">
        <v>234</v>
      </c>
      <c r="L1" s="2" t="s">
        <v>235</v>
      </c>
      <c r="M1" s="48" t="s">
        <v>236</v>
      </c>
    </row>
    <row r="2" spans="2:13" s="5" customFormat="1" ht="15" x14ac:dyDescent="0.2">
      <c r="B2" s="5">
        <v>1</v>
      </c>
      <c r="C2" s="5">
        <v>2</v>
      </c>
      <c r="D2" s="5">
        <v>3</v>
      </c>
      <c r="E2" s="5">
        <v>4</v>
      </c>
      <c r="F2" s="5">
        <v>5</v>
      </c>
      <c r="G2" s="5">
        <v>6</v>
      </c>
      <c r="H2" s="5">
        <v>7</v>
      </c>
      <c r="I2" s="5">
        <v>8</v>
      </c>
      <c r="J2" s="5">
        <v>9</v>
      </c>
      <c r="K2" s="5">
        <v>10</v>
      </c>
      <c r="L2" s="5">
        <v>11</v>
      </c>
      <c r="M2" s="5">
        <v>12</v>
      </c>
    </row>
    <row r="3" spans="2:13" x14ac:dyDescent="0.2">
      <c r="B3" s="2">
        <v>1</v>
      </c>
      <c r="C3" s="2" t="s">
        <v>237</v>
      </c>
      <c r="D3" s="2">
        <v>-5</v>
      </c>
      <c r="E3" s="2" t="s">
        <v>238</v>
      </c>
      <c r="F3" s="2">
        <v>20</v>
      </c>
      <c r="G3" s="2">
        <v>0</v>
      </c>
      <c r="H3" s="2" t="str">
        <f>_xlfn.CONCAT(D3:E3,G3)</f>
        <v>-5,0</v>
      </c>
      <c r="I3" s="2" t="str">
        <f>_xlfn.CONCAT(D3:F3)</f>
        <v>-5,20</v>
      </c>
      <c r="J3" s="2">
        <v>1000</v>
      </c>
      <c r="K3" s="2" t="str">
        <f>_xlfn.CONCAT(D3:E3,J3)</f>
        <v>-5,1000</v>
      </c>
      <c r="L3" s="2" t="str">
        <f>K10</f>
        <v>0,500,1,5;</v>
      </c>
      <c r="M3" s="48" t="str">
        <f>卡牌配置工具!$H$2</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row>
    <row r="4" spans="2:13" x14ac:dyDescent="0.2">
      <c r="B4" s="2">
        <v>2</v>
      </c>
      <c r="C4" s="2" t="s">
        <v>239</v>
      </c>
      <c r="D4" s="2">
        <v>-5</v>
      </c>
      <c r="E4" s="2" t="s">
        <v>238</v>
      </c>
      <c r="F4" s="2">
        <v>100</v>
      </c>
      <c r="G4" s="2">
        <v>0</v>
      </c>
      <c r="H4" s="2" t="str">
        <f t="shared" ref="H4:H7" si="0">_xlfn.CONCAT(D4:E4,G4)</f>
        <v>-5,0</v>
      </c>
      <c r="I4" s="2" t="str">
        <f t="shared" ref="I4:I7" si="1">_xlfn.CONCAT(D4:F4)</f>
        <v>-5,100</v>
      </c>
      <c r="J4" s="2">
        <v>2000</v>
      </c>
      <c r="K4" s="2" t="str">
        <f t="shared" ref="K4:K7" si="2">_xlfn.CONCAT(D4:E4,J4)</f>
        <v>-5,2000</v>
      </c>
      <c r="L4" s="2" t="str">
        <f>K18</f>
        <v>0,500,7,11;</v>
      </c>
      <c r="M4" s="48" t="str">
        <f>卡牌配置工具!$H$2</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row>
    <row r="5" spans="2:13" x14ac:dyDescent="0.2">
      <c r="B5" s="2">
        <v>3</v>
      </c>
      <c r="C5" s="2" t="s">
        <v>240</v>
      </c>
      <c r="D5" s="2">
        <v>-5</v>
      </c>
      <c r="E5" s="2" t="s">
        <v>238</v>
      </c>
      <c r="F5" s="2">
        <v>1000</v>
      </c>
      <c r="G5" s="2">
        <v>0</v>
      </c>
      <c r="H5" s="2" t="str">
        <f t="shared" si="0"/>
        <v>-5,0</v>
      </c>
      <c r="I5" s="2" t="str">
        <f t="shared" si="1"/>
        <v>-5,1000</v>
      </c>
      <c r="J5" s="2">
        <v>4000</v>
      </c>
      <c r="K5" s="2" t="str">
        <f t="shared" si="2"/>
        <v>-5,4000</v>
      </c>
      <c r="L5" s="2" t="str">
        <f>K26</f>
        <v>0,500,13,17;</v>
      </c>
      <c r="M5" s="48" t="str">
        <f>卡牌配置工具!$H$2</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row>
    <row r="6" spans="2:13" x14ac:dyDescent="0.2">
      <c r="B6" s="2">
        <v>4</v>
      </c>
      <c r="C6" s="2" t="s">
        <v>241</v>
      </c>
      <c r="D6" s="2">
        <v>-5</v>
      </c>
      <c r="E6" s="2" t="s">
        <v>238</v>
      </c>
      <c r="F6" s="2">
        <v>10000</v>
      </c>
      <c r="G6" s="2">
        <v>0</v>
      </c>
      <c r="H6" s="2" t="str">
        <f t="shared" si="0"/>
        <v>-5,0</v>
      </c>
      <c r="I6" s="2" t="str">
        <f t="shared" si="1"/>
        <v>-5,10000</v>
      </c>
      <c r="J6" s="2">
        <v>10000</v>
      </c>
      <c r="K6" s="2" t="str">
        <f t="shared" si="2"/>
        <v>-5,10000</v>
      </c>
      <c r="L6" s="2" t="str">
        <f>K34</f>
        <v>0,500,19,23;</v>
      </c>
      <c r="M6" s="48" t="str">
        <f>卡牌配置工具!$H$2</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row>
    <row r="7" spans="2:13" x14ac:dyDescent="0.2">
      <c r="B7" s="2">
        <v>5</v>
      </c>
      <c r="C7" s="2" t="s">
        <v>242</v>
      </c>
      <c r="D7" s="2">
        <v>-5</v>
      </c>
      <c r="E7" s="2" t="s">
        <v>238</v>
      </c>
      <c r="F7" s="2">
        <v>100000</v>
      </c>
      <c r="G7" s="2">
        <v>0</v>
      </c>
      <c r="H7" s="2" t="str">
        <f t="shared" si="0"/>
        <v>-5,0</v>
      </c>
      <c r="I7" s="2" t="str">
        <f t="shared" si="1"/>
        <v>-5,100000</v>
      </c>
      <c r="J7" s="2">
        <v>20000</v>
      </c>
      <c r="K7" s="2" t="str">
        <f t="shared" si="2"/>
        <v>-5,20000</v>
      </c>
      <c r="L7" s="2" t="str">
        <f>K42</f>
        <v>0,500,25,29;</v>
      </c>
      <c r="M7" s="48" t="str">
        <f>卡牌配置工具!$H$2</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row>
    <row r="8" spans="2:13" s="5" customFormat="1" ht="15" x14ac:dyDescent="0.2">
      <c r="B8" s="5">
        <v>1</v>
      </c>
      <c r="C8" s="5">
        <v>2</v>
      </c>
      <c r="D8" s="5">
        <v>3</v>
      </c>
      <c r="E8" s="5">
        <v>4</v>
      </c>
      <c r="F8" s="5">
        <v>5</v>
      </c>
      <c r="G8" s="5">
        <v>6</v>
      </c>
      <c r="H8" s="5">
        <v>7</v>
      </c>
      <c r="I8" s="5">
        <v>8</v>
      </c>
      <c r="J8" s="5">
        <v>9</v>
      </c>
      <c r="K8" s="5">
        <v>10</v>
      </c>
      <c r="L8" s="5">
        <v>11</v>
      </c>
      <c r="M8" s="5">
        <v>12</v>
      </c>
    </row>
    <row r="9" spans="2:13" x14ac:dyDescent="0.2">
      <c r="B9" s="3" t="s">
        <v>243</v>
      </c>
      <c r="C9" s="3" t="s">
        <v>244</v>
      </c>
      <c r="D9" s="3" t="s">
        <v>245</v>
      </c>
      <c r="E9" s="3"/>
      <c r="F9" s="3" t="s">
        <v>246</v>
      </c>
      <c r="G9" s="3"/>
      <c r="H9" s="3"/>
      <c r="I9" s="3"/>
      <c r="J9" s="3"/>
      <c r="K9" s="3"/>
      <c r="L9" s="48"/>
      <c r="M9" s="48"/>
    </row>
    <row r="10" spans="2:13" x14ac:dyDescent="0.2">
      <c r="B10" s="3">
        <v>1</v>
      </c>
      <c r="C10" s="3" t="s">
        <v>247</v>
      </c>
      <c r="D10" s="3">
        <v>0</v>
      </c>
      <c r="E10" s="3" t="s">
        <v>238</v>
      </c>
      <c r="F10" s="3">
        <v>500</v>
      </c>
      <c r="G10" s="3" t="s">
        <v>248</v>
      </c>
      <c r="H10" s="3" t="str">
        <f>LEFT(_xlfn.CONCAT(D10:G15),LEN(_xlfn.CONCAT(D10:G15))-1)</f>
        <v>0,500;501,1000;1001,2500;2501,5000;5001,8000;8001,9999</v>
      </c>
      <c r="I10" s="3">
        <v>1</v>
      </c>
      <c r="J10" s="3">
        <f>IF(I10="","",I10+4)</f>
        <v>5</v>
      </c>
      <c r="K10" s="3" t="str">
        <f>IF(I10="","",_xlfn.CONCAT(D10:F10,$E10,$I10,$E10,$J10,$G10))</f>
        <v>0,500,1,5;</v>
      </c>
      <c r="L10" s="48"/>
      <c r="M10" s="48"/>
    </row>
    <row r="11" spans="2:13" x14ac:dyDescent="0.2">
      <c r="B11" s="3">
        <v>2</v>
      </c>
      <c r="C11" s="3" t="s">
        <v>249</v>
      </c>
      <c r="D11" s="3">
        <f>F10+1</f>
        <v>501</v>
      </c>
      <c r="E11" s="3" t="s">
        <v>238</v>
      </c>
      <c r="F11" s="3">
        <v>1000</v>
      </c>
      <c r="G11" s="3" t="s">
        <v>248</v>
      </c>
      <c r="H11" s="3"/>
      <c r="I11" s="3">
        <v>2</v>
      </c>
      <c r="J11" s="3">
        <f t="shared" ref="J11:J48" si="3">IF(I11="","",I11+4)</f>
        <v>6</v>
      </c>
      <c r="K11" s="3" t="str">
        <f t="shared" ref="K11:K47" si="4">IF(I11="","",_xlfn.CONCAT(D11:F11,$E11,$I11,$E11,$J11,$G11))</f>
        <v>501,1000,2,6;</v>
      </c>
      <c r="L11" s="48"/>
      <c r="M11" s="48"/>
    </row>
    <row r="12" spans="2:13" x14ac:dyDescent="0.2">
      <c r="B12" s="3">
        <v>3</v>
      </c>
      <c r="C12" s="3" t="s">
        <v>250</v>
      </c>
      <c r="D12" s="3">
        <f t="shared" ref="D12:D15" si="5">F11+1</f>
        <v>1001</v>
      </c>
      <c r="E12" s="3" t="s">
        <v>238</v>
      </c>
      <c r="F12" s="3">
        <v>2500</v>
      </c>
      <c r="G12" s="3" t="s">
        <v>248</v>
      </c>
      <c r="H12" s="3"/>
      <c r="I12" s="3">
        <v>3</v>
      </c>
      <c r="J12" s="3">
        <f t="shared" si="3"/>
        <v>7</v>
      </c>
      <c r="K12" s="3" t="str">
        <f t="shared" si="4"/>
        <v>1001,2500,3,7;</v>
      </c>
      <c r="L12" s="48"/>
      <c r="M12" s="48"/>
    </row>
    <row r="13" spans="2:13" x14ac:dyDescent="0.2">
      <c r="B13" s="3">
        <v>4</v>
      </c>
      <c r="C13" s="3" t="s">
        <v>251</v>
      </c>
      <c r="D13" s="3">
        <f t="shared" si="5"/>
        <v>2501</v>
      </c>
      <c r="E13" s="3" t="s">
        <v>238</v>
      </c>
      <c r="F13" s="3">
        <v>5000</v>
      </c>
      <c r="G13" s="3" t="s">
        <v>248</v>
      </c>
      <c r="H13" s="3"/>
      <c r="I13" s="3">
        <v>4</v>
      </c>
      <c r="J13" s="3">
        <f t="shared" si="3"/>
        <v>8</v>
      </c>
      <c r="K13" s="3" t="str">
        <f t="shared" si="4"/>
        <v>2501,5000,4,8;</v>
      </c>
      <c r="L13" s="48"/>
      <c r="M13" s="48"/>
    </row>
    <row r="14" spans="2:13" x14ac:dyDescent="0.2">
      <c r="B14" s="3">
        <v>5</v>
      </c>
      <c r="C14" s="3" t="s">
        <v>252</v>
      </c>
      <c r="D14" s="3">
        <f t="shared" si="5"/>
        <v>5001</v>
      </c>
      <c r="E14" s="3" t="s">
        <v>238</v>
      </c>
      <c r="F14" s="3">
        <v>8000</v>
      </c>
      <c r="G14" s="3" t="s">
        <v>248</v>
      </c>
      <c r="H14" s="3"/>
      <c r="I14" s="3">
        <v>5</v>
      </c>
      <c r="J14" s="3">
        <f t="shared" si="3"/>
        <v>9</v>
      </c>
      <c r="K14" s="3" t="str">
        <f t="shared" si="4"/>
        <v>5001,8000,5,9;</v>
      </c>
      <c r="L14" s="48"/>
      <c r="M14" s="48"/>
    </row>
    <row r="15" spans="2:13" x14ac:dyDescent="0.2">
      <c r="B15" s="3">
        <v>6</v>
      </c>
      <c r="C15" s="3" t="s">
        <v>253</v>
      </c>
      <c r="D15" s="3">
        <f t="shared" si="5"/>
        <v>8001</v>
      </c>
      <c r="E15" s="3" t="s">
        <v>238</v>
      </c>
      <c r="F15" s="3">
        <v>9999</v>
      </c>
      <c r="G15" s="3" t="s">
        <v>248</v>
      </c>
      <c r="H15" s="3"/>
      <c r="I15" s="3">
        <v>6</v>
      </c>
      <c r="J15" s="3">
        <f t="shared" si="3"/>
        <v>10</v>
      </c>
      <c r="K15" s="3" t="str">
        <f t="shared" si="4"/>
        <v>8001,9999,6,10;</v>
      </c>
      <c r="L15" s="48"/>
      <c r="M15" s="48"/>
    </row>
    <row r="16" spans="2:13" x14ac:dyDescent="0.2">
      <c r="B16" s="3"/>
      <c r="C16" s="3"/>
      <c r="D16" s="3"/>
      <c r="E16" s="3"/>
      <c r="F16" s="3"/>
      <c r="G16" s="3"/>
      <c r="H16" s="3"/>
      <c r="I16" s="3"/>
      <c r="J16" s="3" t="str">
        <f t="shared" si="3"/>
        <v/>
      </c>
      <c r="K16" s="3" t="str">
        <f t="shared" si="4"/>
        <v/>
      </c>
      <c r="L16" s="48"/>
      <c r="M16" s="48"/>
    </row>
    <row r="17" spans="2:11" x14ac:dyDescent="0.2">
      <c r="B17" s="4" t="s">
        <v>254</v>
      </c>
      <c r="C17" s="4" t="s">
        <v>244</v>
      </c>
      <c r="D17" s="4" t="s">
        <v>245</v>
      </c>
      <c r="E17" s="4"/>
      <c r="F17" s="4" t="s">
        <v>246</v>
      </c>
      <c r="G17" s="4"/>
      <c r="H17" s="4"/>
      <c r="I17" s="3"/>
      <c r="J17" s="3" t="str">
        <f t="shared" si="3"/>
        <v/>
      </c>
      <c r="K17" s="3" t="str">
        <f t="shared" si="4"/>
        <v/>
      </c>
    </row>
    <row r="18" spans="2:11" x14ac:dyDescent="0.2">
      <c r="B18" s="4">
        <v>1</v>
      </c>
      <c r="C18" s="4" t="s">
        <v>247</v>
      </c>
      <c r="D18" s="4">
        <v>0</v>
      </c>
      <c r="E18" s="4" t="s">
        <v>238</v>
      </c>
      <c r="F18" s="4">
        <v>500</v>
      </c>
      <c r="G18" s="4" t="s">
        <v>248</v>
      </c>
      <c r="H18" s="4" t="str">
        <f>LEFT(_xlfn.CONCAT(D10:G15),LEN(_xlfn.CONCAT(D10:G15))-1)</f>
        <v>0,500;501,1000;1001,2500;2501,5000;5001,8000;8001,9999</v>
      </c>
      <c r="I18" s="3">
        <f>I10+6</f>
        <v>7</v>
      </c>
      <c r="J18" s="3">
        <f t="shared" si="3"/>
        <v>11</v>
      </c>
      <c r="K18" s="3" t="str">
        <f t="shared" si="4"/>
        <v>0,500,7,11;</v>
      </c>
    </row>
    <row r="19" spans="2:11" x14ac:dyDescent="0.2">
      <c r="B19" s="4">
        <v>2</v>
      </c>
      <c r="C19" s="4" t="s">
        <v>249</v>
      </c>
      <c r="D19" s="4">
        <f>F18+1</f>
        <v>501</v>
      </c>
      <c r="E19" s="4" t="s">
        <v>238</v>
      </c>
      <c r="F19" s="4">
        <v>1000</v>
      </c>
      <c r="G19" s="4" t="s">
        <v>248</v>
      </c>
      <c r="H19" s="4"/>
      <c r="I19" s="3">
        <f t="shared" ref="I19:I47" si="6">I11+6</f>
        <v>8</v>
      </c>
      <c r="J19" s="3">
        <f t="shared" si="3"/>
        <v>12</v>
      </c>
      <c r="K19" s="3" t="str">
        <f t="shared" si="4"/>
        <v>501,1000,8,12;</v>
      </c>
    </row>
    <row r="20" spans="2:11" x14ac:dyDescent="0.2">
      <c r="B20" s="4">
        <v>3</v>
      </c>
      <c r="C20" s="4" t="s">
        <v>250</v>
      </c>
      <c r="D20" s="4">
        <f t="shared" ref="D20:D23" si="7">F19+1</f>
        <v>1001</v>
      </c>
      <c r="E20" s="4" t="s">
        <v>238</v>
      </c>
      <c r="F20" s="4">
        <v>2500</v>
      </c>
      <c r="G20" s="4" t="s">
        <v>248</v>
      </c>
      <c r="H20" s="4"/>
      <c r="I20" s="3">
        <f t="shared" si="6"/>
        <v>9</v>
      </c>
      <c r="J20" s="3">
        <f t="shared" si="3"/>
        <v>13</v>
      </c>
      <c r="K20" s="3" t="str">
        <f t="shared" si="4"/>
        <v>1001,2500,9,13;</v>
      </c>
    </row>
    <row r="21" spans="2:11" x14ac:dyDescent="0.2">
      <c r="B21" s="4">
        <v>4</v>
      </c>
      <c r="C21" s="4" t="s">
        <v>251</v>
      </c>
      <c r="D21" s="4">
        <f t="shared" si="7"/>
        <v>2501</v>
      </c>
      <c r="E21" s="4" t="s">
        <v>238</v>
      </c>
      <c r="F21" s="4">
        <v>5000</v>
      </c>
      <c r="G21" s="4" t="s">
        <v>248</v>
      </c>
      <c r="H21" s="4"/>
      <c r="I21" s="3">
        <f t="shared" si="6"/>
        <v>10</v>
      </c>
      <c r="J21" s="3">
        <f t="shared" si="3"/>
        <v>14</v>
      </c>
      <c r="K21" s="3" t="str">
        <f t="shared" si="4"/>
        <v>2501,5000,10,14;</v>
      </c>
    </row>
    <row r="22" spans="2:11" x14ac:dyDescent="0.2">
      <c r="B22" s="4">
        <v>5</v>
      </c>
      <c r="C22" s="4" t="s">
        <v>252</v>
      </c>
      <c r="D22" s="4">
        <f t="shared" si="7"/>
        <v>5001</v>
      </c>
      <c r="E22" s="4" t="s">
        <v>238</v>
      </c>
      <c r="F22" s="4">
        <v>8000</v>
      </c>
      <c r="G22" s="4" t="s">
        <v>248</v>
      </c>
      <c r="H22" s="4"/>
      <c r="I22" s="3">
        <f t="shared" si="6"/>
        <v>11</v>
      </c>
      <c r="J22" s="3">
        <f t="shared" si="3"/>
        <v>15</v>
      </c>
      <c r="K22" s="3" t="str">
        <f t="shared" si="4"/>
        <v>5001,8000,11,15;</v>
      </c>
    </row>
    <row r="23" spans="2:11" x14ac:dyDescent="0.2">
      <c r="B23" s="4">
        <v>6</v>
      </c>
      <c r="C23" s="4" t="s">
        <v>253</v>
      </c>
      <c r="D23" s="4">
        <f t="shared" si="7"/>
        <v>8001</v>
      </c>
      <c r="E23" s="4" t="s">
        <v>238</v>
      </c>
      <c r="F23" s="4">
        <v>9999</v>
      </c>
      <c r="G23" s="4" t="s">
        <v>248</v>
      </c>
      <c r="H23" s="4"/>
      <c r="I23" s="3">
        <f t="shared" si="6"/>
        <v>12</v>
      </c>
      <c r="J23" s="3">
        <f t="shared" si="3"/>
        <v>16</v>
      </c>
      <c r="K23" s="3" t="str">
        <f t="shared" si="4"/>
        <v>8001,9999,12,16;</v>
      </c>
    </row>
    <row r="24" spans="2:11" x14ac:dyDescent="0.2">
      <c r="B24" s="4"/>
      <c r="C24" s="4"/>
      <c r="D24" s="4"/>
      <c r="E24" s="4"/>
      <c r="F24" s="4"/>
      <c r="G24" s="4"/>
      <c r="H24" s="4"/>
      <c r="I24" s="3"/>
      <c r="J24" s="3" t="str">
        <f t="shared" si="3"/>
        <v/>
      </c>
      <c r="K24" s="3" t="str">
        <f t="shared" si="4"/>
        <v/>
      </c>
    </row>
    <row r="25" spans="2:11" x14ac:dyDescent="0.2">
      <c r="B25" s="3" t="s">
        <v>255</v>
      </c>
      <c r="C25" s="3" t="s">
        <v>244</v>
      </c>
      <c r="D25" s="3" t="s">
        <v>245</v>
      </c>
      <c r="E25" s="3"/>
      <c r="F25" s="3" t="s">
        <v>246</v>
      </c>
      <c r="G25" s="3"/>
      <c r="H25" s="3"/>
      <c r="I25" s="3"/>
      <c r="J25" s="3" t="str">
        <f t="shared" si="3"/>
        <v/>
      </c>
      <c r="K25" s="3" t="str">
        <f t="shared" si="4"/>
        <v/>
      </c>
    </row>
    <row r="26" spans="2:11" x14ac:dyDescent="0.2">
      <c r="B26" s="3">
        <v>1</v>
      </c>
      <c r="C26" s="3" t="s">
        <v>247</v>
      </c>
      <c r="D26" s="3">
        <v>0</v>
      </c>
      <c r="E26" s="3" t="s">
        <v>238</v>
      </c>
      <c r="F26" s="3">
        <v>500</v>
      </c>
      <c r="G26" s="3" t="s">
        <v>248</v>
      </c>
      <c r="H26" s="3" t="str">
        <f>LEFT(_xlfn.CONCAT(D10:G15),LEN(_xlfn.CONCAT(D10:G15))-1)</f>
        <v>0,500;501,1000;1001,2500;2501,5000;5001,8000;8001,9999</v>
      </c>
      <c r="I26" s="3">
        <f t="shared" si="6"/>
        <v>13</v>
      </c>
      <c r="J26" s="3">
        <f t="shared" si="3"/>
        <v>17</v>
      </c>
      <c r="K26" s="3" t="str">
        <f t="shared" si="4"/>
        <v>0,500,13,17;</v>
      </c>
    </row>
    <row r="27" spans="2:11" x14ac:dyDescent="0.2">
      <c r="B27" s="3">
        <v>2</v>
      </c>
      <c r="C27" s="3" t="s">
        <v>249</v>
      </c>
      <c r="D27" s="3">
        <f>F26+1</f>
        <v>501</v>
      </c>
      <c r="E27" s="3" t="s">
        <v>238</v>
      </c>
      <c r="F27" s="3">
        <v>1000</v>
      </c>
      <c r="G27" s="3" t="s">
        <v>248</v>
      </c>
      <c r="H27" s="3"/>
      <c r="I27" s="3">
        <f t="shared" si="6"/>
        <v>14</v>
      </c>
      <c r="J27" s="3">
        <f t="shared" si="3"/>
        <v>18</v>
      </c>
      <c r="K27" s="3" t="str">
        <f t="shared" si="4"/>
        <v>501,1000,14,18;</v>
      </c>
    </row>
    <row r="28" spans="2:11" x14ac:dyDescent="0.2">
      <c r="B28" s="3">
        <v>3</v>
      </c>
      <c r="C28" s="3" t="s">
        <v>250</v>
      </c>
      <c r="D28" s="3">
        <f t="shared" ref="D28:D31" si="8">F27+1</f>
        <v>1001</v>
      </c>
      <c r="E28" s="3" t="s">
        <v>238</v>
      </c>
      <c r="F28" s="3">
        <v>2500</v>
      </c>
      <c r="G28" s="3" t="s">
        <v>248</v>
      </c>
      <c r="H28" s="3"/>
      <c r="I28" s="3">
        <f t="shared" si="6"/>
        <v>15</v>
      </c>
      <c r="J28" s="3">
        <f t="shared" si="3"/>
        <v>19</v>
      </c>
      <c r="K28" s="3" t="str">
        <f t="shared" si="4"/>
        <v>1001,2500,15,19;</v>
      </c>
    </row>
    <row r="29" spans="2:11" x14ac:dyDescent="0.2">
      <c r="B29" s="3">
        <v>4</v>
      </c>
      <c r="C29" s="3" t="s">
        <v>251</v>
      </c>
      <c r="D29" s="3">
        <f t="shared" si="8"/>
        <v>2501</v>
      </c>
      <c r="E29" s="3" t="s">
        <v>238</v>
      </c>
      <c r="F29" s="3">
        <v>5000</v>
      </c>
      <c r="G29" s="3" t="s">
        <v>248</v>
      </c>
      <c r="H29" s="3"/>
      <c r="I29" s="3">
        <f t="shared" si="6"/>
        <v>16</v>
      </c>
      <c r="J29" s="3">
        <f t="shared" si="3"/>
        <v>20</v>
      </c>
      <c r="K29" s="3" t="str">
        <f t="shared" si="4"/>
        <v>2501,5000,16,20;</v>
      </c>
    </row>
    <row r="30" spans="2:11" x14ac:dyDescent="0.2">
      <c r="B30" s="3">
        <v>5</v>
      </c>
      <c r="C30" s="3" t="s">
        <v>252</v>
      </c>
      <c r="D30" s="3">
        <f t="shared" si="8"/>
        <v>5001</v>
      </c>
      <c r="E30" s="3" t="s">
        <v>238</v>
      </c>
      <c r="F30" s="3">
        <v>8000</v>
      </c>
      <c r="G30" s="3" t="s">
        <v>248</v>
      </c>
      <c r="H30" s="3"/>
      <c r="I30" s="3">
        <f t="shared" si="6"/>
        <v>17</v>
      </c>
      <c r="J30" s="3">
        <f t="shared" si="3"/>
        <v>21</v>
      </c>
      <c r="K30" s="3" t="str">
        <f t="shared" si="4"/>
        <v>5001,8000,17,21;</v>
      </c>
    </row>
    <row r="31" spans="2:11" x14ac:dyDescent="0.2">
      <c r="B31" s="3">
        <v>6</v>
      </c>
      <c r="C31" s="3" t="s">
        <v>253</v>
      </c>
      <c r="D31" s="3">
        <f t="shared" si="8"/>
        <v>8001</v>
      </c>
      <c r="E31" s="3" t="s">
        <v>238</v>
      </c>
      <c r="F31" s="3">
        <v>9999</v>
      </c>
      <c r="G31" s="3" t="s">
        <v>248</v>
      </c>
      <c r="H31" s="3"/>
      <c r="I31" s="3">
        <f t="shared" si="6"/>
        <v>18</v>
      </c>
      <c r="J31" s="3">
        <f t="shared" si="3"/>
        <v>22</v>
      </c>
      <c r="K31" s="3" t="str">
        <f t="shared" si="4"/>
        <v>8001,9999,18,22;</v>
      </c>
    </row>
    <row r="32" spans="2:11" x14ac:dyDescent="0.2">
      <c r="B32" s="3"/>
      <c r="C32" s="3"/>
      <c r="D32" s="3"/>
      <c r="E32" s="3"/>
      <c r="F32" s="3"/>
      <c r="G32" s="3"/>
      <c r="H32" s="3"/>
      <c r="I32" s="3"/>
      <c r="J32" s="3" t="str">
        <f t="shared" si="3"/>
        <v/>
      </c>
      <c r="K32" s="3" t="str">
        <f t="shared" si="4"/>
        <v/>
      </c>
    </row>
    <row r="33" spans="2:11" x14ac:dyDescent="0.2">
      <c r="B33" s="4" t="s">
        <v>256</v>
      </c>
      <c r="C33" s="4" t="s">
        <v>244</v>
      </c>
      <c r="D33" s="4" t="s">
        <v>245</v>
      </c>
      <c r="E33" s="4"/>
      <c r="F33" s="4" t="s">
        <v>246</v>
      </c>
      <c r="G33" s="4"/>
      <c r="H33" s="4"/>
      <c r="I33" s="3"/>
      <c r="J33" s="3" t="str">
        <f t="shared" si="3"/>
        <v/>
      </c>
      <c r="K33" s="3" t="str">
        <f t="shared" si="4"/>
        <v/>
      </c>
    </row>
    <row r="34" spans="2:11" x14ac:dyDescent="0.2">
      <c r="B34" s="4">
        <v>1</v>
      </c>
      <c r="C34" s="4" t="s">
        <v>247</v>
      </c>
      <c r="D34" s="4">
        <v>0</v>
      </c>
      <c r="E34" s="4" t="s">
        <v>238</v>
      </c>
      <c r="F34" s="4">
        <v>500</v>
      </c>
      <c r="G34" s="4" t="s">
        <v>248</v>
      </c>
      <c r="H34" s="4" t="str">
        <f>LEFT(_xlfn.CONCAT(D10:G15),LEN(_xlfn.CONCAT(D10:G15))-1)</f>
        <v>0,500;501,1000;1001,2500;2501,5000;5001,8000;8001,9999</v>
      </c>
      <c r="I34" s="3">
        <f t="shared" si="6"/>
        <v>19</v>
      </c>
      <c r="J34" s="3">
        <f t="shared" si="3"/>
        <v>23</v>
      </c>
      <c r="K34" s="3" t="str">
        <f t="shared" si="4"/>
        <v>0,500,19,23;</v>
      </c>
    </row>
    <row r="35" spans="2:11" x14ac:dyDescent="0.2">
      <c r="B35" s="4">
        <v>2</v>
      </c>
      <c r="C35" s="4" t="s">
        <v>249</v>
      </c>
      <c r="D35" s="4">
        <f>F34+1</f>
        <v>501</v>
      </c>
      <c r="E35" s="4" t="s">
        <v>238</v>
      </c>
      <c r="F35" s="4">
        <v>1000</v>
      </c>
      <c r="G35" s="4" t="s">
        <v>248</v>
      </c>
      <c r="H35" s="4"/>
      <c r="I35" s="3">
        <f t="shared" si="6"/>
        <v>20</v>
      </c>
      <c r="J35" s="3">
        <f t="shared" si="3"/>
        <v>24</v>
      </c>
      <c r="K35" s="3" t="str">
        <f t="shared" si="4"/>
        <v>501,1000,20,24;</v>
      </c>
    </row>
    <row r="36" spans="2:11" x14ac:dyDescent="0.2">
      <c r="B36" s="4">
        <v>3</v>
      </c>
      <c r="C36" s="4" t="s">
        <v>250</v>
      </c>
      <c r="D36" s="4">
        <f t="shared" ref="D36:D39" si="9">F35+1</f>
        <v>1001</v>
      </c>
      <c r="E36" s="4" t="s">
        <v>238</v>
      </c>
      <c r="F36" s="4">
        <v>2500</v>
      </c>
      <c r="G36" s="4" t="s">
        <v>248</v>
      </c>
      <c r="H36" s="4"/>
      <c r="I36" s="3">
        <f t="shared" si="6"/>
        <v>21</v>
      </c>
      <c r="J36" s="3">
        <f t="shared" si="3"/>
        <v>25</v>
      </c>
      <c r="K36" s="3" t="str">
        <f t="shared" si="4"/>
        <v>1001,2500,21,25;</v>
      </c>
    </row>
    <row r="37" spans="2:11" x14ac:dyDescent="0.2">
      <c r="B37" s="4">
        <v>4</v>
      </c>
      <c r="C37" s="4" t="s">
        <v>251</v>
      </c>
      <c r="D37" s="4">
        <f t="shared" si="9"/>
        <v>2501</v>
      </c>
      <c r="E37" s="4" t="s">
        <v>238</v>
      </c>
      <c r="F37" s="4">
        <v>5000</v>
      </c>
      <c r="G37" s="4" t="s">
        <v>248</v>
      </c>
      <c r="H37" s="4"/>
      <c r="I37" s="3">
        <f t="shared" si="6"/>
        <v>22</v>
      </c>
      <c r="J37" s="3">
        <f t="shared" si="3"/>
        <v>26</v>
      </c>
      <c r="K37" s="3" t="str">
        <f t="shared" si="4"/>
        <v>2501,5000,22,26;</v>
      </c>
    </row>
    <row r="38" spans="2:11" x14ac:dyDescent="0.2">
      <c r="B38" s="4">
        <v>5</v>
      </c>
      <c r="C38" s="4" t="s">
        <v>252</v>
      </c>
      <c r="D38" s="4">
        <f t="shared" si="9"/>
        <v>5001</v>
      </c>
      <c r="E38" s="4" t="s">
        <v>238</v>
      </c>
      <c r="F38" s="4">
        <v>8000</v>
      </c>
      <c r="G38" s="4" t="s">
        <v>248</v>
      </c>
      <c r="H38" s="4"/>
      <c r="I38" s="3">
        <f t="shared" si="6"/>
        <v>23</v>
      </c>
      <c r="J38" s="3">
        <f t="shared" si="3"/>
        <v>27</v>
      </c>
      <c r="K38" s="3" t="str">
        <f t="shared" si="4"/>
        <v>5001,8000,23,27;</v>
      </c>
    </row>
    <row r="39" spans="2:11" x14ac:dyDescent="0.2">
      <c r="B39" s="4">
        <v>6</v>
      </c>
      <c r="C39" s="4" t="s">
        <v>253</v>
      </c>
      <c r="D39" s="4">
        <f t="shared" si="9"/>
        <v>8001</v>
      </c>
      <c r="E39" s="4" t="s">
        <v>238</v>
      </c>
      <c r="F39" s="4">
        <v>9999</v>
      </c>
      <c r="G39" s="4" t="s">
        <v>248</v>
      </c>
      <c r="H39" s="4"/>
      <c r="I39" s="3">
        <f t="shared" si="6"/>
        <v>24</v>
      </c>
      <c r="J39" s="3">
        <f t="shared" si="3"/>
        <v>28</v>
      </c>
      <c r="K39" s="3" t="str">
        <f t="shared" si="4"/>
        <v>8001,9999,24,28;</v>
      </c>
    </row>
    <row r="40" spans="2:11" x14ac:dyDescent="0.2">
      <c r="B40" s="4"/>
      <c r="C40" s="4"/>
      <c r="D40" s="4"/>
      <c r="E40" s="4"/>
      <c r="F40" s="4"/>
      <c r="G40" s="4"/>
      <c r="H40" s="4"/>
      <c r="I40" s="3"/>
      <c r="J40" s="3" t="str">
        <f t="shared" si="3"/>
        <v/>
      </c>
      <c r="K40" s="3" t="str">
        <f t="shared" si="4"/>
        <v/>
      </c>
    </row>
    <row r="41" spans="2:11" x14ac:dyDescent="0.2">
      <c r="B41" s="3" t="s">
        <v>257</v>
      </c>
      <c r="C41" s="3" t="s">
        <v>244</v>
      </c>
      <c r="D41" s="3" t="s">
        <v>245</v>
      </c>
      <c r="E41" s="3"/>
      <c r="F41" s="3" t="s">
        <v>246</v>
      </c>
      <c r="G41" s="3"/>
      <c r="H41" s="3"/>
      <c r="I41" s="3"/>
      <c r="J41" s="3" t="str">
        <f t="shared" si="3"/>
        <v/>
      </c>
      <c r="K41" s="3" t="str">
        <f t="shared" si="4"/>
        <v/>
      </c>
    </row>
    <row r="42" spans="2:11" x14ac:dyDescent="0.2">
      <c r="B42" s="3">
        <v>1</v>
      </c>
      <c r="C42" s="3" t="s">
        <v>247</v>
      </c>
      <c r="D42" s="3">
        <v>0</v>
      </c>
      <c r="E42" s="3" t="s">
        <v>238</v>
      </c>
      <c r="F42" s="3">
        <v>500</v>
      </c>
      <c r="G42" s="3" t="s">
        <v>248</v>
      </c>
      <c r="H42" s="3" t="str">
        <f>LEFT(_xlfn.CONCAT(D10:G15),LEN(_xlfn.CONCAT(D10:G15))-1)</f>
        <v>0,500;501,1000;1001,2500;2501,5000;5001,8000;8001,9999</v>
      </c>
      <c r="I42" s="3">
        <f t="shared" si="6"/>
        <v>25</v>
      </c>
      <c r="J42" s="3">
        <f t="shared" si="3"/>
        <v>29</v>
      </c>
      <c r="K42" s="3" t="str">
        <f t="shared" si="4"/>
        <v>0,500,25,29;</v>
      </c>
    </row>
    <row r="43" spans="2:11" x14ac:dyDescent="0.2">
      <c r="B43" s="3">
        <v>2</v>
      </c>
      <c r="C43" s="3" t="s">
        <v>249</v>
      </c>
      <c r="D43" s="3">
        <f>F42+1</f>
        <v>501</v>
      </c>
      <c r="E43" s="3" t="s">
        <v>238</v>
      </c>
      <c r="F43" s="3">
        <v>1000</v>
      </c>
      <c r="G43" s="3" t="s">
        <v>248</v>
      </c>
      <c r="H43" s="3"/>
      <c r="I43" s="3">
        <f t="shared" si="6"/>
        <v>26</v>
      </c>
      <c r="J43" s="3">
        <f t="shared" si="3"/>
        <v>30</v>
      </c>
      <c r="K43" s="3" t="str">
        <f t="shared" si="4"/>
        <v>501,1000,26,30;</v>
      </c>
    </row>
    <row r="44" spans="2:11" x14ac:dyDescent="0.2">
      <c r="B44" s="3">
        <v>3</v>
      </c>
      <c r="C44" s="3" t="s">
        <v>250</v>
      </c>
      <c r="D44" s="3">
        <f t="shared" ref="D44:D47" si="10">F43+1</f>
        <v>1001</v>
      </c>
      <c r="E44" s="3" t="s">
        <v>238</v>
      </c>
      <c r="F44" s="3">
        <v>2500</v>
      </c>
      <c r="G44" s="3" t="s">
        <v>248</v>
      </c>
      <c r="H44" s="3"/>
      <c r="I44" s="3">
        <f t="shared" si="6"/>
        <v>27</v>
      </c>
      <c r="J44" s="3">
        <f t="shared" si="3"/>
        <v>31</v>
      </c>
      <c r="K44" s="3" t="str">
        <f t="shared" si="4"/>
        <v>1001,2500,27,31;</v>
      </c>
    </row>
    <row r="45" spans="2:11" x14ac:dyDescent="0.2">
      <c r="B45" s="3">
        <v>4</v>
      </c>
      <c r="C45" s="3" t="s">
        <v>251</v>
      </c>
      <c r="D45" s="3">
        <f t="shared" si="10"/>
        <v>2501</v>
      </c>
      <c r="E45" s="3" t="s">
        <v>238</v>
      </c>
      <c r="F45" s="3">
        <v>5000</v>
      </c>
      <c r="G45" s="3" t="s">
        <v>248</v>
      </c>
      <c r="H45" s="3"/>
      <c r="I45" s="3">
        <f t="shared" si="6"/>
        <v>28</v>
      </c>
      <c r="J45" s="3">
        <f t="shared" si="3"/>
        <v>32</v>
      </c>
      <c r="K45" s="3" t="str">
        <f t="shared" si="4"/>
        <v>2501,5000,28,32;</v>
      </c>
    </row>
    <row r="46" spans="2:11" x14ac:dyDescent="0.2">
      <c r="B46" s="3">
        <v>5</v>
      </c>
      <c r="C46" s="3" t="s">
        <v>252</v>
      </c>
      <c r="D46" s="3">
        <f t="shared" si="10"/>
        <v>5001</v>
      </c>
      <c r="E46" s="3" t="s">
        <v>238</v>
      </c>
      <c r="F46" s="3">
        <v>8000</v>
      </c>
      <c r="G46" s="3" t="s">
        <v>248</v>
      </c>
      <c r="H46" s="3"/>
      <c r="I46" s="3">
        <f t="shared" si="6"/>
        <v>29</v>
      </c>
      <c r="J46" s="3">
        <f t="shared" si="3"/>
        <v>33</v>
      </c>
      <c r="K46" s="3" t="str">
        <f t="shared" si="4"/>
        <v>5001,8000,29,33;</v>
      </c>
    </row>
    <row r="47" spans="2:11" x14ac:dyDescent="0.2">
      <c r="B47" s="3">
        <v>6</v>
      </c>
      <c r="C47" s="3" t="s">
        <v>253</v>
      </c>
      <c r="D47" s="3">
        <f t="shared" si="10"/>
        <v>8001</v>
      </c>
      <c r="E47" s="3" t="s">
        <v>238</v>
      </c>
      <c r="F47" s="3">
        <v>9999</v>
      </c>
      <c r="G47" s="3" t="s">
        <v>248</v>
      </c>
      <c r="H47" s="3"/>
      <c r="I47" s="3">
        <f t="shared" si="6"/>
        <v>30</v>
      </c>
      <c r="J47" s="3">
        <f t="shared" si="3"/>
        <v>34</v>
      </c>
      <c r="K47" s="3" t="str">
        <f t="shared" si="4"/>
        <v>8001,9999,30,34;</v>
      </c>
    </row>
    <row r="48" spans="2:11" x14ac:dyDescent="0.2">
      <c r="B48" s="3"/>
      <c r="C48" s="3"/>
      <c r="D48" s="3"/>
      <c r="E48" s="3"/>
      <c r="F48" s="3"/>
      <c r="G48" s="3"/>
      <c r="H48" s="3"/>
      <c r="I48" s="3"/>
      <c r="J48" s="3" t="str">
        <f t="shared" si="3"/>
        <v/>
      </c>
      <c r="K48" s="3" t="str">
        <f>IF(I48="","",_xlfn.CONCAT(D48:F48,$E48,$I48,$E48,$J48,$G48))</f>
        <v/>
      </c>
    </row>
    <row r="49" spans="2:11" x14ac:dyDescent="0.2">
      <c r="B49" s="4"/>
      <c r="C49" s="4"/>
      <c r="D49" s="4"/>
      <c r="E49" s="4"/>
      <c r="F49" s="4"/>
      <c r="G49" s="4"/>
      <c r="H49" s="4"/>
      <c r="I49" s="4"/>
      <c r="J49" s="4"/>
      <c r="K49" s="4"/>
    </row>
    <row r="50" spans="2:11" x14ac:dyDescent="0.2">
      <c r="B50" s="4"/>
      <c r="C50" s="4"/>
      <c r="D50" s="4"/>
      <c r="E50" s="4"/>
      <c r="F50" s="4"/>
      <c r="G50" s="4"/>
      <c r="H50" s="4"/>
      <c r="I50" s="4"/>
      <c r="J50" s="4"/>
      <c r="K50" s="4"/>
    </row>
    <row r="51" spans="2:11" x14ac:dyDescent="0.2">
      <c r="B51" s="4"/>
      <c r="C51" s="4"/>
      <c r="D51" s="4"/>
      <c r="E51" s="4"/>
      <c r="F51" s="4"/>
      <c r="G51" s="4"/>
      <c r="H51" s="4"/>
      <c r="I51" s="4"/>
      <c r="J51" s="4"/>
      <c r="K51" s="4"/>
    </row>
    <row r="52" spans="2:11" x14ac:dyDescent="0.2">
      <c r="B52" s="4"/>
      <c r="C52" s="4"/>
      <c r="D52" s="4"/>
      <c r="E52" s="4"/>
      <c r="F52" s="4"/>
      <c r="G52" s="4"/>
      <c r="H52" s="4"/>
      <c r="I52" s="4"/>
      <c r="J52" s="4"/>
      <c r="K52" s="4"/>
    </row>
    <row r="53" spans="2:11" x14ac:dyDescent="0.2">
      <c r="B53" s="4"/>
      <c r="C53" s="4"/>
      <c r="D53" s="4"/>
      <c r="E53" s="4"/>
      <c r="F53" s="4"/>
      <c r="G53" s="4"/>
      <c r="H53" s="4"/>
      <c r="I53" s="4"/>
      <c r="J53" s="4"/>
      <c r="K53" s="4"/>
    </row>
    <row r="54" spans="2:11" x14ac:dyDescent="0.2">
      <c r="B54" s="4"/>
      <c r="C54" s="4"/>
      <c r="D54" s="4"/>
      <c r="E54" s="4"/>
      <c r="F54" s="4"/>
      <c r="G54" s="4"/>
      <c r="H54" s="4"/>
      <c r="I54" s="4"/>
      <c r="J54" s="4"/>
      <c r="K54" s="4"/>
    </row>
    <row r="55" spans="2:11" ht="17.25" thickBot="1" x14ac:dyDescent="0.25">
      <c r="B55" s="4"/>
      <c r="C55" s="4"/>
      <c r="D55" s="4"/>
      <c r="E55" s="4"/>
      <c r="F55" s="4"/>
      <c r="G55" s="4"/>
      <c r="H55" s="4"/>
      <c r="I55" s="4"/>
      <c r="J55" s="4"/>
      <c r="K55" s="4"/>
    </row>
    <row r="56" spans="2:11" x14ac:dyDescent="0.2">
      <c r="B56" s="27">
        <v>1</v>
      </c>
      <c r="C56" s="28">
        <v>2</v>
      </c>
      <c r="D56" s="28">
        <v>3</v>
      </c>
      <c r="E56" s="29">
        <v>4</v>
      </c>
      <c r="F56" s="48"/>
      <c r="G56" s="48"/>
      <c r="H56" s="48"/>
      <c r="I56" s="48"/>
      <c r="J56" s="48"/>
      <c r="K56" s="48"/>
    </row>
    <row r="57" spans="2:11" x14ac:dyDescent="0.2">
      <c r="B57" s="30"/>
      <c r="C57" s="4" t="s">
        <v>258</v>
      </c>
      <c r="D57" s="4" t="s">
        <v>259</v>
      </c>
      <c r="E57" s="31" t="s">
        <v>260</v>
      </c>
      <c r="F57" s="48"/>
      <c r="G57" s="48"/>
      <c r="H57" s="48"/>
      <c r="I57" s="48"/>
      <c r="J57" s="48"/>
      <c r="K57" s="48"/>
    </row>
    <row r="58" spans="2:11" x14ac:dyDescent="0.2">
      <c r="B58" s="30">
        <v>1</v>
      </c>
      <c r="C58" s="4" t="s">
        <v>261</v>
      </c>
      <c r="D58" s="4">
        <v>80001</v>
      </c>
      <c r="E58" s="31">
        <v>80001</v>
      </c>
      <c r="F58" s="48"/>
      <c r="G58" s="48"/>
      <c r="H58" s="48"/>
      <c r="I58" s="48"/>
      <c r="J58" s="48"/>
      <c r="K58" s="48"/>
    </row>
    <row r="59" spans="2:11" x14ac:dyDescent="0.2">
      <c r="B59" s="30">
        <v>2</v>
      </c>
      <c r="C59" s="4" t="s">
        <v>262</v>
      </c>
      <c r="D59" s="4">
        <v>80002</v>
      </c>
      <c r="E59" s="31">
        <v>80002</v>
      </c>
      <c r="F59" s="48"/>
      <c r="G59" s="48"/>
      <c r="H59" s="48"/>
      <c r="I59" s="48"/>
      <c r="J59" s="48"/>
      <c r="K59" s="48"/>
    </row>
    <row r="60" spans="2:11" ht="17.25" thickBot="1" x14ac:dyDescent="0.25">
      <c r="B60" s="67">
        <v>3</v>
      </c>
      <c r="C60" s="68" t="s">
        <v>330</v>
      </c>
      <c r="D60" s="68">
        <v>80003</v>
      </c>
      <c r="E60" s="69">
        <v>80003</v>
      </c>
      <c r="F60" s="48"/>
      <c r="G60" s="48"/>
      <c r="H60" s="48"/>
      <c r="I60" s="48"/>
      <c r="J60" s="48"/>
      <c r="K60" s="48"/>
    </row>
    <row r="61" spans="2:11" x14ac:dyDescent="0.2">
      <c r="B61" s="32">
        <v>1</v>
      </c>
      <c r="C61" s="33">
        <v>2</v>
      </c>
      <c r="D61" s="33">
        <v>3</v>
      </c>
      <c r="E61" s="34">
        <v>4</v>
      </c>
      <c r="F61" s="48"/>
      <c r="G61" s="48"/>
      <c r="H61" s="48"/>
      <c r="I61" s="48"/>
      <c r="J61" s="48"/>
      <c r="K61" s="48"/>
    </row>
    <row r="62" spans="2:11" x14ac:dyDescent="0.2">
      <c r="B62" s="35"/>
      <c r="C62" s="36" t="s">
        <v>263</v>
      </c>
      <c r="D62" s="36" t="s">
        <v>259</v>
      </c>
      <c r="E62" s="38" t="s">
        <v>260</v>
      </c>
      <c r="F62" s="48"/>
      <c r="G62" s="48"/>
      <c r="H62" s="48"/>
      <c r="I62" s="48"/>
      <c r="J62" s="48"/>
      <c r="K62" s="48"/>
    </row>
    <row r="63" spans="2:11" x14ac:dyDescent="0.2">
      <c r="B63" s="35">
        <v>1</v>
      </c>
      <c r="C63" s="36" t="s">
        <v>237</v>
      </c>
      <c r="D63" s="36">
        <v>40</v>
      </c>
      <c r="E63" s="37">
        <v>82001</v>
      </c>
      <c r="F63" s="48"/>
      <c r="G63" s="48"/>
      <c r="H63" s="48"/>
      <c r="I63" s="48"/>
      <c r="J63" s="48"/>
      <c r="K63" s="48"/>
    </row>
    <row r="64" spans="2:11" x14ac:dyDescent="0.2">
      <c r="B64" s="35">
        <v>2</v>
      </c>
      <c r="C64" s="36" t="s">
        <v>239</v>
      </c>
      <c r="D64" s="36">
        <v>41</v>
      </c>
      <c r="E64" s="37">
        <v>82002</v>
      </c>
      <c r="F64" s="48"/>
      <c r="G64" s="48"/>
      <c r="H64" s="48"/>
      <c r="I64" s="48"/>
      <c r="J64" s="48"/>
      <c r="K64" s="48"/>
    </row>
    <row r="65" spans="2:12" x14ac:dyDescent="0.2">
      <c r="B65" s="35">
        <v>3</v>
      </c>
      <c r="C65" s="36" t="s">
        <v>240</v>
      </c>
      <c r="D65" s="36">
        <v>42</v>
      </c>
      <c r="E65" s="37">
        <v>82003</v>
      </c>
      <c r="F65" s="48"/>
      <c r="G65" s="48"/>
      <c r="H65" s="48"/>
      <c r="I65" s="48"/>
      <c r="J65" s="48"/>
      <c r="K65" s="48"/>
    </row>
    <row r="66" spans="2:12" x14ac:dyDescent="0.2">
      <c r="B66" s="35">
        <v>4</v>
      </c>
      <c r="C66" s="36" t="s">
        <v>241</v>
      </c>
      <c r="D66" s="36">
        <v>43</v>
      </c>
      <c r="E66" s="37">
        <v>82004</v>
      </c>
      <c r="F66" s="48"/>
      <c r="G66" s="48"/>
      <c r="H66" s="48"/>
      <c r="I66" s="48"/>
      <c r="J66" s="48"/>
      <c r="K66" s="48"/>
      <c r="L66" s="48"/>
    </row>
    <row r="67" spans="2:12" ht="17.25" thickBot="1" x14ac:dyDescent="0.25">
      <c r="B67" s="35">
        <v>5</v>
      </c>
      <c r="C67" s="36" t="s">
        <v>242</v>
      </c>
      <c r="D67" s="36">
        <v>44</v>
      </c>
      <c r="E67" s="37">
        <v>82005</v>
      </c>
      <c r="F67" s="48"/>
      <c r="G67" s="48"/>
      <c r="H67" s="48"/>
      <c r="I67" s="48"/>
      <c r="J67" s="48"/>
      <c r="K67" s="48"/>
      <c r="L67" s="48"/>
    </row>
    <row r="68" spans="2:12" x14ac:dyDescent="0.2">
      <c r="B68" s="17">
        <v>1</v>
      </c>
      <c r="C68" s="18">
        <v>2</v>
      </c>
      <c r="D68" s="18">
        <v>3</v>
      </c>
      <c r="E68" s="18">
        <v>4</v>
      </c>
      <c r="F68" s="18">
        <v>5</v>
      </c>
      <c r="G68" s="18">
        <v>6</v>
      </c>
      <c r="H68" s="18">
        <v>7</v>
      </c>
      <c r="I68" s="19">
        <v>8</v>
      </c>
      <c r="J68" s="48"/>
      <c r="K68" s="48"/>
      <c r="L68" s="48"/>
    </row>
    <row r="69" spans="2:12" x14ac:dyDescent="0.2">
      <c r="B69" s="20"/>
      <c r="C69" s="15" t="s">
        <v>264</v>
      </c>
      <c r="D69" s="15" t="s">
        <v>265</v>
      </c>
      <c r="E69" s="15" t="s">
        <v>266</v>
      </c>
      <c r="F69" s="15" t="s">
        <v>267</v>
      </c>
      <c r="G69" s="15" t="s">
        <v>268</v>
      </c>
      <c r="H69" s="15" t="s">
        <v>269</v>
      </c>
      <c r="I69" s="21" t="s">
        <v>483</v>
      </c>
      <c r="J69" s="48"/>
      <c r="K69" s="48"/>
      <c r="L69" s="48"/>
    </row>
    <row r="70" spans="2:12" x14ac:dyDescent="0.2">
      <c r="B70" s="20">
        <v>1</v>
      </c>
      <c r="C70" s="15" t="s">
        <v>65</v>
      </c>
      <c r="D70" s="15">
        <v>83001</v>
      </c>
      <c r="E70" s="15">
        <v>83101</v>
      </c>
      <c r="F70" s="15" t="s">
        <v>270</v>
      </c>
      <c r="G70" s="15" t="s">
        <v>271</v>
      </c>
      <c r="H70" s="15">
        <v>6</v>
      </c>
      <c r="I70" s="21">
        <v>5000001</v>
      </c>
      <c r="J70" s="48"/>
      <c r="K70" s="48"/>
      <c r="L70" s="48"/>
    </row>
    <row r="71" spans="2:12" x14ac:dyDescent="0.2">
      <c r="B71" s="20">
        <v>2</v>
      </c>
      <c r="C71" s="15" t="s">
        <v>272</v>
      </c>
      <c r="D71" s="15">
        <v>83002</v>
      </c>
      <c r="E71" s="15">
        <v>83102</v>
      </c>
      <c r="F71" s="15"/>
      <c r="G71" s="15"/>
      <c r="H71" s="15">
        <v>3</v>
      </c>
      <c r="I71" s="21">
        <v>5000002</v>
      </c>
      <c r="J71" s="48"/>
      <c r="K71" s="48"/>
      <c r="L71" s="48"/>
    </row>
    <row r="72" spans="2:12" x14ac:dyDescent="0.2">
      <c r="B72" s="20">
        <v>3</v>
      </c>
      <c r="C72" s="15" t="s">
        <v>273</v>
      </c>
      <c r="D72" s="15">
        <v>83003</v>
      </c>
      <c r="E72" s="15">
        <v>83103</v>
      </c>
      <c r="F72" s="15"/>
      <c r="G72" s="15"/>
      <c r="H72" s="15">
        <v>2</v>
      </c>
      <c r="I72" s="21">
        <v>5000003</v>
      </c>
      <c r="J72" s="48"/>
      <c r="K72" s="48"/>
      <c r="L72" s="48"/>
    </row>
    <row r="73" spans="2:12" ht="17.25" thickBot="1" x14ac:dyDescent="0.25">
      <c r="B73" s="22">
        <v>4</v>
      </c>
      <c r="C73" s="23" t="s">
        <v>274</v>
      </c>
      <c r="D73" s="23">
        <v>83004</v>
      </c>
      <c r="E73" s="23">
        <v>83104</v>
      </c>
      <c r="F73" s="23" t="s">
        <v>275</v>
      </c>
      <c r="G73" s="23" t="s">
        <v>276</v>
      </c>
      <c r="H73" s="23">
        <v>1</v>
      </c>
      <c r="I73" s="26">
        <v>5000001</v>
      </c>
      <c r="J73" s="48"/>
      <c r="K73" s="48"/>
      <c r="L73" s="48"/>
    </row>
    <row r="74" spans="2:12" ht="17.25" thickBot="1" x14ac:dyDescent="0.25"/>
    <row r="75" spans="2:12" x14ac:dyDescent="0.2">
      <c r="B75" s="76"/>
      <c r="C75" s="83"/>
      <c r="D75" s="77">
        <v>3</v>
      </c>
    </row>
    <row r="76" spans="2:12" x14ac:dyDescent="0.2">
      <c r="B76" s="78">
        <v>1</v>
      </c>
      <c r="C76" s="82" t="s">
        <v>608</v>
      </c>
      <c r="D76" s="79">
        <v>80101</v>
      </c>
    </row>
    <row r="77" spans="2:12" x14ac:dyDescent="0.2">
      <c r="B77" s="78">
        <v>2</v>
      </c>
      <c r="C77" s="82" t="s">
        <v>609</v>
      </c>
      <c r="D77" s="79">
        <v>80102</v>
      </c>
    </row>
    <row r="78" spans="2:12" ht="17.25" thickBot="1" x14ac:dyDescent="0.25">
      <c r="B78" s="80">
        <v>3</v>
      </c>
      <c r="C78" s="84" t="s">
        <v>610</v>
      </c>
      <c r="D78" s="81">
        <v>80103</v>
      </c>
    </row>
  </sheetData>
  <phoneticPr fontId="8" type="noConversion"/>
  <conditionalFormatting sqref="E63:E67">
    <cfRule type="containsBlanks" dxfId="8" priority="6">
      <formula>LEN(TRIM(E63))=0</formula>
    </cfRule>
    <cfRule type="duplicateValues" dxfId="7" priority="7"/>
  </conditionalFormatting>
  <conditionalFormatting sqref="D76:D78">
    <cfRule type="duplicateValues" dxfId="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9BCC-64D3-4419-AF66-386850400318}">
  <dimension ref="B1:K73"/>
  <sheetViews>
    <sheetView workbookViewId="0">
      <selection activeCell="H2" sqref="H2"/>
    </sheetView>
  </sheetViews>
  <sheetFormatPr defaultColWidth="9" defaultRowHeight="16.5" x14ac:dyDescent="0.2"/>
  <cols>
    <col min="1" max="1" width="9" style="1"/>
    <col min="2" max="2" width="5.5" style="1" bestFit="1" customWidth="1"/>
    <col min="3" max="3" width="7.375" style="1" bestFit="1" customWidth="1"/>
    <col min="4" max="4" width="3.875" style="1" customWidth="1"/>
    <col min="5" max="5" width="17.5" style="1" bestFit="1" customWidth="1"/>
    <col min="6" max="16384" width="9" style="1"/>
  </cols>
  <sheetData>
    <row r="1" spans="2:11" x14ac:dyDescent="0.2">
      <c r="B1" s="48"/>
      <c r="C1" s="48"/>
      <c r="D1" s="48"/>
      <c r="E1" s="48"/>
      <c r="F1" s="48"/>
      <c r="G1" s="48">
        <v>1</v>
      </c>
      <c r="H1" s="48">
        <v>2</v>
      </c>
      <c r="I1" s="48">
        <v>3</v>
      </c>
      <c r="J1" s="48">
        <v>4</v>
      </c>
      <c r="K1" s="48">
        <v>5</v>
      </c>
    </row>
    <row r="2" spans="2:11" x14ac:dyDescent="0.2">
      <c r="B2" s="48"/>
      <c r="C2" s="48"/>
      <c r="D2" s="48"/>
      <c r="E2" s="48"/>
      <c r="F2" s="48"/>
      <c r="G2" s="48"/>
      <c r="H2" s="48" t="str">
        <f>_xlfn.TEXTJOIN(",",0,$C$4:$C$73)</f>
        <v>10200,10201,10202,10203,10204,21110,21120,21130,21140,21150,21210,21220,21230,21240,21250,32210,33210,34210,35210,36210,47210,47220,47230,47240,47250,10300,10301,10302,21310,21320,21330,21340,21350,32310,33310,34310,35310,36310,47310,47320,47330,10400,10401,10402,21410,21420,21430,21440,21450,32410,33410,34410,35410,36410,47410,47420,10500,10501,21510,21520,21530,21540,21550,32510,33510,34510,35510,36510,47510,47520</v>
      </c>
      <c r="I2" s="48"/>
      <c r="J2" s="48"/>
      <c r="K2" s="48"/>
    </row>
    <row r="3" spans="2:11" x14ac:dyDescent="0.2">
      <c r="B3" s="48" t="s">
        <v>230</v>
      </c>
      <c r="C3" s="48" t="s">
        <v>144</v>
      </c>
      <c r="D3" s="48"/>
      <c r="E3" s="48" t="s">
        <v>277</v>
      </c>
      <c r="F3" s="48"/>
      <c r="G3" s="48"/>
      <c r="H3" s="48" t="str">
        <f>LEFT(_xlfn.CONCAT(H$4:H$73),LEN(_xlfn.CONCAT(H$4:H$73))-1)</f>
        <v>10202,10203,21210,21220,21230,21240,21250,32210,33210,47220,47240,47250</v>
      </c>
      <c r="I3" s="48" t="str">
        <f t="shared" ref="I3:K3" si="0">LEFT(_xlfn.CONCAT(I$4:I$73),LEN(_xlfn.CONCAT(I$4:I$73))-1)</f>
        <v>10300,10301,10302,21310,21320,21330,21340,21350,32310,33310,34310,35310,36310,47310,47320,47330</v>
      </c>
      <c r="J3" s="48" t="str">
        <f t="shared" si="0"/>
        <v>10400,10401,10402,21410,21420,21430,21440,21450,32410,33410,34410,35410,36410,47410,47420</v>
      </c>
      <c r="K3" s="48" t="str">
        <f t="shared" si="0"/>
        <v>10500,10501,21510,21520,21530,21540,21550,32510,33510,34510,35510,36510,47510,47520</v>
      </c>
    </row>
    <row r="4" spans="2:11" x14ac:dyDescent="0.2">
      <c r="B4" s="48">
        <f>[1]t_card_group_s说明表!K6</f>
        <v>1</v>
      </c>
      <c r="C4" s="48">
        <f>[1]t_card_group_s说明表!B6</f>
        <v>10200</v>
      </c>
      <c r="D4" s="48" t="s">
        <v>238</v>
      </c>
      <c r="E4" s="48" t="str">
        <f>[1]t_card_group_s说明表!E6</f>
        <v>万箭齐发</v>
      </c>
      <c r="F4" s="48"/>
      <c r="G4" s="48"/>
      <c r="H4" s="48" t="str">
        <f>IF($B4=H$1,$C4&amp;",","")</f>
        <v/>
      </c>
      <c r="I4" s="48" t="str">
        <f t="shared" ref="I4:K4" si="1">IF($B4=I$1,$C4&amp;",","")</f>
        <v/>
      </c>
      <c r="J4" s="48" t="str">
        <f t="shared" si="1"/>
        <v/>
      </c>
      <c r="K4" s="48" t="str">
        <f t="shared" si="1"/>
        <v/>
      </c>
    </row>
    <row r="5" spans="2:11" x14ac:dyDescent="0.2">
      <c r="B5" s="48">
        <f>[1]t_card_group_s说明表!K7</f>
        <v>1</v>
      </c>
      <c r="C5" s="48">
        <f>[1]t_card_group_s说明表!B7</f>
        <v>10201</v>
      </c>
      <c r="D5" s="48" t="s">
        <v>238</v>
      </c>
      <c r="E5" s="48" t="str">
        <f>[1]t_card_group_s说明表!E7</f>
        <v>电击法术</v>
      </c>
      <c r="F5" s="48"/>
      <c r="G5" s="48"/>
      <c r="H5" s="48" t="str">
        <f t="shared" ref="H5:K68" si="2">IF($B5=H$1,$C5&amp;",","")</f>
        <v/>
      </c>
      <c r="I5" s="48" t="str">
        <f t="shared" si="2"/>
        <v/>
      </c>
      <c r="J5" s="48" t="str">
        <f t="shared" si="2"/>
        <v/>
      </c>
      <c r="K5" s="48" t="str">
        <f t="shared" si="2"/>
        <v/>
      </c>
    </row>
    <row r="6" spans="2:11" x14ac:dyDescent="0.2">
      <c r="B6" s="48">
        <f>[1]t_card_group_s说明表!K8</f>
        <v>2</v>
      </c>
      <c r="C6" s="48">
        <f>[1]t_card_group_s说明表!B8</f>
        <v>10202</v>
      </c>
      <c r="D6" s="48" t="s">
        <v>238</v>
      </c>
      <c r="E6" s="48" t="str">
        <f>[1]t_card_group_s说明表!E8</f>
        <v>毒药法术</v>
      </c>
      <c r="F6" s="48"/>
      <c r="G6" s="48"/>
      <c r="H6" s="48" t="str">
        <f t="shared" si="2"/>
        <v>10202,</v>
      </c>
      <c r="I6" s="48" t="str">
        <f t="shared" si="2"/>
        <v/>
      </c>
      <c r="J6" s="48" t="str">
        <f t="shared" si="2"/>
        <v/>
      </c>
      <c r="K6" s="48" t="str">
        <f t="shared" si="2"/>
        <v/>
      </c>
    </row>
    <row r="7" spans="2:11" x14ac:dyDescent="0.2">
      <c r="B7" s="48">
        <f>[1]t_card_group_s说明表!K9</f>
        <v>2</v>
      </c>
      <c r="C7" s="48">
        <f>[1]t_card_group_s说明表!B9</f>
        <v>10203</v>
      </c>
      <c r="D7" s="48" t="s">
        <v>238</v>
      </c>
      <c r="E7" s="48" t="str">
        <f>[1]t_card_group_s说明表!E9</f>
        <v>火球</v>
      </c>
      <c r="F7" s="48"/>
      <c r="G7" s="48"/>
      <c r="H7" s="48" t="str">
        <f t="shared" si="2"/>
        <v>10203,</v>
      </c>
      <c r="I7" s="48" t="str">
        <f t="shared" si="2"/>
        <v/>
      </c>
      <c r="J7" s="48" t="str">
        <f t="shared" si="2"/>
        <v/>
      </c>
      <c r="K7" s="48" t="str">
        <f t="shared" si="2"/>
        <v/>
      </c>
    </row>
    <row r="8" spans="2:11" x14ac:dyDescent="0.2">
      <c r="B8" s="48">
        <f>[1]t_card_group_s说明表!K10</f>
        <v>1</v>
      </c>
      <c r="C8" s="48">
        <f>[1]t_card_group_s说明表!B10</f>
        <v>10204</v>
      </c>
      <c r="D8" s="48" t="s">
        <v>238</v>
      </c>
      <c r="E8" s="48" t="str">
        <f>[1]t_card_group_s说明表!E10</f>
        <v>滚木</v>
      </c>
      <c r="F8" s="48"/>
      <c r="G8" s="48"/>
      <c r="H8" s="48" t="str">
        <f t="shared" si="2"/>
        <v/>
      </c>
      <c r="I8" s="48" t="str">
        <f t="shared" si="2"/>
        <v/>
      </c>
      <c r="J8" s="48" t="str">
        <f t="shared" si="2"/>
        <v/>
      </c>
      <c r="K8" s="48" t="str">
        <f t="shared" si="2"/>
        <v/>
      </c>
    </row>
    <row r="9" spans="2:11" x14ac:dyDescent="0.2">
      <c r="B9" s="48">
        <f>[1]t_card_group_s说明表!K19</f>
        <v>1</v>
      </c>
      <c r="C9" s="48">
        <f>[1]t_card_group_s说明表!B19</f>
        <v>21110</v>
      </c>
      <c r="D9" s="48" t="s">
        <v>238</v>
      </c>
      <c r="E9" s="48" t="str">
        <f>[1]t_card_group_s说明表!E19</f>
        <v>野牛勇士小队</v>
      </c>
      <c r="F9" s="48"/>
      <c r="G9" s="48"/>
      <c r="H9" s="48" t="str">
        <f t="shared" si="2"/>
        <v/>
      </c>
      <c r="I9" s="48" t="str">
        <f t="shared" si="2"/>
        <v/>
      </c>
      <c r="J9" s="48" t="str">
        <f t="shared" si="2"/>
        <v/>
      </c>
      <c r="K9" s="48" t="str">
        <f t="shared" si="2"/>
        <v/>
      </c>
    </row>
    <row r="10" spans="2:11" x14ac:dyDescent="0.2">
      <c r="B10" s="48">
        <f>[1]t_card_group_s说明表!K20</f>
        <v>1</v>
      </c>
      <c r="C10" s="48">
        <f>[1]t_card_group_s说明表!B20</f>
        <v>21120</v>
      </c>
      <c r="D10" s="48" t="s">
        <v>238</v>
      </c>
      <c r="E10" s="48" t="str">
        <f>[1]t_card_group_s说明表!E20</f>
        <v>松鼠投手小组</v>
      </c>
      <c r="F10" s="48"/>
      <c r="G10" s="48"/>
      <c r="H10" s="48" t="str">
        <f t="shared" si="2"/>
        <v/>
      </c>
      <c r="I10" s="48" t="str">
        <f t="shared" si="2"/>
        <v/>
      </c>
      <c r="J10" s="48" t="str">
        <f t="shared" si="2"/>
        <v/>
      </c>
      <c r="K10" s="48" t="str">
        <f t="shared" si="2"/>
        <v/>
      </c>
    </row>
    <row r="11" spans="2:11" x14ac:dyDescent="0.2">
      <c r="B11" s="48">
        <f>[1]t_card_group_s说明表!K21</f>
        <v>1</v>
      </c>
      <c r="C11" s="48">
        <f>[1]t_card_group_s说明表!B21</f>
        <v>21130</v>
      </c>
      <c r="D11" s="48" t="s">
        <v>238</v>
      </c>
      <c r="E11" s="48" t="str">
        <f>[1]t_card_group_s说明表!E21</f>
        <v>狼骑兵小队</v>
      </c>
      <c r="F11" s="48"/>
      <c r="G11" s="48"/>
      <c r="H11" s="48" t="str">
        <f t="shared" si="2"/>
        <v/>
      </c>
      <c r="I11" s="48" t="str">
        <f t="shared" si="2"/>
        <v/>
      </c>
      <c r="J11" s="48" t="str">
        <f t="shared" si="2"/>
        <v/>
      </c>
      <c r="K11" s="48" t="str">
        <f t="shared" si="2"/>
        <v/>
      </c>
    </row>
    <row r="12" spans="2:11" x14ac:dyDescent="0.2">
      <c r="B12" s="48">
        <f>[1]t_card_group_s说明表!K22</f>
        <v>1</v>
      </c>
      <c r="C12" s="48">
        <f>[1]t_card_group_s说明表!B22</f>
        <v>21140</v>
      </c>
      <c r="D12" s="48" t="s">
        <v>238</v>
      </c>
      <c r="E12" s="48" t="str">
        <f>[1]t_card_group_s说明表!E22</f>
        <v>小精灵大军</v>
      </c>
      <c r="F12" s="48"/>
      <c r="G12" s="48"/>
      <c r="H12" s="48" t="str">
        <f t="shared" si="2"/>
        <v/>
      </c>
      <c r="I12" s="48" t="str">
        <f t="shared" si="2"/>
        <v/>
      </c>
      <c r="J12" s="48" t="str">
        <f t="shared" si="2"/>
        <v/>
      </c>
      <c r="K12" s="48" t="str">
        <f t="shared" si="2"/>
        <v/>
      </c>
    </row>
    <row r="13" spans="2:11" x14ac:dyDescent="0.2">
      <c r="B13" s="48">
        <f>[1]t_card_group_s说明表!K23</f>
        <v>1</v>
      </c>
      <c r="C13" s="48">
        <f>[1]t_card_group_s说明表!B23</f>
        <v>21150</v>
      </c>
      <c r="D13" s="48" t="s">
        <v>238</v>
      </c>
      <c r="E13" s="48" t="str">
        <f>[1]t_card_group_s说明表!E23</f>
        <v>乌鸦小队</v>
      </c>
      <c r="F13" s="48"/>
      <c r="G13" s="48"/>
      <c r="H13" s="48" t="str">
        <f t="shared" si="2"/>
        <v/>
      </c>
      <c r="I13" s="48" t="str">
        <f t="shared" si="2"/>
        <v/>
      </c>
      <c r="J13" s="48" t="str">
        <f t="shared" si="2"/>
        <v/>
      </c>
      <c r="K13" s="48" t="str">
        <f t="shared" si="2"/>
        <v/>
      </c>
    </row>
    <row r="14" spans="2:11" x14ac:dyDescent="0.2">
      <c r="B14" s="48">
        <f>[1]t_card_group_s说明表!K24</f>
        <v>2</v>
      </c>
      <c r="C14" s="48">
        <f>[1]t_card_group_s说明表!B24</f>
        <v>21210</v>
      </c>
      <c r="D14" s="48" t="s">
        <v>238</v>
      </c>
      <c r="E14" s="48" t="str">
        <f>[1]t_card_group_s说明表!E24</f>
        <v>野牛剑士大队</v>
      </c>
      <c r="F14" s="48"/>
      <c r="G14" s="48"/>
      <c r="H14" s="48" t="str">
        <f t="shared" si="2"/>
        <v>21210,</v>
      </c>
      <c r="I14" s="48" t="str">
        <f t="shared" si="2"/>
        <v/>
      </c>
      <c r="J14" s="48" t="str">
        <f t="shared" si="2"/>
        <v/>
      </c>
      <c r="K14" s="48" t="str">
        <f t="shared" si="2"/>
        <v/>
      </c>
    </row>
    <row r="15" spans="2:11" x14ac:dyDescent="0.2">
      <c r="B15" s="48">
        <f>[1]t_card_group_s说明表!K25</f>
        <v>2</v>
      </c>
      <c r="C15" s="48">
        <f>[1]t_card_group_s说明表!B25</f>
        <v>21220</v>
      </c>
      <c r="D15" s="48" t="s">
        <v>238</v>
      </c>
      <c r="E15" s="48" t="str">
        <f>[1]t_card_group_s说明表!E25</f>
        <v>长弓手小队</v>
      </c>
      <c r="F15" s="48"/>
      <c r="G15" s="48"/>
      <c r="H15" s="48" t="str">
        <f t="shared" si="2"/>
        <v>21220,</v>
      </c>
      <c r="I15" s="48" t="str">
        <f t="shared" si="2"/>
        <v/>
      </c>
      <c r="J15" s="48" t="str">
        <f t="shared" si="2"/>
        <v/>
      </c>
      <c r="K15" s="48" t="str">
        <f t="shared" si="2"/>
        <v/>
      </c>
    </row>
    <row r="16" spans="2:11" x14ac:dyDescent="0.2">
      <c r="B16" s="48">
        <f>[1]t_card_group_s说明表!K26</f>
        <v>2</v>
      </c>
      <c r="C16" s="48">
        <f>[1]t_card_group_s说明表!B26</f>
        <v>21230</v>
      </c>
      <c r="D16" s="48" t="s">
        <v>238</v>
      </c>
      <c r="E16" s="48" t="str">
        <f>[1]t_card_group_s说明表!E26</f>
        <v>狼游骑兵小组</v>
      </c>
      <c r="F16" s="48"/>
      <c r="G16" s="48"/>
      <c r="H16" s="48" t="str">
        <f t="shared" si="2"/>
        <v>21230,</v>
      </c>
      <c r="I16" s="48" t="str">
        <f t="shared" si="2"/>
        <v/>
      </c>
      <c r="J16" s="48" t="str">
        <f t="shared" si="2"/>
        <v/>
      </c>
      <c r="K16" s="48" t="str">
        <f t="shared" si="2"/>
        <v/>
      </c>
    </row>
    <row r="17" spans="2:11" x14ac:dyDescent="0.2">
      <c r="B17" s="48">
        <f>[1]t_card_group_s说明表!K27</f>
        <v>2</v>
      </c>
      <c r="C17" s="48">
        <f>[1]t_card_group_s说明表!B27</f>
        <v>21240</v>
      </c>
      <c r="D17" s="48" t="s">
        <v>238</v>
      </c>
      <c r="E17" s="48" t="str">
        <f>[1]t_card_group_s说明表!E27</f>
        <v>独角兽小队</v>
      </c>
      <c r="F17" s="48"/>
      <c r="G17" s="48"/>
      <c r="H17" s="48" t="str">
        <f t="shared" si="2"/>
        <v>21240,</v>
      </c>
      <c r="I17" s="48" t="str">
        <f t="shared" si="2"/>
        <v/>
      </c>
      <c r="J17" s="48" t="str">
        <f t="shared" si="2"/>
        <v/>
      </c>
      <c r="K17" s="48" t="str">
        <f t="shared" si="2"/>
        <v/>
      </c>
    </row>
    <row r="18" spans="2:11" x14ac:dyDescent="0.2">
      <c r="B18" s="48">
        <f>[1]t_card_group_s说明表!K28</f>
        <v>2</v>
      </c>
      <c r="C18" s="48">
        <f>[1]t_card_group_s说明表!B28</f>
        <v>21250</v>
      </c>
      <c r="D18" s="48" t="s">
        <v>238</v>
      </c>
      <c r="E18" s="48" t="str">
        <f>[1]t_card_group_s说明表!E28</f>
        <v>石头人战士大队</v>
      </c>
      <c r="F18" s="48"/>
      <c r="G18" s="48"/>
      <c r="H18" s="48" t="str">
        <f t="shared" si="2"/>
        <v>21250,</v>
      </c>
      <c r="I18" s="48" t="str">
        <f t="shared" si="2"/>
        <v/>
      </c>
      <c r="J18" s="48" t="str">
        <f t="shared" si="2"/>
        <v/>
      </c>
      <c r="K18" s="48" t="str">
        <f t="shared" si="2"/>
        <v/>
      </c>
    </row>
    <row r="19" spans="2:11" x14ac:dyDescent="0.2">
      <c r="B19" s="48">
        <f>[1]t_card_group_s说明表!K44</f>
        <v>2</v>
      </c>
      <c r="C19" s="48">
        <f>[1]t_card_group_s说明表!B44</f>
        <v>32210</v>
      </c>
      <c r="D19" s="48" t="s">
        <v>238</v>
      </c>
      <c r="E19" s="48" t="str">
        <f>[1]t_card_group_s说明表!E44</f>
        <v>地鼠挖掘者</v>
      </c>
      <c r="F19" s="48"/>
      <c r="G19" s="48"/>
      <c r="H19" s="48" t="str">
        <f t="shared" si="2"/>
        <v>32210,</v>
      </c>
      <c r="I19" s="48" t="str">
        <f t="shared" si="2"/>
        <v/>
      </c>
      <c r="J19" s="48" t="str">
        <f t="shared" si="2"/>
        <v/>
      </c>
      <c r="K19" s="48" t="str">
        <f t="shared" si="2"/>
        <v/>
      </c>
    </row>
    <row r="20" spans="2:11" x14ac:dyDescent="0.2">
      <c r="B20" s="48">
        <f>[1]t_card_group_s说明表!K48</f>
        <v>2</v>
      </c>
      <c r="C20" s="48">
        <f>[1]t_card_group_s说明表!B48</f>
        <v>33210</v>
      </c>
      <c r="D20" s="48" t="s">
        <v>238</v>
      </c>
      <c r="E20" s="48" t="str">
        <f>[1]t_card_group_s说明表!E48</f>
        <v>海象飞斧战士</v>
      </c>
      <c r="F20" s="48"/>
      <c r="G20" s="48"/>
      <c r="H20" s="48" t="str">
        <f t="shared" si="2"/>
        <v>33210,</v>
      </c>
      <c r="I20" s="48" t="str">
        <f t="shared" si="2"/>
        <v/>
      </c>
      <c r="J20" s="48" t="str">
        <f t="shared" si="2"/>
        <v/>
      </c>
      <c r="K20" s="48" t="str">
        <f t="shared" si="2"/>
        <v/>
      </c>
    </row>
    <row r="21" spans="2:11" x14ac:dyDescent="0.2">
      <c r="B21" s="48">
        <f>[1]t_card_group_s说明表!K52</f>
        <v>1</v>
      </c>
      <c r="C21" s="48">
        <f>[1]t_card_group_s说明表!B52</f>
        <v>34210</v>
      </c>
      <c r="D21" s="48" t="s">
        <v>238</v>
      </c>
      <c r="E21" s="48" t="str">
        <f>[1]t_card_group_s说明表!E52</f>
        <v>猛犸象狼骑</v>
      </c>
      <c r="F21" s="48"/>
      <c r="G21" s="48"/>
      <c r="H21" s="48" t="str">
        <f t="shared" si="2"/>
        <v/>
      </c>
      <c r="I21" s="48" t="str">
        <f t="shared" si="2"/>
        <v/>
      </c>
      <c r="J21" s="48" t="str">
        <f t="shared" si="2"/>
        <v/>
      </c>
      <c r="K21" s="48" t="str">
        <f t="shared" si="2"/>
        <v/>
      </c>
    </row>
    <row r="22" spans="2:11" x14ac:dyDescent="0.2">
      <c r="B22" s="48">
        <f>[1]t_card_group_s说明表!K56</f>
        <v>1</v>
      </c>
      <c r="C22" s="48">
        <f>[1]t_card_group_s说明表!B56</f>
        <v>35210</v>
      </c>
      <c r="D22" s="48" t="s">
        <v>238</v>
      </c>
      <c r="E22" s="48" t="str">
        <f>[1]t_card_group_s说明表!E56</f>
        <v>火龙</v>
      </c>
      <c r="F22" s="48"/>
      <c r="G22" s="48"/>
      <c r="H22" s="48" t="str">
        <f t="shared" si="2"/>
        <v/>
      </c>
      <c r="I22" s="48" t="str">
        <f t="shared" si="2"/>
        <v/>
      </c>
      <c r="J22" s="48" t="str">
        <f t="shared" si="2"/>
        <v/>
      </c>
      <c r="K22" s="48" t="str">
        <f t="shared" si="2"/>
        <v/>
      </c>
    </row>
    <row r="23" spans="2:11" x14ac:dyDescent="0.2">
      <c r="B23" s="48">
        <f>[1]t_card_group_s说明表!K60</f>
        <v>1</v>
      </c>
      <c r="C23" s="48">
        <f>[1]t_card_group_s说明表!B60</f>
        <v>36210</v>
      </c>
      <c r="D23" s="48" t="s">
        <v>238</v>
      </c>
      <c r="E23" s="48" t="str">
        <f>[1]t_card_group_s说明表!E60</f>
        <v>魔像</v>
      </c>
      <c r="F23" s="48"/>
      <c r="G23" s="48"/>
      <c r="H23" s="48" t="str">
        <f t="shared" si="2"/>
        <v/>
      </c>
      <c r="I23" s="48" t="str">
        <f t="shared" si="2"/>
        <v/>
      </c>
      <c r="J23" s="48" t="str">
        <f t="shared" si="2"/>
        <v/>
      </c>
      <c r="K23" s="48" t="str">
        <f t="shared" si="2"/>
        <v/>
      </c>
    </row>
    <row r="24" spans="2:11" x14ac:dyDescent="0.2">
      <c r="B24" s="48">
        <f>[1]t_card_group_s说明表!K64</f>
        <v>1</v>
      </c>
      <c r="C24" s="48">
        <f>[1]t_card_group_s说明表!B64</f>
        <v>47210</v>
      </c>
      <c r="D24" s="48" t="s">
        <v>238</v>
      </c>
      <c r="E24" s="48" t="str">
        <f>[1]t_card_group_s说明表!E64</f>
        <v>勇士小屋</v>
      </c>
      <c r="F24" s="48"/>
      <c r="G24" s="48"/>
      <c r="H24" s="48" t="str">
        <f t="shared" si="2"/>
        <v/>
      </c>
      <c r="I24" s="48" t="str">
        <f t="shared" si="2"/>
        <v/>
      </c>
      <c r="J24" s="48" t="str">
        <f t="shared" si="2"/>
        <v/>
      </c>
      <c r="K24" s="48" t="str">
        <f t="shared" si="2"/>
        <v/>
      </c>
    </row>
    <row r="25" spans="2:11" x14ac:dyDescent="0.2">
      <c r="B25" s="48">
        <f>[1]t_card_group_s说明表!K65</f>
        <v>2</v>
      </c>
      <c r="C25" s="48">
        <f>[1]t_card_group_s说明表!B65</f>
        <v>47220</v>
      </c>
      <c r="D25" s="48" t="s">
        <v>238</v>
      </c>
      <c r="E25" s="48" t="str">
        <f>[1]t_card_group_s说明表!E65</f>
        <v>长弓手营地</v>
      </c>
      <c r="F25" s="48"/>
      <c r="G25" s="48"/>
      <c r="H25" s="48" t="str">
        <f t="shared" si="2"/>
        <v>47220,</v>
      </c>
      <c r="I25" s="48" t="str">
        <f t="shared" si="2"/>
        <v/>
      </c>
      <c r="J25" s="48" t="str">
        <f t="shared" si="2"/>
        <v/>
      </c>
      <c r="K25" s="48" t="str">
        <f t="shared" si="2"/>
        <v/>
      </c>
    </row>
    <row r="26" spans="2:11" x14ac:dyDescent="0.2">
      <c r="B26" s="48">
        <f>[1]t_card_group_s说明表!K66</f>
        <v>1</v>
      </c>
      <c r="C26" s="48">
        <f>[1]t_card_group_s说明表!B66</f>
        <v>47230</v>
      </c>
      <c r="D26" s="48" t="s">
        <v>238</v>
      </c>
      <c r="E26" s="48" t="str">
        <f>[1]t_card_group_s说明表!E66</f>
        <v>拒马</v>
      </c>
      <c r="F26" s="48"/>
      <c r="G26" s="48"/>
      <c r="H26" s="48" t="str">
        <f t="shared" si="2"/>
        <v/>
      </c>
      <c r="I26" s="48" t="str">
        <f t="shared" si="2"/>
        <v/>
      </c>
      <c r="J26" s="48" t="str">
        <f t="shared" si="2"/>
        <v/>
      </c>
      <c r="K26" s="48" t="str">
        <f t="shared" si="2"/>
        <v/>
      </c>
    </row>
    <row r="27" spans="2:11" x14ac:dyDescent="0.2">
      <c r="B27" s="48">
        <f>[1]t_card_group_s说明表!K67</f>
        <v>2</v>
      </c>
      <c r="C27" s="48">
        <f>[1]t_card_group_s说明表!B67</f>
        <v>47240</v>
      </c>
      <c r="D27" s="48" t="s">
        <v>238</v>
      </c>
      <c r="E27" s="48" t="str">
        <f>[1]t_card_group_s说明表!E67</f>
        <v>弓箭塔</v>
      </c>
      <c r="F27" s="48"/>
      <c r="G27" s="48"/>
      <c r="H27" s="48" t="str">
        <f t="shared" si="2"/>
        <v>47240,</v>
      </c>
      <c r="I27" s="48" t="str">
        <f t="shared" si="2"/>
        <v/>
      </c>
      <c r="J27" s="48" t="str">
        <f t="shared" si="2"/>
        <v/>
      </c>
      <c r="K27" s="48" t="str">
        <f t="shared" si="2"/>
        <v/>
      </c>
    </row>
    <row r="28" spans="2:11" x14ac:dyDescent="0.2">
      <c r="B28" s="48">
        <f>[1]t_card_group_s说明表!K68</f>
        <v>2</v>
      </c>
      <c r="C28" s="48">
        <f>[1]t_card_group_s说明表!B68</f>
        <v>47250</v>
      </c>
      <c r="D28" s="48" t="s">
        <v>238</v>
      </c>
      <c r="E28" s="48" t="str">
        <f>[1]t_card_group_s说明表!E68</f>
        <v>落石塔</v>
      </c>
      <c r="F28" s="48"/>
      <c r="G28" s="48"/>
      <c r="H28" s="48" t="str">
        <f t="shared" si="2"/>
        <v>47250,</v>
      </c>
      <c r="I28" s="48" t="str">
        <f t="shared" si="2"/>
        <v/>
      </c>
      <c r="J28" s="48" t="str">
        <f t="shared" si="2"/>
        <v/>
      </c>
      <c r="K28" s="48" t="str">
        <f t="shared" si="2"/>
        <v/>
      </c>
    </row>
    <row r="29" spans="2:11" x14ac:dyDescent="0.2">
      <c r="B29" s="48">
        <f>[1]t_card_group_s说明表!K11</f>
        <v>3</v>
      </c>
      <c r="C29" s="48">
        <f>[1]t_card_group_s说明表!B11</f>
        <v>10300</v>
      </c>
      <c r="D29" s="48" t="s">
        <v>238</v>
      </c>
      <c r="E29" s="48" t="str">
        <f>[1]t_card_group_s说明表!E11</f>
        <v>无敌法术</v>
      </c>
      <c r="F29" s="48"/>
      <c r="G29" s="48"/>
      <c r="H29" s="48" t="str">
        <f t="shared" si="2"/>
        <v/>
      </c>
      <c r="I29" s="48" t="str">
        <f t="shared" si="2"/>
        <v>10300,</v>
      </c>
      <c r="J29" s="48" t="str">
        <f t="shared" si="2"/>
        <v/>
      </c>
      <c r="K29" s="48" t="str">
        <f t="shared" si="2"/>
        <v/>
      </c>
    </row>
    <row r="30" spans="2:11" x14ac:dyDescent="0.2">
      <c r="B30" s="48">
        <f>[1]t_card_group_s说明表!K12</f>
        <v>3</v>
      </c>
      <c r="C30" s="48">
        <f>[1]t_card_group_s说明表!B12</f>
        <v>10301</v>
      </c>
      <c r="D30" s="48" t="s">
        <v>238</v>
      </c>
      <c r="E30" s="48" t="str">
        <f>[1]t_card_group_s说明表!E12</f>
        <v>狂暴法术</v>
      </c>
      <c r="F30" s="48"/>
      <c r="G30" s="48"/>
      <c r="H30" s="48" t="str">
        <f t="shared" si="2"/>
        <v/>
      </c>
      <c r="I30" s="48" t="str">
        <f t="shared" si="2"/>
        <v>10301,</v>
      </c>
      <c r="J30" s="48" t="str">
        <f t="shared" si="2"/>
        <v/>
      </c>
      <c r="K30" s="48" t="str">
        <f t="shared" si="2"/>
        <v/>
      </c>
    </row>
    <row r="31" spans="2:11" x14ac:dyDescent="0.2">
      <c r="B31" s="48">
        <f>[1]t_card_group_s说明表!K13</f>
        <v>3</v>
      </c>
      <c r="C31" s="48">
        <f>[1]t_card_group_s说明表!B13</f>
        <v>10302</v>
      </c>
      <c r="D31" s="48" t="s">
        <v>238</v>
      </c>
      <c r="E31" s="48" t="str">
        <f>[1]t_card_group_s说明表!E13</f>
        <v>冰冻法术</v>
      </c>
      <c r="F31" s="48"/>
      <c r="G31" s="48"/>
      <c r="H31" s="48" t="str">
        <f t="shared" si="2"/>
        <v/>
      </c>
      <c r="I31" s="48" t="str">
        <f t="shared" si="2"/>
        <v>10302,</v>
      </c>
      <c r="J31" s="48" t="str">
        <f t="shared" si="2"/>
        <v/>
      </c>
      <c r="K31" s="48" t="str">
        <f t="shared" si="2"/>
        <v/>
      </c>
    </row>
    <row r="32" spans="2:11" x14ac:dyDescent="0.2">
      <c r="B32" s="48">
        <f>[1]t_card_group_s说明表!K29</f>
        <v>3</v>
      </c>
      <c r="C32" s="48">
        <f>[1]t_card_group_s说明表!B29</f>
        <v>21310</v>
      </c>
      <c r="D32" s="48" t="s">
        <v>238</v>
      </c>
      <c r="E32" s="48" t="str">
        <f>[1]t_card_group_s说明表!E29</f>
        <v>野牛盾兵小组</v>
      </c>
      <c r="F32" s="48"/>
      <c r="G32" s="48"/>
      <c r="H32" s="48" t="str">
        <f t="shared" si="2"/>
        <v/>
      </c>
      <c r="I32" s="48" t="str">
        <f t="shared" si="2"/>
        <v>21310,</v>
      </c>
      <c r="J32" s="48" t="str">
        <f t="shared" si="2"/>
        <v/>
      </c>
      <c r="K32" s="48" t="str">
        <f t="shared" si="2"/>
        <v/>
      </c>
    </row>
    <row r="33" spans="2:11" x14ac:dyDescent="0.2">
      <c r="B33" s="48">
        <f>[1]t_card_group_s说明表!K30</f>
        <v>3</v>
      </c>
      <c r="C33" s="48">
        <f>[1]t_card_group_s说明表!B30</f>
        <v>21320</v>
      </c>
      <c r="D33" s="48" t="s">
        <v>238</v>
      </c>
      <c r="E33" s="48" t="str">
        <f>[1]t_card_group_s说明表!E30</f>
        <v>弩手小队</v>
      </c>
      <c r="F33" s="48"/>
      <c r="G33" s="48"/>
      <c r="H33" s="48" t="str">
        <f t="shared" si="2"/>
        <v/>
      </c>
      <c r="I33" s="48" t="str">
        <f t="shared" si="2"/>
        <v>21320,</v>
      </c>
      <c r="J33" s="48" t="str">
        <f t="shared" si="2"/>
        <v/>
      </c>
      <c r="K33" s="48" t="str">
        <f t="shared" si="2"/>
        <v/>
      </c>
    </row>
    <row r="34" spans="2:11" x14ac:dyDescent="0.2">
      <c r="B34" s="48">
        <f>[1]t_card_group_s说明表!K31</f>
        <v>3</v>
      </c>
      <c r="C34" s="48">
        <f>[1]t_card_group_s说明表!B31</f>
        <v>21330</v>
      </c>
      <c r="D34" s="48" t="s">
        <v>238</v>
      </c>
      <c r="E34" s="48" t="str">
        <f>[1]t_card_group_s说明表!E31</f>
        <v>长枪骑兵小队</v>
      </c>
      <c r="F34" s="48"/>
      <c r="G34" s="48"/>
      <c r="H34" s="48" t="str">
        <f t="shared" si="2"/>
        <v/>
      </c>
      <c r="I34" s="48" t="str">
        <f t="shared" si="2"/>
        <v>21330,</v>
      </c>
      <c r="J34" s="48" t="str">
        <f t="shared" si="2"/>
        <v/>
      </c>
      <c r="K34" s="48" t="str">
        <f t="shared" si="2"/>
        <v/>
      </c>
    </row>
    <row r="35" spans="2:11" x14ac:dyDescent="0.2">
      <c r="B35" s="48">
        <f>[1]t_card_group_s说明表!K32</f>
        <v>3</v>
      </c>
      <c r="C35" s="48">
        <f>[1]t_card_group_s说明表!B32</f>
        <v>21340</v>
      </c>
      <c r="D35" s="48" t="s">
        <v>238</v>
      </c>
      <c r="E35" s="48" t="str">
        <f>[1]t_card_group_s说明表!E32</f>
        <v>小飞龙小组</v>
      </c>
      <c r="F35" s="48"/>
      <c r="G35" s="48"/>
      <c r="H35" s="48" t="str">
        <f t="shared" si="2"/>
        <v/>
      </c>
      <c r="I35" s="48" t="str">
        <f t="shared" si="2"/>
        <v>21340,</v>
      </c>
      <c r="J35" s="48" t="str">
        <f t="shared" si="2"/>
        <v/>
      </c>
      <c r="K35" s="48" t="str">
        <f t="shared" si="2"/>
        <v/>
      </c>
    </row>
    <row r="36" spans="2:11" x14ac:dyDescent="0.2">
      <c r="B36" s="48">
        <f>[1]t_card_group_s说明表!K33</f>
        <v>3</v>
      </c>
      <c r="C36" s="48">
        <f>[1]t_card_group_s说明表!B33</f>
        <v>21350</v>
      </c>
      <c r="D36" s="48" t="s">
        <v>238</v>
      </c>
      <c r="E36" s="48" t="str">
        <f>[1]t_card_group_s说明表!E33</f>
        <v>骷髅射手小组</v>
      </c>
      <c r="F36" s="48"/>
      <c r="G36" s="48"/>
      <c r="H36" s="48" t="str">
        <f t="shared" si="2"/>
        <v/>
      </c>
      <c r="I36" s="48" t="str">
        <f t="shared" si="2"/>
        <v>21350,</v>
      </c>
      <c r="J36" s="48" t="str">
        <f t="shared" si="2"/>
        <v/>
      </c>
      <c r="K36" s="48" t="str">
        <f t="shared" si="2"/>
        <v/>
      </c>
    </row>
    <row r="37" spans="2:11" x14ac:dyDescent="0.2">
      <c r="B37" s="48">
        <f>[1]t_card_group_s说明表!K45</f>
        <v>3</v>
      </c>
      <c r="C37" s="48">
        <f>[1]t_card_group_s说明表!B45</f>
        <v>32310</v>
      </c>
      <c r="D37" s="48" t="s">
        <v>238</v>
      </c>
      <c r="E37" s="48" t="str">
        <f>[1]t_card_group_s说明表!E45</f>
        <v>旋风战士</v>
      </c>
      <c r="F37" s="48"/>
      <c r="G37" s="48"/>
      <c r="H37" s="48" t="str">
        <f t="shared" si="2"/>
        <v/>
      </c>
      <c r="I37" s="48" t="str">
        <f t="shared" si="2"/>
        <v>32310,</v>
      </c>
      <c r="J37" s="48" t="str">
        <f t="shared" si="2"/>
        <v/>
      </c>
      <c r="K37" s="48" t="str">
        <f t="shared" si="2"/>
        <v/>
      </c>
    </row>
    <row r="38" spans="2:11" x14ac:dyDescent="0.2">
      <c r="B38" s="48">
        <f>[1]t_card_group_s说明表!K49</f>
        <v>3</v>
      </c>
      <c r="C38" s="48">
        <f>[1]t_card_group_s说明表!B49</f>
        <v>33310</v>
      </c>
      <c r="D38" s="48" t="s">
        <v>238</v>
      </c>
      <c r="E38" s="48" t="str">
        <f>[1]t_card_group_s说明表!E49</f>
        <v>神箭游侠</v>
      </c>
      <c r="F38" s="48"/>
      <c r="G38" s="48"/>
      <c r="H38" s="48" t="str">
        <f t="shared" si="2"/>
        <v/>
      </c>
      <c r="I38" s="48" t="str">
        <f t="shared" si="2"/>
        <v>33310,</v>
      </c>
      <c r="J38" s="48" t="str">
        <f t="shared" si="2"/>
        <v/>
      </c>
      <c r="K38" s="48" t="str">
        <f t="shared" si="2"/>
        <v/>
      </c>
    </row>
    <row r="39" spans="2:11" x14ac:dyDescent="0.2">
      <c r="B39" s="48">
        <f>[1]t_card_group_s说明表!K53</f>
        <v>3</v>
      </c>
      <c r="C39" s="48">
        <f>[1]t_card_group_s说明表!B53</f>
        <v>34310</v>
      </c>
      <c r="D39" s="48" t="s">
        <v>238</v>
      </c>
      <c r="E39" s="48" t="str">
        <f>[1]t_card_group_s说明表!E53</f>
        <v>精英长枪骑士</v>
      </c>
      <c r="F39" s="48"/>
      <c r="G39" s="48"/>
      <c r="H39" s="48" t="str">
        <f t="shared" si="2"/>
        <v/>
      </c>
      <c r="I39" s="48" t="str">
        <f t="shared" si="2"/>
        <v>34310,</v>
      </c>
      <c r="J39" s="48" t="str">
        <f t="shared" si="2"/>
        <v/>
      </c>
      <c r="K39" s="48" t="str">
        <f t="shared" si="2"/>
        <v/>
      </c>
    </row>
    <row r="40" spans="2:11" x14ac:dyDescent="0.2">
      <c r="B40" s="48">
        <f>[1]t_card_group_s说明表!K57</f>
        <v>3</v>
      </c>
      <c r="C40" s="48">
        <f>[1]t_card_group_s说明表!B57</f>
        <v>35310</v>
      </c>
      <c r="D40" s="48" t="s">
        <v>238</v>
      </c>
      <c r="E40" s="48" t="str">
        <f>[1]t_card_group_s说明表!E57</f>
        <v>精灵捕手</v>
      </c>
      <c r="F40" s="48"/>
      <c r="G40" s="48"/>
      <c r="H40" s="48" t="str">
        <f t="shared" si="2"/>
        <v/>
      </c>
      <c r="I40" s="48" t="str">
        <f t="shared" si="2"/>
        <v>35310,</v>
      </c>
      <c r="J40" s="48" t="str">
        <f t="shared" si="2"/>
        <v/>
      </c>
      <c r="K40" s="48" t="str">
        <f t="shared" si="2"/>
        <v/>
      </c>
    </row>
    <row r="41" spans="2:11" x14ac:dyDescent="0.2">
      <c r="B41" s="48">
        <f>[1]t_card_group_s说明表!K61</f>
        <v>3</v>
      </c>
      <c r="C41" s="48">
        <f>[1]t_card_group_s说明表!B61</f>
        <v>36310</v>
      </c>
      <c r="D41" s="48" t="s">
        <v>238</v>
      </c>
      <c r="E41" s="48" t="str">
        <f>[1]t_card_group_s说明表!E61</f>
        <v>鬼武士</v>
      </c>
      <c r="F41" s="48"/>
      <c r="G41" s="48"/>
      <c r="H41" s="48" t="str">
        <f t="shared" si="2"/>
        <v/>
      </c>
      <c r="I41" s="48" t="str">
        <f t="shared" si="2"/>
        <v>36310,</v>
      </c>
      <c r="J41" s="48" t="str">
        <f t="shared" si="2"/>
        <v/>
      </c>
      <c r="K41" s="48" t="str">
        <f t="shared" si="2"/>
        <v/>
      </c>
    </row>
    <row r="42" spans="2:11" x14ac:dyDescent="0.2">
      <c r="B42" s="48">
        <f>[1]t_card_group_s说明表!K69</f>
        <v>3</v>
      </c>
      <c r="C42" s="48">
        <f>[1]t_card_group_s说明表!B69</f>
        <v>47310</v>
      </c>
      <c r="D42" s="48" t="s">
        <v>238</v>
      </c>
      <c r="E42" s="48" t="str">
        <f>[1]t_card_group_s说明表!E69</f>
        <v>投石机</v>
      </c>
      <c r="F42" s="48"/>
      <c r="G42" s="48"/>
      <c r="H42" s="48" t="str">
        <f t="shared" si="2"/>
        <v/>
      </c>
      <c r="I42" s="48" t="str">
        <f t="shared" si="2"/>
        <v>47310,</v>
      </c>
      <c r="J42" s="48" t="str">
        <f t="shared" si="2"/>
        <v/>
      </c>
      <c r="K42" s="48" t="str">
        <f t="shared" si="2"/>
        <v/>
      </c>
    </row>
    <row r="43" spans="2:11" x14ac:dyDescent="0.2">
      <c r="B43" s="48">
        <f>[1]t_card_group_s说明表!K70</f>
        <v>3</v>
      </c>
      <c r="C43" s="48">
        <f>[1]t_card_group_s说明表!B70</f>
        <v>47320</v>
      </c>
      <c r="D43" s="48" t="s">
        <v>238</v>
      </c>
      <c r="E43" s="48" t="str">
        <f>[1]t_card_group_s说明表!E70</f>
        <v>弩车</v>
      </c>
      <c r="F43" s="48"/>
      <c r="G43" s="48"/>
      <c r="H43" s="48" t="str">
        <f t="shared" si="2"/>
        <v/>
      </c>
      <c r="I43" s="48" t="str">
        <f t="shared" si="2"/>
        <v>47320,</v>
      </c>
      <c r="J43" s="48" t="str">
        <f t="shared" si="2"/>
        <v/>
      </c>
      <c r="K43" s="48" t="str">
        <f t="shared" si="2"/>
        <v/>
      </c>
    </row>
    <row r="44" spans="2:11" x14ac:dyDescent="0.2">
      <c r="B44" s="48">
        <f>[1]t_card_group_s说明表!K71</f>
        <v>3</v>
      </c>
      <c r="C44" s="48">
        <f>[1]t_card_group_s说明表!B71</f>
        <v>47330</v>
      </c>
      <c r="D44" s="48" t="s">
        <v>238</v>
      </c>
      <c r="E44" s="48" t="str">
        <f>[1]t_card_group_s说明表!E71</f>
        <v>资源收集器</v>
      </c>
      <c r="F44" s="48"/>
      <c r="G44" s="48"/>
      <c r="H44" s="48" t="str">
        <f t="shared" si="2"/>
        <v/>
      </c>
      <c r="I44" s="48" t="str">
        <f t="shared" si="2"/>
        <v>47330,</v>
      </c>
      <c r="J44" s="48" t="str">
        <f t="shared" si="2"/>
        <v/>
      </c>
      <c r="K44" s="48" t="str">
        <f t="shared" si="2"/>
        <v/>
      </c>
    </row>
    <row r="45" spans="2:11" x14ac:dyDescent="0.2">
      <c r="B45" s="48">
        <f>[1]t_card_group_s说明表!K14</f>
        <v>4</v>
      </c>
      <c r="C45" s="48">
        <f>[1]t_card_group_s说明表!B14</f>
        <v>10400</v>
      </c>
      <c r="D45" s="48" t="s">
        <v>238</v>
      </c>
      <c r="E45" s="48" t="str">
        <f>[1]t_card_group_s说明表!E14</f>
        <v>雷电法术</v>
      </c>
      <c r="F45" s="48"/>
      <c r="G45" s="48"/>
      <c r="H45" s="48" t="str">
        <f t="shared" si="2"/>
        <v/>
      </c>
      <c r="I45" s="48" t="str">
        <f t="shared" si="2"/>
        <v/>
      </c>
      <c r="J45" s="48" t="str">
        <f t="shared" si="2"/>
        <v>10400,</v>
      </c>
      <c r="K45" s="48" t="str">
        <f t="shared" si="2"/>
        <v/>
      </c>
    </row>
    <row r="46" spans="2:11" x14ac:dyDescent="0.2">
      <c r="B46" s="48">
        <f>[1]t_card_group_s说明表!K15</f>
        <v>4</v>
      </c>
      <c r="C46" s="48">
        <f>[1]t_card_group_s说明表!B15</f>
        <v>10401</v>
      </c>
      <c r="D46" s="48" t="s">
        <v>238</v>
      </c>
      <c r="E46" s="48" t="str">
        <f>[1]t_card_group_s说明表!E15</f>
        <v>禁疗法术</v>
      </c>
      <c r="F46" s="48"/>
      <c r="G46" s="48"/>
      <c r="H46" s="48" t="str">
        <f t="shared" si="2"/>
        <v/>
      </c>
      <c r="I46" s="48" t="str">
        <f t="shared" si="2"/>
        <v/>
      </c>
      <c r="J46" s="48" t="str">
        <f t="shared" si="2"/>
        <v>10401,</v>
      </c>
      <c r="K46" s="48" t="str">
        <f t="shared" si="2"/>
        <v/>
      </c>
    </row>
    <row r="47" spans="2:11" x14ac:dyDescent="0.2">
      <c r="B47" s="48">
        <f>[1]t_card_group_s说明表!K16</f>
        <v>4</v>
      </c>
      <c r="C47" s="48">
        <f>[1]t_card_group_s说明表!B16</f>
        <v>10402</v>
      </c>
      <c r="D47" s="48" t="s">
        <v>238</v>
      </c>
      <c r="E47" s="48" t="str">
        <f>[1]t_card_group_s说明表!E16</f>
        <v>治疗法术</v>
      </c>
      <c r="F47" s="48"/>
      <c r="G47" s="48"/>
      <c r="H47" s="48" t="str">
        <f t="shared" si="2"/>
        <v/>
      </c>
      <c r="I47" s="48" t="str">
        <f t="shared" si="2"/>
        <v/>
      </c>
      <c r="J47" s="48" t="str">
        <f t="shared" si="2"/>
        <v>10402,</v>
      </c>
      <c r="K47" s="48" t="str">
        <f t="shared" si="2"/>
        <v/>
      </c>
    </row>
    <row r="48" spans="2:11" x14ac:dyDescent="0.2">
      <c r="B48" s="48">
        <f>[1]t_card_group_s说明表!K34</f>
        <v>4</v>
      </c>
      <c r="C48" s="48">
        <f>[1]t_card_group_s说明表!B34</f>
        <v>21410</v>
      </c>
      <c r="D48" s="48" t="s">
        <v>238</v>
      </c>
      <c r="E48" s="48" t="str">
        <f>[1]t_card_group_s说明表!E34</f>
        <v>火枪手小组</v>
      </c>
      <c r="F48" s="48"/>
      <c r="G48" s="48"/>
      <c r="H48" s="48" t="str">
        <f t="shared" si="2"/>
        <v/>
      </c>
      <c r="I48" s="48" t="str">
        <f t="shared" si="2"/>
        <v/>
      </c>
      <c r="J48" s="48" t="str">
        <f t="shared" si="2"/>
        <v>21410,</v>
      </c>
      <c r="K48" s="48" t="str">
        <f t="shared" si="2"/>
        <v/>
      </c>
    </row>
    <row r="49" spans="2:11" x14ac:dyDescent="0.2">
      <c r="B49" s="48">
        <f>[1]t_card_group_s说明表!K35</f>
        <v>4</v>
      </c>
      <c r="C49" s="48">
        <f>[1]t_card_group_s说明表!B35</f>
        <v>21420</v>
      </c>
      <c r="D49" s="48" t="s">
        <v>238</v>
      </c>
      <c r="E49" s="48" t="str">
        <f>[1]t_card_group_s说明表!E35</f>
        <v>炮兵小组</v>
      </c>
      <c r="F49" s="48"/>
      <c r="G49" s="48"/>
      <c r="H49" s="48" t="str">
        <f t="shared" si="2"/>
        <v/>
      </c>
      <c r="I49" s="48" t="str">
        <f t="shared" si="2"/>
        <v/>
      </c>
      <c r="J49" s="48" t="str">
        <f t="shared" si="2"/>
        <v>21420,</v>
      </c>
      <c r="K49" s="48" t="str">
        <f t="shared" si="2"/>
        <v/>
      </c>
    </row>
    <row r="50" spans="2:11" x14ac:dyDescent="0.2">
      <c r="B50" s="48">
        <f>[1]t_card_group_s说明表!K36</f>
        <v>4</v>
      </c>
      <c r="C50" s="48">
        <f>[1]t_card_group_s说明表!B36</f>
        <v>21430</v>
      </c>
      <c r="D50" s="48" t="s">
        <v>238</v>
      </c>
      <c r="E50" s="48" t="str">
        <f>[1]t_card_group_s说明表!E36</f>
        <v>龙骑兵小组</v>
      </c>
      <c r="F50" s="48"/>
      <c r="G50" s="48"/>
      <c r="H50" s="48" t="str">
        <f t="shared" si="2"/>
        <v/>
      </c>
      <c r="I50" s="48" t="str">
        <f t="shared" si="2"/>
        <v/>
      </c>
      <c r="J50" s="48" t="str">
        <f t="shared" si="2"/>
        <v>21430,</v>
      </c>
      <c r="K50" s="48" t="str">
        <f t="shared" si="2"/>
        <v/>
      </c>
    </row>
    <row r="51" spans="2:11" x14ac:dyDescent="0.2">
      <c r="B51" s="48">
        <f>[1]t_card_group_s说明表!K37</f>
        <v>4</v>
      </c>
      <c r="C51" s="48">
        <f>[1]t_card_group_s说明表!B37</f>
        <v>21440</v>
      </c>
      <c r="D51" s="48" t="s">
        <v>238</v>
      </c>
      <c r="E51" s="48" t="str">
        <f>[1]t_card_group_s说明表!E37</f>
        <v>蒸汽小飞龙小组</v>
      </c>
      <c r="F51" s="48"/>
      <c r="G51" s="48"/>
      <c r="H51" s="48" t="str">
        <f t="shared" si="2"/>
        <v/>
      </c>
      <c r="I51" s="48" t="str">
        <f t="shared" si="2"/>
        <v/>
      </c>
      <c r="J51" s="48" t="str">
        <f t="shared" si="2"/>
        <v>21440,</v>
      </c>
      <c r="K51" s="48" t="str">
        <f t="shared" si="2"/>
        <v/>
      </c>
    </row>
    <row r="52" spans="2:11" x14ac:dyDescent="0.2">
      <c r="B52" s="48">
        <f>[1]t_card_group_s说明表!K38</f>
        <v>4</v>
      </c>
      <c r="C52" s="48">
        <f>[1]t_card_group_s说明表!B38</f>
        <v>21450</v>
      </c>
      <c r="D52" s="48" t="s">
        <v>238</v>
      </c>
      <c r="E52" s="48" t="str">
        <f>[1]t_card_group_s说明表!E38</f>
        <v>迷你死神小队</v>
      </c>
      <c r="F52" s="48"/>
      <c r="G52" s="48"/>
      <c r="H52" s="48" t="str">
        <f t="shared" si="2"/>
        <v/>
      </c>
      <c r="I52" s="48" t="str">
        <f t="shared" si="2"/>
        <v/>
      </c>
      <c r="J52" s="48" t="str">
        <f t="shared" si="2"/>
        <v>21450,</v>
      </c>
      <c r="K52" s="48" t="str">
        <f t="shared" si="2"/>
        <v/>
      </c>
    </row>
    <row r="53" spans="2:11" x14ac:dyDescent="0.2">
      <c r="B53" s="48">
        <f>[1]t_card_group_s说明表!K46</f>
        <v>4</v>
      </c>
      <c r="C53" s="48">
        <f>[1]t_card_group_s说明表!B46</f>
        <v>32410</v>
      </c>
      <c r="D53" s="48" t="s">
        <v>238</v>
      </c>
      <c r="E53" s="48" t="str">
        <f>[1]t_card_group_s说明表!E46</f>
        <v>巨猿人</v>
      </c>
      <c r="F53" s="48"/>
      <c r="G53" s="48"/>
      <c r="H53" s="48" t="str">
        <f t="shared" si="2"/>
        <v/>
      </c>
      <c r="I53" s="48" t="str">
        <f t="shared" si="2"/>
        <v/>
      </c>
      <c r="J53" s="48" t="str">
        <f t="shared" si="2"/>
        <v>32410,</v>
      </c>
      <c r="K53" s="48" t="str">
        <f t="shared" si="2"/>
        <v/>
      </c>
    </row>
    <row r="54" spans="2:11" x14ac:dyDescent="0.2">
      <c r="B54" s="48">
        <f>[1]t_card_group_s说明表!K50</f>
        <v>4</v>
      </c>
      <c r="C54" s="48">
        <f>[1]t_card_group_s说明表!B50</f>
        <v>33410</v>
      </c>
      <c r="D54" s="48" t="s">
        <v>238</v>
      </c>
      <c r="E54" s="48" t="str">
        <f>[1]t_card_group_s说明表!E50</f>
        <v>狙击手</v>
      </c>
      <c r="F54" s="48"/>
      <c r="G54" s="48"/>
      <c r="H54" s="48" t="str">
        <f t="shared" si="2"/>
        <v/>
      </c>
      <c r="I54" s="48" t="str">
        <f t="shared" si="2"/>
        <v/>
      </c>
      <c r="J54" s="48" t="str">
        <f t="shared" si="2"/>
        <v>33410,</v>
      </c>
      <c r="K54" s="48" t="str">
        <f t="shared" si="2"/>
        <v/>
      </c>
    </row>
    <row r="55" spans="2:11" x14ac:dyDescent="0.2">
      <c r="B55" s="48">
        <f>[1]t_card_group_s说明表!K54</f>
        <v>4</v>
      </c>
      <c r="C55" s="48">
        <f>[1]t_card_group_s说明表!B54</f>
        <v>34410</v>
      </c>
      <c r="D55" s="48" t="s">
        <v>238</v>
      </c>
      <c r="E55" s="48" t="str">
        <f>[1]t_card_group_s说明表!E54</f>
        <v>飞艇</v>
      </c>
      <c r="F55" s="48"/>
      <c r="G55" s="48"/>
      <c r="H55" s="48" t="str">
        <f t="shared" si="2"/>
        <v/>
      </c>
      <c r="I55" s="48" t="str">
        <f t="shared" si="2"/>
        <v/>
      </c>
      <c r="J55" s="48" t="str">
        <f t="shared" si="2"/>
        <v>34410,</v>
      </c>
      <c r="K55" s="48" t="str">
        <f t="shared" si="2"/>
        <v/>
      </c>
    </row>
    <row r="56" spans="2:11" x14ac:dyDescent="0.2">
      <c r="B56" s="48">
        <f>[1]t_card_group_s说明表!K58</f>
        <v>4</v>
      </c>
      <c r="C56" s="48">
        <f>[1]t_card_group_s说明表!B58</f>
        <v>35410</v>
      </c>
      <c r="D56" s="48" t="s">
        <v>238</v>
      </c>
      <c r="E56" s="48" t="str">
        <f>[1]t_card_group_s说明表!E58</f>
        <v>光明法师</v>
      </c>
      <c r="F56" s="48"/>
      <c r="G56" s="48"/>
      <c r="H56" s="48" t="str">
        <f t="shared" si="2"/>
        <v/>
      </c>
      <c r="I56" s="48" t="str">
        <f t="shared" si="2"/>
        <v/>
      </c>
      <c r="J56" s="48" t="str">
        <f t="shared" si="2"/>
        <v>35410,</v>
      </c>
      <c r="K56" s="48" t="str">
        <f t="shared" si="2"/>
        <v/>
      </c>
    </row>
    <row r="57" spans="2:11" x14ac:dyDescent="0.2">
      <c r="B57" s="48">
        <f>[1]t_card_group_s说明表!K62</f>
        <v>4</v>
      </c>
      <c r="C57" s="48">
        <f>[1]t_card_group_s说明表!B62</f>
        <v>36410</v>
      </c>
      <c r="D57" s="48" t="s">
        <v>238</v>
      </c>
      <c r="E57" s="48" t="str">
        <f>[1]t_card_group_s说明表!E62</f>
        <v>吸血鬼贵族</v>
      </c>
      <c r="F57" s="48"/>
      <c r="G57" s="48"/>
      <c r="H57" s="48" t="str">
        <f t="shared" si="2"/>
        <v/>
      </c>
      <c r="I57" s="48" t="str">
        <f t="shared" si="2"/>
        <v/>
      </c>
      <c r="J57" s="48" t="str">
        <f t="shared" si="2"/>
        <v>36410,</v>
      </c>
      <c r="K57" s="48" t="str">
        <f t="shared" si="2"/>
        <v/>
      </c>
    </row>
    <row r="58" spans="2:11" x14ac:dyDescent="0.2">
      <c r="B58" s="48">
        <f>[1]t_card_group_s说明表!K72</f>
        <v>4</v>
      </c>
      <c r="C58" s="48">
        <f>[1]t_card_group_s说明表!B72</f>
        <v>47410</v>
      </c>
      <c r="D58" s="48" t="s">
        <v>238</v>
      </c>
      <c r="E58" s="48" t="str">
        <f>[1]t_card_group_s说明表!E72</f>
        <v>战旗</v>
      </c>
      <c r="F58" s="48"/>
      <c r="G58" s="48"/>
      <c r="H58" s="48" t="str">
        <f t="shared" si="2"/>
        <v/>
      </c>
      <c r="I58" s="48" t="str">
        <f t="shared" si="2"/>
        <v/>
      </c>
      <c r="J58" s="48" t="str">
        <f t="shared" si="2"/>
        <v>47410,</v>
      </c>
      <c r="K58" s="48" t="str">
        <f t="shared" si="2"/>
        <v/>
      </c>
    </row>
    <row r="59" spans="2:11" x14ac:dyDescent="0.2">
      <c r="B59" s="48">
        <f>[1]t_card_group_s说明表!K73</f>
        <v>4</v>
      </c>
      <c r="C59" s="48">
        <f>[1]t_card_group_s说明表!B73</f>
        <v>47420</v>
      </c>
      <c r="D59" s="48" t="s">
        <v>238</v>
      </c>
      <c r="E59" s="48" t="str">
        <f>[1]t_card_group_s说明表!E73</f>
        <v>碉堡</v>
      </c>
      <c r="F59" s="48"/>
      <c r="G59" s="48"/>
      <c r="H59" s="48" t="str">
        <f t="shared" si="2"/>
        <v/>
      </c>
      <c r="I59" s="48" t="str">
        <f t="shared" si="2"/>
        <v/>
      </c>
      <c r="J59" s="48" t="str">
        <f t="shared" si="2"/>
        <v>47420,</v>
      </c>
      <c r="K59" s="48" t="str">
        <f t="shared" si="2"/>
        <v/>
      </c>
    </row>
    <row r="60" spans="2:11" x14ac:dyDescent="0.2">
      <c r="B60" s="48">
        <f>[1]t_card_group_s说明表!K17</f>
        <v>5</v>
      </c>
      <c r="C60" s="48">
        <f>[1]t_card_group_s说明表!B17</f>
        <v>10500</v>
      </c>
      <c r="D60" s="48" t="s">
        <v>238</v>
      </c>
      <c r="E60" s="48" t="str">
        <f>[1]t_card_group_s说明表!E17</f>
        <v>炮火支援</v>
      </c>
      <c r="F60" s="48"/>
      <c r="G60" s="48"/>
      <c r="H60" s="48" t="str">
        <f t="shared" si="2"/>
        <v/>
      </c>
      <c r="I60" s="48" t="str">
        <f t="shared" si="2"/>
        <v/>
      </c>
      <c r="J60" s="48" t="str">
        <f t="shared" si="2"/>
        <v/>
      </c>
      <c r="K60" s="48" t="str">
        <f t="shared" si="2"/>
        <v>10500,</v>
      </c>
    </row>
    <row r="61" spans="2:11" x14ac:dyDescent="0.2">
      <c r="B61" s="48">
        <f>[1]t_card_group_s说明表!K18</f>
        <v>5</v>
      </c>
      <c r="C61" s="48">
        <f>[1]t_card_group_s说明表!B18</f>
        <v>10501</v>
      </c>
      <c r="D61" s="48" t="s">
        <v>238</v>
      </c>
      <c r="E61" s="48" t="str">
        <f>[1]t_card_group_s说明表!E18</f>
        <v>导弹</v>
      </c>
      <c r="F61" s="48"/>
      <c r="G61" s="48"/>
      <c r="H61" s="48" t="str">
        <f t="shared" si="2"/>
        <v/>
      </c>
      <c r="I61" s="48" t="str">
        <f t="shared" si="2"/>
        <v/>
      </c>
      <c r="J61" s="48" t="str">
        <f t="shared" si="2"/>
        <v/>
      </c>
      <c r="K61" s="48" t="str">
        <f t="shared" si="2"/>
        <v>10501,</v>
      </c>
    </row>
    <row r="62" spans="2:11" x14ac:dyDescent="0.2">
      <c r="B62" s="48">
        <f>[1]t_card_group_s说明表!K39</f>
        <v>5</v>
      </c>
      <c r="C62" s="48">
        <f>[1]t_card_group_s说明表!B39</f>
        <v>21510</v>
      </c>
      <c r="D62" s="48" t="s">
        <v>238</v>
      </c>
      <c r="E62" s="48" t="str">
        <f>[1]t_card_group_s说明表!E39</f>
        <v>现代步兵小队</v>
      </c>
      <c r="F62" s="48"/>
      <c r="G62" s="48"/>
      <c r="H62" s="48" t="str">
        <f t="shared" si="2"/>
        <v/>
      </c>
      <c r="I62" s="48" t="str">
        <f t="shared" si="2"/>
        <v/>
      </c>
      <c r="J62" s="48" t="str">
        <f t="shared" si="2"/>
        <v/>
      </c>
      <c r="K62" s="48" t="str">
        <f t="shared" si="2"/>
        <v>21510,</v>
      </c>
    </row>
    <row r="63" spans="2:11" x14ac:dyDescent="0.2">
      <c r="B63" s="48">
        <f>[1]t_card_group_s说明表!K40</f>
        <v>5</v>
      </c>
      <c r="C63" s="48">
        <f>[1]t_card_group_s说明表!B40</f>
        <v>21520</v>
      </c>
      <c r="D63" s="48" t="s">
        <v>238</v>
      </c>
      <c r="E63" s="48" t="str">
        <f>[1]t_card_group_s说明表!E40</f>
        <v>火箭筒兵小组</v>
      </c>
      <c r="F63" s="48"/>
      <c r="G63" s="48"/>
      <c r="H63" s="48" t="str">
        <f t="shared" si="2"/>
        <v/>
      </c>
      <c r="I63" s="48" t="str">
        <f t="shared" si="2"/>
        <v/>
      </c>
      <c r="J63" s="48" t="str">
        <f t="shared" si="2"/>
        <v/>
      </c>
      <c r="K63" s="48" t="str">
        <f t="shared" si="2"/>
        <v>21520,</v>
      </c>
    </row>
    <row r="64" spans="2:11" x14ac:dyDescent="0.2">
      <c r="B64" s="48">
        <f>[1]t_card_group_s说明表!K41</f>
        <v>5</v>
      </c>
      <c r="C64" s="48">
        <f>[1]t_card_group_s说明表!B41</f>
        <v>21530</v>
      </c>
      <c r="D64" s="48" t="s">
        <v>238</v>
      </c>
      <c r="E64" s="48" t="str">
        <f>[1]t_card_group_s说明表!E41</f>
        <v>长刀摩托骑兵小组</v>
      </c>
      <c r="F64" s="48"/>
      <c r="G64" s="48"/>
      <c r="H64" s="48" t="str">
        <f t="shared" si="2"/>
        <v/>
      </c>
      <c r="I64" s="48" t="str">
        <f t="shared" si="2"/>
        <v/>
      </c>
      <c r="J64" s="48" t="str">
        <f t="shared" si="2"/>
        <v/>
      </c>
      <c r="K64" s="48" t="str">
        <f t="shared" si="2"/>
        <v>21530,</v>
      </c>
    </row>
    <row r="65" spans="2:11" x14ac:dyDescent="0.2">
      <c r="B65" s="48">
        <f>[1]t_card_group_s说明表!K42</f>
        <v>5</v>
      </c>
      <c r="C65" s="48">
        <f>[1]t_card_group_s说明表!B42</f>
        <v>21540</v>
      </c>
      <c r="D65" s="48" t="s">
        <v>238</v>
      </c>
      <c r="E65" s="48" t="str">
        <f>[1]t_card_group_s说明表!E42</f>
        <v>传教士小组</v>
      </c>
      <c r="F65" s="48"/>
      <c r="G65" s="48"/>
      <c r="H65" s="48" t="str">
        <f t="shared" si="2"/>
        <v/>
      </c>
      <c r="I65" s="48" t="str">
        <f t="shared" si="2"/>
        <v/>
      </c>
      <c r="J65" s="48" t="str">
        <f t="shared" si="2"/>
        <v/>
      </c>
      <c r="K65" s="48" t="str">
        <f t="shared" si="2"/>
        <v>21540,</v>
      </c>
    </row>
    <row r="66" spans="2:11" x14ac:dyDescent="0.2">
      <c r="B66" s="48">
        <f>[1]t_card_group_s说明表!K43</f>
        <v>5</v>
      </c>
      <c r="C66" s="48">
        <f>[1]t_card_group_s说明表!B43</f>
        <v>21550</v>
      </c>
      <c r="D66" s="48" t="s">
        <v>238</v>
      </c>
      <c r="E66" s="48" t="str">
        <f>[1]t_card_group_s说明表!E43</f>
        <v>自爆青蛙小组</v>
      </c>
      <c r="F66" s="48"/>
      <c r="G66" s="48"/>
      <c r="H66" s="48" t="str">
        <f t="shared" si="2"/>
        <v/>
      </c>
      <c r="I66" s="48" t="str">
        <f t="shared" si="2"/>
        <v/>
      </c>
      <c r="J66" s="48" t="str">
        <f t="shared" si="2"/>
        <v/>
      </c>
      <c r="K66" s="48" t="str">
        <f t="shared" si="2"/>
        <v>21550,</v>
      </c>
    </row>
    <row r="67" spans="2:11" x14ac:dyDescent="0.2">
      <c r="B67" s="48">
        <f>[1]t_card_group_s说明表!K47</f>
        <v>5</v>
      </c>
      <c r="C67" s="48">
        <f>[1]t_card_group_s说明表!B47</f>
        <v>32510</v>
      </c>
      <c r="D67" s="48" t="s">
        <v>238</v>
      </c>
      <c r="E67" s="48" t="str">
        <f>[1]t_card_group_s说明表!E47</f>
        <v>装甲机枪车</v>
      </c>
      <c r="F67" s="48"/>
      <c r="G67" s="48"/>
      <c r="H67" s="48" t="str">
        <f t="shared" si="2"/>
        <v/>
      </c>
      <c r="I67" s="48" t="str">
        <f t="shared" si="2"/>
        <v/>
      </c>
      <c r="J67" s="48" t="str">
        <f t="shared" si="2"/>
        <v/>
      </c>
      <c r="K67" s="48" t="str">
        <f t="shared" si="2"/>
        <v>32510,</v>
      </c>
    </row>
    <row r="68" spans="2:11" x14ac:dyDescent="0.2">
      <c r="B68" s="48">
        <f>[1]t_card_group_s说明表!K51</f>
        <v>5</v>
      </c>
      <c r="C68" s="48">
        <f>[1]t_card_group_s说明表!B51</f>
        <v>33510</v>
      </c>
      <c r="D68" s="48" t="s">
        <v>238</v>
      </c>
      <c r="E68" s="48" t="str">
        <f>[1]t_card_group_s说明表!E51</f>
        <v>导弹车</v>
      </c>
      <c r="F68" s="48"/>
      <c r="G68" s="48"/>
      <c r="H68" s="48" t="str">
        <f t="shared" si="2"/>
        <v/>
      </c>
      <c r="I68" s="48" t="str">
        <f t="shared" si="2"/>
        <v/>
      </c>
      <c r="J68" s="48" t="str">
        <f t="shared" si="2"/>
        <v/>
      </c>
      <c r="K68" s="48" t="str">
        <f t="shared" ref="K68" si="3">IF($B68=K$1,$C68&amp;",","")</f>
        <v>33510,</v>
      </c>
    </row>
    <row r="69" spans="2:11" x14ac:dyDescent="0.2">
      <c r="B69" s="48">
        <f>[1]t_card_group_s说明表!K55</f>
        <v>5</v>
      </c>
      <c r="C69" s="48">
        <f>[1]t_card_group_s说明表!B55</f>
        <v>34510</v>
      </c>
      <c r="D69" s="48" t="s">
        <v>238</v>
      </c>
      <c r="E69" s="48" t="str">
        <f>[1]t_card_group_s说明表!E55</f>
        <v>坦克</v>
      </c>
      <c r="F69" s="48"/>
      <c r="G69" s="48"/>
      <c r="H69" s="48" t="str">
        <f t="shared" ref="H69:K73" si="4">IF($B69=H$1,$C69&amp;",","")</f>
        <v/>
      </c>
      <c r="I69" s="48" t="str">
        <f t="shared" si="4"/>
        <v/>
      </c>
      <c r="J69" s="48" t="str">
        <f t="shared" si="4"/>
        <v/>
      </c>
      <c r="K69" s="48" t="str">
        <f t="shared" si="4"/>
        <v>34510,</v>
      </c>
    </row>
    <row r="70" spans="2:11" x14ac:dyDescent="0.2">
      <c r="B70" s="48">
        <f>[1]t_card_group_s说明表!K59</f>
        <v>5</v>
      </c>
      <c r="C70" s="48">
        <f>[1]t_card_group_s说明表!B59</f>
        <v>35510</v>
      </c>
      <c r="D70" s="48" t="s">
        <v>238</v>
      </c>
      <c r="E70" s="48" t="str">
        <f>[1]t_card_group_s说明表!E59</f>
        <v>皇家狮鹫</v>
      </c>
      <c r="F70" s="48"/>
      <c r="G70" s="48"/>
      <c r="H70" s="48" t="str">
        <f t="shared" si="4"/>
        <v/>
      </c>
      <c r="I70" s="48" t="str">
        <f t="shared" si="4"/>
        <v/>
      </c>
      <c r="J70" s="48" t="str">
        <f t="shared" si="4"/>
        <v/>
      </c>
      <c r="K70" s="48" t="str">
        <f t="shared" si="4"/>
        <v>35510,</v>
      </c>
    </row>
    <row r="71" spans="2:11" x14ac:dyDescent="0.2">
      <c r="B71" s="48">
        <f>[1]t_card_group_s说明表!K63</f>
        <v>5</v>
      </c>
      <c r="C71" s="48">
        <f>[1]t_card_group_s说明表!B63</f>
        <v>36510</v>
      </c>
      <c r="D71" s="48" t="s">
        <v>238</v>
      </c>
      <c r="E71" s="48" t="str">
        <f>[1]t_card_group_s说明表!E63</f>
        <v>地狱飞龙</v>
      </c>
      <c r="F71" s="48"/>
      <c r="G71" s="48"/>
      <c r="H71" s="48" t="str">
        <f t="shared" si="4"/>
        <v/>
      </c>
      <c r="I71" s="48" t="str">
        <f t="shared" si="4"/>
        <v/>
      </c>
      <c r="J71" s="48" t="str">
        <f t="shared" si="4"/>
        <v/>
      </c>
      <c r="K71" s="48" t="str">
        <f t="shared" si="4"/>
        <v>36510,</v>
      </c>
    </row>
    <row r="72" spans="2:11" x14ac:dyDescent="0.2">
      <c r="B72" s="48">
        <f>[1]t_card_group_s说明表!K74</f>
        <v>5</v>
      </c>
      <c r="C72" s="48">
        <f>[1]t_card_group_s说明表!B74</f>
        <v>47510</v>
      </c>
      <c r="D72" s="48" t="s">
        <v>238</v>
      </c>
      <c r="E72" s="48" t="str">
        <f>[1]t_card_group_s说明表!E74</f>
        <v>电磁塔</v>
      </c>
      <c r="F72" s="48"/>
      <c r="G72" s="48"/>
      <c r="H72" s="48" t="str">
        <f t="shared" si="4"/>
        <v/>
      </c>
      <c r="I72" s="48" t="str">
        <f t="shared" si="4"/>
        <v/>
      </c>
      <c r="J72" s="48" t="str">
        <f t="shared" si="4"/>
        <v/>
      </c>
      <c r="K72" s="48" t="str">
        <f t="shared" si="4"/>
        <v>47510,</v>
      </c>
    </row>
    <row r="73" spans="2:11" x14ac:dyDescent="0.2">
      <c r="B73" s="48">
        <f>[1]t_card_group_s说明表!K75</f>
        <v>5</v>
      </c>
      <c r="C73" s="48">
        <f>[1]t_card_group_s说明表!B75</f>
        <v>47520</v>
      </c>
      <c r="D73" s="48" t="s">
        <v>238</v>
      </c>
      <c r="E73" s="48" t="str">
        <f>[1]t_card_group_s说明表!E75</f>
        <v>青蛙锅</v>
      </c>
      <c r="F73" s="48"/>
      <c r="G73" s="48"/>
      <c r="H73" s="48" t="str">
        <f t="shared" si="4"/>
        <v/>
      </c>
      <c r="I73" s="48" t="str">
        <f t="shared" si="4"/>
        <v/>
      </c>
      <c r="J73" s="48" t="str">
        <f t="shared" si="4"/>
        <v/>
      </c>
      <c r="K73" s="48" t="str">
        <f t="shared" si="4"/>
        <v>47520,</v>
      </c>
    </row>
  </sheetData>
  <sortState xmlns:xlrd2="http://schemas.microsoft.com/office/spreadsheetml/2017/richdata2" ref="B4:E73">
    <sortCondition ref="B4:B73"/>
  </sortState>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C6E8-9732-4936-A22E-2F965036DF44}">
  <dimension ref="B1:K35"/>
  <sheetViews>
    <sheetView topLeftCell="A17" workbookViewId="0">
      <selection activeCell="M22" sqref="M22"/>
    </sheetView>
  </sheetViews>
  <sheetFormatPr defaultRowHeight="14.25" x14ac:dyDescent="0.2"/>
  <cols>
    <col min="1" max="1" width="9" style="61"/>
    <col min="2" max="2" width="9" style="61" customWidth="1"/>
    <col min="3" max="16384" width="9" style="61"/>
  </cols>
  <sheetData>
    <row r="1" spans="2:11" ht="15" thickBot="1" x14ac:dyDescent="0.25">
      <c r="B1" s="61" t="s">
        <v>327</v>
      </c>
    </row>
    <row r="2" spans="2:11" ht="16.5" x14ac:dyDescent="0.2">
      <c r="B2" s="58">
        <v>500</v>
      </c>
      <c r="C2" s="62">
        <v>1</v>
      </c>
      <c r="D2" s="62">
        <v>5</v>
      </c>
      <c r="E2" s="62" t="str">
        <f>_xlfn.TEXTJOIN(",",0,B2:D2)</f>
        <v>500,1,5</v>
      </c>
      <c r="F2" s="62"/>
      <c r="G2" s="62"/>
      <c r="H2" s="62"/>
      <c r="I2" s="62"/>
      <c r="J2" s="62"/>
      <c r="K2" s="63"/>
    </row>
    <row r="3" spans="2:11" ht="16.5" x14ac:dyDescent="0.2">
      <c r="B3" s="59">
        <v>1000</v>
      </c>
      <c r="C3" s="61">
        <f>C2+5</f>
        <v>6</v>
      </c>
      <c r="D3" s="61">
        <f>D2+5</f>
        <v>10</v>
      </c>
      <c r="E3" s="61" t="str">
        <f t="shared" ref="E3:E7" si="0">_xlfn.TEXTJOIN(",",0,B3:D3)</f>
        <v>1000,6,10</v>
      </c>
      <c r="K3" s="64"/>
    </row>
    <row r="4" spans="2:11" ht="16.5" x14ac:dyDescent="0.2">
      <c r="B4" s="59">
        <v>2500</v>
      </c>
      <c r="C4" s="61">
        <v>2</v>
      </c>
      <c r="D4" s="61">
        <f t="shared" ref="D4:D7" si="1">D3+5</f>
        <v>15</v>
      </c>
      <c r="E4" s="61" t="str">
        <f t="shared" si="0"/>
        <v>2500,2,15</v>
      </c>
      <c r="K4" s="64"/>
    </row>
    <row r="5" spans="2:11" ht="16.5" x14ac:dyDescent="0.2">
      <c r="B5" s="59">
        <v>5000</v>
      </c>
      <c r="C5" s="61">
        <f t="shared" ref="C5" si="2">C4+5</f>
        <v>7</v>
      </c>
      <c r="D5" s="61">
        <f t="shared" si="1"/>
        <v>20</v>
      </c>
      <c r="E5" s="61" t="str">
        <f t="shared" si="0"/>
        <v>5000,7,20</v>
      </c>
      <c r="K5" s="64"/>
    </row>
    <row r="6" spans="2:11" ht="16.5" x14ac:dyDescent="0.2">
      <c r="B6" s="59">
        <v>8000</v>
      </c>
      <c r="C6" s="61">
        <v>3</v>
      </c>
      <c r="D6" s="61">
        <f t="shared" si="1"/>
        <v>25</v>
      </c>
      <c r="E6" s="61" t="str">
        <f t="shared" si="0"/>
        <v>8000,3,25</v>
      </c>
      <c r="K6" s="64"/>
    </row>
    <row r="7" spans="2:11" ht="17.25" thickBot="1" x14ac:dyDescent="0.25">
      <c r="B7" s="60">
        <v>9999</v>
      </c>
      <c r="C7" s="65">
        <f t="shared" ref="C7" si="3">C6+5</f>
        <v>8</v>
      </c>
      <c r="D7" s="65">
        <f t="shared" si="1"/>
        <v>30</v>
      </c>
      <c r="E7" s="65" t="str">
        <f t="shared" si="0"/>
        <v>9999,8,30</v>
      </c>
      <c r="F7" s="65" t="str">
        <f>_xlfn.TEXTJOIN(";",0,E2:E7)</f>
        <v>500,1,5;1000,6,10;2500,2,15;5000,7,20;8000,3,25;9999,8,30</v>
      </c>
      <c r="G7" s="65"/>
      <c r="H7" s="65"/>
      <c r="I7" s="65"/>
      <c r="J7" s="65"/>
      <c r="K7" s="66"/>
    </row>
    <row r="8" spans="2:11" ht="15" thickBot="1" x14ac:dyDescent="0.25"/>
    <row r="9" spans="2:11" ht="16.5" x14ac:dyDescent="0.2">
      <c r="B9" s="58">
        <v>500</v>
      </c>
      <c r="C9" s="62">
        <f>C2+5</f>
        <v>6</v>
      </c>
      <c r="D9" s="62">
        <f>D2+5</f>
        <v>10</v>
      </c>
      <c r="E9" s="62" t="str">
        <f>_xlfn.TEXTJOIN(",",0,B9:D9)</f>
        <v>500,6,10</v>
      </c>
      <c r="F9" s="62"/>
      <c r="G9" s="62"/>
      <c r="H9" s="62"/>
      <c r="I9" s="62"/>
      <c r="J9" s="62"/>
      <c r="K9" s="63"/>
    </row>
    <row r="10" spans="2:11" ht="16.5" x14ac:dyDescent="0.2">
      <c r="B10" s="59">
        <v>1000</v>
      </c>
      <c r="C10" s="61">
        <f>C9+5</f>
        <v>11</v>
      </c>
      <c r="D10" s="61">
        <f>D9+5</f>
        <v>15</v>
      </c>
      <c r="E10" s="61" t="str">
        <f t="shared" ref="E10:E14" si="4">_xlfn.TEXTJOIN(",",0,B10:D10)</f>
        <v>1000,11,15</v>
      </c>
      <c r="K10" s="64"/>
    </row>
    <row r="11" spans="2:11" ht="16.5" x14ac:dyDescent="0.2">
      <c r="B11" s="59">
        <v>2500</v>
      </c>
      <c r="C11" s="61">
        <f t="shared" ref="C11:C14" si="5">C10+5</f>
        <v>16</v>
      </c>
      <c r="D11" s="61">
        <f t="shared" ref="D11:D14" si="6">D10+5</f>
        <v>20</v>
      </c>
      <c r="E11" s="61" t="str">
        <f t="shared" si="4"/>
        <v>2500,16,20</v>
      </c>
      <c r="K11" s="64"/>
    </row>
    <row r="12" spans="2:11" ht="16.5" x14ac:dyDescent="0.2">
      <c r="B12" s="59">
        <v>5000</v>
      </c>
      <c r="C12" s="61">
        <f t="shared" si="5"/>
        <v>21</v>
      </c>
      <c r="D12" s="61">
        <f t="shared" si="6"/>
        <v>25</v>
      </c>
      <c r="E12" s="61" t="str">
        <f t="shared" si="4"/>
        <v>5000,21,25</v>
      </c>
      <c r="K12" s="64"/>
    </row>
    <row r="13" spans="2:11" ht="16.5" x14ac:dyDescent="0.2">
      <c r="B13" s="59">
        <v>8000</v>
      </c>
      <c r="C13" s="61">
        <f t="shared" si="5"/>
        <v>26</v>
      </c>
      <c r="D13" s="61">
        <f t="shared" si="6"/>
        <v>30</v>
      </c>
      <c r="E13" s="61" t="str">
        <f t="shared" si="4"/>
        <v>8000,26,30</v>
      </c>
      <c r="K13" s="64"/>
    </row>
    <row r="14" spans="2:11" ht="17.25" thickBot="1" x14ac:dyDescent="0.25">
      <c r="B14" s="60">
        <v>9999</v>
      </c>
      <c r="C14" s="65">
        <f t="shared" si="5"/>
        <v>31</v>
      </c>
      <c r="D14" s="65">
        <f t="shared" si="6"/>
        <v>35</v>
      </c>
      <c r="E14" s="65" t="str">
        <f t="shared" si="4"/>
        <v>9999,31,35</v>
      </c>
      <c r="F14" s="65" t="str">
        <f>_xlfn.TEXTJOIN(";",0,E9:E14)</f>
        <v>500,6,10;1000,11,15;2500,16,20;5000,21,25;8000,26,30;9999,31,35</v>
      </c>
      <c r="G14" s="65"/>
      <c r="H14" s="65"/>
      <c r="I14" s="65"/>
      <c r="J14" s="65"/>
      <c r="K14" s="66"/>
    </row>
    <row r="15" spans="2:11" ht="15" thickBot="1" x14ac:dyDescent="0.25"/>
    <row r="16" spans="2:11" ht="16.5" x14ac:dyDescent="0.2">
      <c r="B16" s="58">
        <v>500</v>
      </c>
      <c r="C16" s="62">
        <f>C9+5</f>
        <v>11</v>
      </c>
      <c r="D16" s="62">
        <f>D9+5</f>
        <v>15</v>
      </c>
      <c r="E16" s="62" t="str">
        <f>_xlfn.TEXTJOIN(",",0,B16:D16)</f>
        <v>500,11,15</v>
      </c>
      <c r="F16" s="62"/>
      <c r="G16" s="62"/>
      <c r="H16" s="62"/>
      <c r="I16" s="62"/>
      <c r="J16" s="62"/>
      <c r="K16" s="63"/>
    </row>
    <row r="17" spans="2:11" ht="16.5" x14ac:dyDescent="0.2">
      <c r="B17" s="59">
        <v>1000</v>
      </c>
      <c r="C17" s="61">
        <f>C16+5</f>
        <v>16</v>
      </c>
      <c r="D17" s="61">
        <f>D16+5</f>
        <v>20</v>
      </c>
      <c r="E17" s="61" t="str">
        <f t="shared" ref="E17:E21" si="7">_xlfn.TEXTJOIN(",",0,B17:D17)</f>
        <v>1000,16,20</v>
      </c>
      <c r="K17" s="64"/>
    </row>
    <row r="18" spans="2:11" ht="16.5" x14ac:dyDescent="0.2">
      <c r="B18" s="59">
        <v>2500</v>
      </c>
      <c r="C18" s="61">
        <f t="shared" ref="C18:C21" si="8">C17+5</f>
        <v>21</v>
      </c>
      <c r="D18" s="61">
        <f t="shared" ref="D18:D21" si="9">D17+5</f>
        <v>25</v>
      </c>
      <c r="E18" s="61" t="str">
        <f t="shared" si="7"/>
        <v>2500,21,25</v>
      </c>
      <c r="K18" s="64"/>
    </row>
    <row r="19" spans="2:11" ht="16.5" x14ac:dyDescent="0.2">
      <c r="B19" s="59">
        <v>5000</v>
      </c>
      <c r="C19" s="61">
        <f t="shared" si="8"/>
        <v>26</v>
      </c>
      <c r="D19" s="61">
        <f t="shared" si="9"/>
        <v>30</v>
      </c>
      <c r="E19" s="61" t="str">
        <f t="shared" si="7"/>
        <v>5000,26,30</v>
      </c>
      <c r="K19" s="64"/>
    </row>
    <row r="20" spans="2:11" ht="16.5" x14ac:dyDescent="0.2">
      <c r="B20" s="59">
        <v>8000</v>
      </c>
      <c r="C20" s="61">
        <f t="shared" si="8"/>
        <v>31</v>
      </c>
      <c r="D20" s="61">
        <f t="shared" si="9"/>
        <v>35</v>
      </c>
      <c r="E20" s="61" t="str">
        <f t="shared" si="7"/>
        <v>8000,31,35</v>
      </c>
      <c r="K20" s="64"/>
    </row>
    <row r="21" spans="2:11" ht="17.25" thickBot="1" x14ac:dyDescent="0.25">
      <c r="B21" s="60">
        <v>9999</v>
      </c>
      <c r="C21" s="65">
        <f t="shared" si="8"/>
        <v>36</v>
      </c>
      <c r="D21" s="65">
        <f t="shared" si="9"/>
        <v>40</v>
      </c>
      <c r="E21" s="65" t="str">
        <f t="shared" si="7"/>
        <v>9999,36,40</v>
      </c>
      <c r="F21" s="65" t="str">
        <f>_xlfn.TEXTJOIN(";",0,E16:E21)</f>
        <v>500,11,15;1000,16,20;2500,21,25;5000,26,30;8000,31,35;9999,36,40</v>
      </c>
      <c r="G21" s="65"/>
      <c r="H21" s="65"/>
      <c r="I21" s="65"/>
      <c r="J21" s="65"/>
      <c r="K21" s="66"/>
    </row>
    <row r="22" spans="2:11" ht="15" thickBot="1" x14ac:dyDescent="0.25"/>
    <row r="23" spans="2:11" ht="16.5" x14ac:dyDescent="0.2">
      <c r="B23" s="58">
        <v>500</v>
      </c>
      <c r="C23" s="62">
        <f>C16+5</f>
        <v>16</v>
      </c>
      <c r="D23" s="62">
        <f>D16+5</f>
        <v>20</v>
      </c>
      <c r="E23" s="62" t="str">
        <f>_xlfn.TEXTJOIN(",",0,B23:D23)</f>
        <v>500,16,20</v>
      </c>
      <c r="F23" s="62"/>
      <c r="G23" s="62"/>
      <c r="H23" s="62"/>
      <c r="I23" s="62"/>
      <c r="J23" s="62"/>
      <c r="K23" s="63"/>
    </row>
    <row r="24" spans="2:11" ht="16.5" x14ac:dyDescent="0.2">
      <c r="B24" s="59">
        <v>1000</v>
      </c>
      <c r="C24" s="61">
        <f>C23+5</f>
        <v>21</v>
      </c>
      <c r="D24" s="61">
        <f>D23+5</f>
        <v>25</v>
      </c>
      <c r="E24" s="61" t="str">
        <f t="shared" ref="E24:E28" si="10">_xlfn.TEXTJOIN(",",0,B24:D24)</f>
        <v>1000,21,25</v>
      </c>
      <c r="K24" s="64"/>
    </row>
    <row r="25" spans="2:11" ht="16.5" x14ac:dyDescent="0.2">
      <c r="B25" s="59">
        <v>2500</v>
      </c>
      <c r="C25" s="61">
        <f t="shared" ref="C25:C28" si="11">C24+5</f>
        <v>26</v>
      </c>
      <c r="D25" s="61">
        <f t="shared" ref="D25:D28" si="12">D24+5</f>
        <v>30</v>
      </c>
      <c r="E25" s="61" t="str">
        <f t="shared" si="10"/>
        <v>2500,26,30</v>
      </c>
      <c r="K25" s="64"/>
    </row>
    <row r="26" spans="2:11" ht="16.5" x14ac:dyDescent="0.2">
      <c r="B26" s="59">
        <v>5000</v>
      </c>
      <c r="C26" s="61">
        <f t="shared" si="11"/>
        <v>31</v>
      </c>
      <c r="D26" s="61">
        <f t="shared" si="12"/>
        <v>35</v>
      </c>
      <c r="E26" s="61" t="str">
        <f t="shared" si="10"/>
        <v>5000,31,35</v>
      </c>
      <c r="K26" s="64"/>
    </row>
    <row r="27" spans="2:11" ht="16.5" x14ac:dyDescent="0.2">
      <c r="B27" s="59">
        <v>8000</v>
      </c>
      <c r="C27" s="61">
        <f t="shared" si="11"/>
        <v>36</v>
      </c>
      <c r="D27" s="61">
        <f t="shared" si="12"/>
        <v>40</v>
      </c>
      <c r="E27" s="61" t="str">
        <f t="shared" si="10"/>
        <v>8000,36,40</v>
      </c>
      <c r="K27" s="64"/>
    </row>
    <row r="28" spans="2:11" ht="17.25" thickBot="1" x14ac:dyDescent="0.25">
      <c r="B28" s="60">
        <v>9999</v>
      </c>
      <c r="C28" s="65">
        <f t="shared" si="11"/>
        <v>41</v>
      </c>
      <c r="D28" s="65">
        <f t="shared" si="12"/>
        <v>45</v>
      </c>
      <c r="E28" s="65" t="str">
        <f t="shared" si="10"/>
        <v>9999,41,45</v>
      </c>
      <c r="F28" s="65" t="str">
        <f>_xlfn.TEXTJOIN(";",0,E23:E28)</f>
        <v>500,16,20;1000,21,25;2500,26,30;5000,31,35;8000,36,40;9999,41,45</v>
      </c>
      <c r="G28" s="65"/>
      <c r="H28" s="65"/>
      <c r="I28" s="65"/>
      <c r="J28" s="65"/>
      <c r="K28" s="66"/>
    </row>
    <row r="29" spans="2:11" ht="15" thickBot="1" x14ac:dyDescent="0.25"/>
    <row r="30" spans="2:11" ht="16.5" x14ac:dyDescent="0.2">
      <c r="B30" s="58">
        <v>500</v>
      </c>
      <c r="C30" s="62">
        <f>C23+5</f>
        <v>21</v>
      </c>
      <c r="D30" s="62">
        <f>D23+5</f>
        <v>25</v>
      </c>
      <c r="E30" s="62" t="str">
        <f>_xlfn.TEXTJOIN(",",0,B30:D30)</f>
        <v>500,21,25</v>
      </c>
      <c r="F30" s="62"/>
      <c r="G30" s="62"/>
      <c r="H30" s="62"/>
      <c r="I30" s="62"/>
      <c r="J30" s="62"/>
      <c r="K30" s="63"/>
    </row>
    <row r="31" spans="2:11" ht="16.5" x14ac:dyDescent="0.2">
      <c r="B31" s="59">
        <v>1000</v>
      </c>
      <c r="C31" s="61">
        <f>C30+5</f>
        <v>26</v>
      </c>
      <c r="D31" s="61">
        <f>D30+5</f>
        <v>30</v>
      </c>
      <c r="E31" s="61" t="str">
        <f t="shared" ref="E31:E35" si="13">_xlfn.TEXTJOIN(",",0,B31:D31)</f>
        <v>1000,26,30</v>
      </c>
      <c r="K31" s="64"/>
    </row>
    <row r="32" spans="2:11" ht="16.5" x14ac:dyDescent="0.2">
      <c r="B32" s="59">
        <v>2500</v>
      </c>
      <c r="C32" s="61">
        <f t="shared" ref="C32:C35" si="14">C31+5</f>
        <v>31</v>
      </c>
      <c r="D32" s="61">
        <f t="shared" ref="D32:D35" si="15">D31+5</f>
        <v>35</v>
      </c>
      <c r="E32" s="61" t="str">
        <f t="shared" si="13"/>
        <v>2500,31,35</v>
      </c>
      <c r="K32" s="64"/>
    </row>
    <row r="33" spans="2:11" ht="16.5" x14ac:dyDescent="0.2">
      <c r="B33" s="59">
        <v>5000</v>
      </c>
      <c r="C33" s="61">
        <f t="shared" si="14"/>
        <v>36</v>
      </c>
      <c r="D33" s="61">
        <f t="shared" si="15"/>
        <v>40</v>
      </c>
      <c r="E33" s="61" t="str">
        <f t="shared" si="13"/>
        <v>5000,36,40</v>
      </c>
      <c r="K33" s="64"/>
    </row>
    <row r="34" spans="2:11" ht="16.5" x14ac:dyDescent="0.2">
      <c r="B34" s="59">
        <v>8000</v>
      </c>
      <c r="C34" s="61">
        <f t="shared" si="14"/>
        <v>41</v>
      </c>
      <c r="D34" s="61">
        <f t="shared" si="15"/>
        <v>45</v>
      </c>
      <c r="E34" s="61" t="str">
        <f t="shared" si="13"/>
        <v>8000,41,45</v>
      </c>
      <c r="K34" s="64"/>
    </row>
    <row r="35" spans="2:11" ht="17.25" thickBot="1" x14ac:dyDescent="0.25">
      <c r="B35" s="60">
        <v>9999</v>
      </c>
      <c r="C35" s="65">
        <f t="shared" si="14"/>
        <v>46</v>
      </c>
      <c r="D35" s="65">
        <f t="shared" si="15"/>
        <v>50</v>
      </c>
      <c r="E35" s="65" t="str">
        <f t="shared" si="13"/>
        <v>9999,46,50</v>
      </c>
      <c r="F35" s="65" t="str">
        <f>_xlfn.TEXTJOIN(";",0,E30:E35)</f>
        <v>500,21,25;1000,26,30;2500,31,35;5000,36,40;8000,41,45;9999,46,50</v>
      </c>
      <c r="G35" s="65"/>
      <c r="H35" s="65"/>
      <c r="I35" s="65"/>
      <c r="J35" s="65"/>
      <c r="K35" s="66"/>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t_matching_s</vt:lpstr>
      <vt:lpstr>t_matching_s说明表</vt:lpstr>
      <vt:lpstr>t_streak_s</vt:lpstr>
      <vt:lpstr>t_streak_s说明表</vt:lpstr>
      <vt:lpstr>t_matchpoint_s</vt:lpstr>
      <vt:lpstr>t_matchpoint_s说明表</vt:lpstr>
      <vt:lpstr>公式调用枚举</vt:lpstr>
      <vt:lpstr>卡牌配置工具</vt:lpstr>
      <vt:lpstr>机器人配置表</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代小松</dc:creator>
  <cp:keywords/>
  <dc:description/>
  <cp:lastModifiedBy>代小松</cp:lastModifiedBy>
  <cp:revision/>
  <dcterms:created xsi:type="dcterms:W3CDTF">2015-06-05T18:19:34Z</dcterms:created>
  <dcterms:modified xsi:type="dcterms:W3CDTF">2023-05-31T07:21:46Z</dcterms:modified>
  <cp:category/>
  <cp:contentStatus/>
</cp:coreProperties>
</file>