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e0c4a335ada7ba/A01_Research/B05_Windturbine/wind_turbine/Model/DTU_10_MW_Reference_Wind_Turbine/htc/"/>
    </mc:Choice>
  </mc:AlternateContent>
  <xr:revisionPtr revIDLastSave="85" documentId="11_F0A295F1423B0612AF5D20554A78C2FFD05E20D6" xr6:coauthVersionLast="45" xr6:coauthVersionMax="45" xr10:uidLastSave="{124EEF3B-B445-44FE-8B87-4E85453BAAF9}"/>
  <bookViews>
    <workbookView xWindow="-120" yWindow="-120" windowWidth="38640" windowHeight="21240" tabRatio="892" activeTab="2" xr2:uid="{00000000-000D-0000-FFFF-FFFF00000000}"/>
  </bookViews>
  <sheets>
    <sheet name="Main" sheetId="1" r:id="rId1"/>
    <sheet name="DLC12_IEC61400-1Ed3" sheetId="6" r:id="rId2"/>
    <sheet name="DLC13_IEC61400-1Ed3" sheetId="7" r:id="rId3"/>
    <sheet name="DLC14_IEC61400-1Ed3" sheetId="8" r:id="rId4"/>
    <sheet name="DLC15_IEC61400-1Ed3" sheetId="9" r:id="rId5"/>
    <sheet name="DLC21_IEC61400-1Ed3" sheetId="10" r:id="rId6"/>
    <sheet name="DLC22b_IEC61400-1Ed3" sheetId="11" r:id="rId7"/>
    <sheet name="DLC22y_IEC61400-1Ed3" sheetId="12" r:id="rId8"/>
    <sheet name="DLC23_IEC61400-1Ed3" sheetId="13" r:id="rId9"/>
    <sheet name="DLC24_IEC61400-1Ed3" sheetId="14" r:id="rId10"/>
    <sheet name="DLC31_IEC61400-1Ed3" sheetId="15" r:id="rId11"/>
    <sheet name="DLC32_IEC61400-1Ed3" sheetId="16" r:id="rId12"/>
    <sheet name="DLC41_IEC61400-1Ed3" sheetId="17" r:id="rId13"/>
    <sheet name="DLC42_IEC61400-1Ed3" sheetId="18" r:id="rId14"/>
    <sheet name="DLC51_IEC61400-1Ed3" sheetId="19" r:id="rId15"/>
    <sheet name="DLC61_IEC61400-1Ed3" sheetId="20" r:id="rId16"/>
    <sheet name="DLC62_IEC61400-1Ed3" sheetId="21" r:id="rId17"/>
    <sheet name="DLC63_IEC61400-1Ed3" sheetId="22" r:id="rId18"/>
    <sheet name="DLC64_IEC61400-1Ed3" sheetId="23" r:id="rId19"/>
    <sheet name="DLC81_IEC61400-1Ed3" sheetId="24" r:id="rId20"/>
  </sheets>
  <definedNames>
    <definedName name="ECD">Main!$B$21</definedName>
    <definedName name="EDC">Main!$B$23</definedName>
    <definedName name="EOG">Main!$B$20</definedName>
    <definedName name="ETM">Main!$B$27</definedName>
    <definedName name="EWS">Main!$B$22</definedName>
    <definedName name="NTM">Main!$B$26</definedName>
    <definedName name="ReferenceWindSpeed">Main!$C$11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24" l="1"/>
  <c r="C23" i="23"/>
  <c r="C22" i="23"/>
  <c r="C21" i="23"/>
  <c r="C20" i="23"/>
  <c r="C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G3" i="23"/>
  <c r="E3" i="23"/>
  <c r="E3" i="22"/>
  <c r="E5" i="21"/>
  <c r="E6" i="21" s="1"/>
  <c r="E7" i="21" s="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K3" i="21"/>
  <c r="D3" i="21"/>
  <c r="E3" i="20"/>
  <c r="H3" i="19"/>
  <c r="D5" i="18"/>
  <c r="J3" i="18"/>
  <c r="G3" i="18"/>
  <c r="D5" i="17"/>
  <c r="D6" i="16"/>
  <c r="J3" i="16"/>
  <c r="G3" i="16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G3" i="14"/>
  <c r="E3" i="14"/>
  <c r="D5" i="13"/>
  <c r="K3" i="13"/>
  <c r="H3" i="13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F3" i="12"/>
  <c r="G3" i="12" s="1"/>
  <c r="E3" i="12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F3" i="11"/>
  <c r="E3" i="11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G3" i="10"/>
  <c r="F3" i="10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L3" i="9"/>
  <c r="I3" i="9"/>
  <c r="F3" i="9"/>
  <c r="K3" i="8"/>
  <c r="H3" i="8"/>
  <c r="C24" i="7"/>
  <c r="C23" i="7"/>
  <c r="C22" i="7"/>
  <c r="C21" i="7"/>
  <c r="C20" i="7"/>
  <c r="C19" i="7"/>
  <c r="C18" i="7"/>
  <c r="C17" i="7"/>
  <c r="C16" i="7"/>
  <c r="C15" i="7"/>
  <c r="E14" i="7"/>
  <c r="E13" i="7"/>
  <c r="E12" i="7"/>
  <c r="E11" i="7"/>
  <c r="E10" i="7"/>
  <c r="E9" i="7"/>
  <c r="E8" i="7"/>
  <c r="E7" i="7"/>
  <c r="E6" i="7"/>
  <c r="E5" i="7"/>
  <c r="E4" i="7"/>
  <c r="F3" i="7"/>
  <c r="E3" i="7"/>
  <c r="C26" i="6"/>
  <c r="C25" i="6"/>
  <c r="C24" i="6"/>
  <c r="C23" i="6"/>
  <c r="C22" i="6"/>
  <c r="C21" i="6"/>
  <c r="C20" i="6"/>
  <c r="C19" i="6"/>
  <c r="C18" i="6"/>
  <c r="C17" i="6"/>
  <c r="C16" i="6"/>
  <c r="D15" i="6"/>
  <c r="E14" i="6"/>
  <c r="E13" i="6"/>
  <c r="E12" i="6"/>
  <c r="E11" i="6"/>
  <c r="E10" i="6"/>
  <c r="E9" i="6"/>
  <c r="E8" i="6"/>
  <c r="E7" i="6"/>
  <c r="E6" i="6"/>
  <c r="E5" i="6"/>
  <c r="E4" i="6"/>
  <c r="F3" i="6"/>
  <c r="E3" i="6"/>
  <c r="B8" i="1"/>
  <c r="F5" i="19" s="1"/>
  <c r="D4" i="13" l="1"/>
  <c r="D5" i="16"/>
  <c r="F3" i="19"/>
  <c r="D3" i="13"/>
  <c r="D4" i="17"/>
  <c r="D4" i="16"/>
  <c r="D4" i="18"/>
  <c r="F4" i="19"/>
  <c r="D3" i="18"/>
</calcChain>
</file>

<file path=xl/sharedStrings.xml><?xml version="1.0" encoding="utf-8"?>
<sst xmlns="http://schemas.openxmlformats.org/spreadsheetml/2006/main" count="499" uniqueCount="128">
  <si>
    <t>Master spreadsheets to generate the set of spreadsheets required as inputs to the DLB calculator.</t>
  </si>
  <si>
    <t>Each sheet defines the tags of a DLC, except the main one. The main sheet defines: wind turbine parameters, default tags values, and gusts and turbulence definitions.</t>
  </si>
  <si>
    <t>Tags are devided into 3 categories: constants (C), variables (V), and functions (F).  The category is specified in the line above the tag.</t>
  </si>
  <si>
    <t xml:space="preserve">Constants do not change in a DLC. Variables define the number of cases within a DLC through their combinations. Functions are tags that depends on other tags through and expression. </t>
  </si>
  <si>
    <t>Parameters:</t>
  </si>
  <si>
    <t>Vrate</t>
  </si>
  <si>
    <t>Vout</t>
  </si>
  <si>
    <t>Default constants:</t>
  </si>
  <si>
    <t>[ReferenceTI]</t>
  </si>
  <si>
    <t>[ReferenceWindSpeed]</t>
  </si>
  <si>
    <t>[TSR]</t>
  </si>
  <si>
    <t>[hub_height]</t>
  </si>
  <si>
    <t>[diameter]</t>
  </si>
  <si>
    <t>[long_scale_param]</t>
  </si>
  <si>
    <t>[t0]</t>
  </si>
  <si>
    <t>[wdir]</t>
  </si>
  <si>
    <t>[wtilt]</t>
  </si>
  <si>
    <t>[shear_factor]</t>
  </si>
  <si>
    <t>[iec_gust]</t>
  </si>
  <si>
    <t>[gust_type]</t>
  </si>
  <si>
    <t>[G_A]</t>
  </si>
  <si>
    <t>[G_phi0]</t>
  </si>
  <si>
    <t>[G_t0]</t>
  </si>
  <si>
    <t>[G_T]</t>
  </si>
  <si>
    <t>[rotor_azimuth]</t>
  </si>
  <si>
    <t>[Free shaft rot]</t>
  </si>
  <si>
    <t>[Pitch 1 DLC22b]</t>
  </si>
  <si>
    <t>[Rotor locked]</t>
  </si>
  <si>
    <t>[Time stuck DLC22b]</t>
  </si>
  <si>
    <t>[cutin_t0]</t>
  </si>
  <si>
    <t>[stop_t0]</t>
  </si>
  <si>
    <t>[stop_type]</t>
  </si>
  <si>
    <t>[grid_loss_time]</t>
  </si>
  <si>
    <t>[induction_method]</t>
  </si>
  <si>
    <t>[dis_setbeta]</t>
  </si>
  <si>
    <t>[turb_format]</t>
  </si>
  <si>
    <t>;</t>
  </si>
  <si>
    <t xml:space="preserve"> </t>
  </si>
  <si>
    <t>Default functions:</t>
  </si>
  <si>
    <t>[Turb base name]</t>
  </si>
  <si>
    <t>[time_stop]</t>
  </si>
  <si>
    <t>[turb_dx]</t>
  </si>
  <si>
    <t>[wsp factor]</t>
  </si>
  <si>
    <t>[wind_ramp_t1]</t>
  </si>
  <si>
    <t>[wind_ramp_factor1]</t>
  </si>
  <si>
    <t>[time_start]</t>
  </si>
  <si>
    <t>[turb_dy]</t>
  </si>
  <si>
    <t>"turb_wsp[wsp]_s[seed]"</t>
  </si>
  <si>
    <t>[wsp]*600,0/8192,0</t>
  </si>
  <si>
    <t>[TSR]/[wsp]</t>
  </si>
  <si>
    <t>[diameter]*1.15/32</t>
  </si>
  <si>
    <t>Gusts:</t>
  </si>
  <si>
    <t>EOG</t>
  </si>
  <si>
    <t>min([1,35*(0,8*1,4*[ReferenceWindSpeed]-[wsp]);3,3*[tint]*[wsp]/(1+0,1*[diameter]/[long_scale_param])])</t>
  </si>
  <si>
    <t>ECD</t>
  </si>
  <si>
    <t>EWS</t>
  </si>
  <si>
    <t>(2,5+0,2*6,4*[tint]*[wsp]*([diameter]/[long_scale_param])**0,25)/[diameter]</t>
  </si>
  <si>
    <t>EDC</t>
  </si>
  <si>
    <t>4*arctan([tint]/(1+0,1*[diameter]/[long_scale_param]))*180/pi</t>
  </si>
  <si>
    <t>Turbulence:</t>
  </si>
  <si>
    <t>NTM</t>
  </si>
  <si>
    <t>([ReferenceTI]*(0,75*[wsp]+5,6))/[wsp]</t>
  </si>
  <si>
    <t>ETM</t>
  </si>
  <si>
    <t>2*[ReferenceTI]*(0,072*(0,2*[ReferenceWindSpeed]/2+3)*([wsp]/2-4)+10)/[wsp]</t>
  </si>
  <si>
    <t>Wind speeds:</t>
  </si>
  <si>
    <t>C</t>
  </si>
  <si>
    <t>V</t>
  </si>
  <si>
    <t>[Case folder]</t>
  </si>
  <si>
    <t>[Case id.]</t>
  </si>
  <si>
    <t>[wsp]</t>
  </si>
  <si>
    <t>[seed]</t>
  </si>
  <si>
    <t>[tint]</t>
  </si>
  <si>
    <t>F</t>
  </si>
  <si>
    <t>[t0]+200</t>
  </si>
  <si>
    <t>dlc12_IEC61400-1Ed3</t>
  </si>
  <si>
    <t>"dlc12_wsp[wsp]_wdir[wdir]_s[seed]"</t>
  </si>
  <si>
    <t>dlc13_IEC61400-1Ed3</t>
  </si>
  <si>
    <t>"dlc13_wsp[wsp]_wdir[wdir]_s[seed]"</t>
  </si>
  <si>
    <t>[t0]+100</t>
  </si>
  <si>
    <t>dlc14_IEC61400-1Ed3</t>
  </si>
  <si>
    <t>"dlc14_wsp[wsp]_wdir[wdir]_s[seed]"</t>
  </si>
  <si>
    <t>ecd</t>
  </si>
  <si>
    <t>720/[wsp]</t>
  </si>
  <si>
    <t>dlc15_IEC61400-1Ed3</t>
  </si>
  <si>
    <t>"dlc15_wsp[wsp]_wdir[wdir]_s[seed]_phi[G_phi0]"</t>
  </si>
  <si>
    <t>ews</t>
  </si>
  <si>
    <t>dlc21_IEC61400-1Ed3</t>
  </si>
  <si>
    <t>"dlc21_wsp[wsp]_wdir[wdir]_s[seed]"</t>
  </si>
  <si>
    <t>dlc22b_IEC61400-1Ed3</t>
  </si>
  <si>
    <t>"dlc22b_wsp[wsp]_wdir[wdir]_s[seed]"</t>
  </si>
  <si>
    <t>dlc22y_IEC61400-1Ed3</t>
  </si>
  <si>
    <t>"dlc22y_wsp[wsp]_wdir[wdir]_s[seed]"</t>
  </si>
  <si>
    <t>[gridgustdelay]</t>
  </si>
  <si>
    <t>dlc23_IEC61400-1Ed3</t>
  </si>
  <si>
    <t>"dlc23_wsp[wsp]_wdir[wdir]_s[seed]_tgl[gridgustdelay]"</t>
  </si>
  <si>
    <t>eog</t>
  </si>
  <si>
    <t>([grid_loss_time]-[G_t0])*10</t>
  </si>
  <si>
    <t>dlc24_IEC61400-1Ed3</t>
  </si>
  <si>
    <t>"dlc24_wsp[wsp]_wdir[wdir]_s[seed]"</t>
  </si>
  <si>
    <t>[t0]+250</t>
  </si>
  <si>
    <t>dlc31_IEC61400-1Ed3</t>
  </si>
  <si>
    <t>"dlc31_wsp[wsp]_wdir[wdir]_s[seed]"</t>
  </si>
  <si>
    <t>dlc32_IEC61400-1Ed3</t>
  </si>
  <si>
    <t>"dlc32_wsp[wsp]_wdir[wdir]_s[seed]_tci[gridgustdelay]"</t>
  </si>
  <si>
    <t>[wsp]/(0.01813228 *[wsp] - 0.04811716)</t>
  </si>
  <si>
    <t>([cutin_t0]-[G_t0])*10</t>
  </si>
  <si>
    <t>dlc41_IEC61400-1Ed3</t>
  </si>
  <si>
    <t>"dlc41_wsp[wsp]_wdir[wdir]_s[seed]"</t>
  </si>
  <si>
    <t>dlc42_IEC61400-1Ed3</t>
  </si>
  <si>
    <t>"dlc42_wsp[wsp]_wdir[wdir]_s[seed]_tco[gridgustdelay]"</t>
  </si>
  <si>
    <t>([stop_t0]-[G_t0])</t>
  </si>
  <si>
    <t>dlc51_IEC61400-1Ed3</t>
  </si>
  <si>
    <t>"dlc51_wsp[wsp]_wdir[wdir]_s[seed]"</t>
  </si>
  <si>
    <t>dlc61_IEC61400-1Ed3</t>
  </si>
  <si>
    <t>"dlc61_wsp[wsp]_wdir[wdir]_s[seed]"</t>
  </si>
  <si>
    <t>dlc62_IEC61400-1Ed3</t>
  </si>
  <si>
    <t>"dlc62_wsp[wsp]_wdir[wdir]_s[seed]"</t>
  </si>
  <si>
    <t>dlc63_IEC61400-1Ed3</t>
  </si>
  <si>
    <t>"dlc63_wsp[wsp]_wdir[wdir]_s[seed]"</t>
  </si>
  <si>
    <t>dlc64_IEC61400-1Ed3</t>
  </si>
  <si>
    <t>"dlc64_wsp[wsp]_wdir[wdir]_s[seed]"</t>
  </si>
  <si>
    <t>dlc81_IEC61400-1Ed3</t>
  </si>
  <si>
    <t>"dlc81_wsp[wsp]_wdir[wdir]_s[seed]"</t>
  </si>
  <si>
    <t>[dt_sim]</t>
  </si>
  <si>
    <t>[sim_time]</t>
  </si>
  <si>
    <t>[t0]+[sim_time]</t>
  </si>
  <si>
    <t>[buff_size]</t>
  </si>
  <si>
    <t>[sim_time]/[dt_sim]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</si>
</sst>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4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6E0EC"/>
        <bgColor rgb="FFFFFFFF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Border="0" applyProtection="0"/>
  </cellStyleXfs>
  <cellXfs count="23">
    <xf numFmtId="0" fontId="0" fillId="0" borderId="0" xfId="0"/>
    <xf numFmtId="0" fontId="0" fillId="3" borderId="0" xfId="0" applyFill="1" applyBorder="1" applyAlignment="1" applyProtection="1"/>
    <xf numFmtId="0" fontId="0" fillId="3" borderId="0" xfId="0" applyFill="1"/>
    <xf numFmtId="0" fontId="1" fillId="3" borderId="0" xfId="0" applyFont="1" applyFill="1" applyBorder="1" applyAlignment="1" applyProtection="1"/>
    <xf numFmtId="0" fontId="2" fillId="0" borderId="0" xfId="0" applyFont="1" applyAlignment="1" applyProtection="1"/>
    <xf numFmtId="0" fontId="0" fillId="0" borderId="0" xfId="0" applyBorder="1" applyAlignment="1" applyProtection="1"/>
    <xf numFmtId="0" fontId="2" fillId="0" borderId="0" xfId="0" applyFont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165" fontId="2" fillId="0" borderId="0" xfId="0" applyNumberFormat="1" applyFont="1" applyAlignment="1" applyProtection="1"/>
    <xf numFmtId="164" fontId="2" fillId="0" borderId="0" xfId="0" applyNumberFormat="1" applyFont="1" applyAlignment="1" applyProtection="1"/>
    <xf numFmtId="165" fontId="0" fillId="0" borderId="0" xfId="0" applyNumberFormat="1" applyFont="1" applyBorder="1" applyAlignment="1" applyProtection="1"/>
    <xf numFmtId="164" fontId="0" fillId="0" borderId="0" xfId="0" applyNumberFormat="1" applyFont="1" applyBorder="1" applyAlignment="1" applyProtection="1"/>
    <xf numFmtId="0" fontId="0" fillId="0" borderId="0" xfId="0" applyFont="1" applyBorder="1" applyAlignment="1" applyProtection="1"/>
    <xf numFmtId="0" fontId="0" fillId="2" borderId="0" xfId="1" applyFont="1" applyBorder="1" applyAlignment="1" applyProtection="1"/>
    <xf numFmtId="166" fontId="0" fillId="2" borderId="0" xfId="1" applyNumberFormat="1" applyFont="1" applyBorder="1" applyAlignment="1" applyProtection="1"/>
    <xf numFmtId="166" fontId="2" fillId="0" borderId="0" xfId="0" applyNumberFormat="1" applyFont="1" applyAlignment="1" applyProtection="1"/>
    <xf numFmtId="166" fontId="0" fillId="0" borderId="0" xfId="0" applyNumberFormat="1"/>
    <xf numFmtId="2" fontId="0" fillId="0" borderId="0" xfId="0" applyNumberFormat="1" applyFont="1"/>
    <xf numFmtId="165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opLeftCell="G1" zoomScale="90" zoomScaleNormal="90" workbookViewId="0">
      <selection activeCell="J34" sqref="J34"/>
    </sheetView>
  </sheetViews>
  <sheetFormatPr defaultRowHeight="15" x14ac:dyDescent="0.25"/>
  <cols>
    <col min="1" max="1" width="17.7109375" customWidth="1"/>
    <col min="2" max="2" width="38.42578125" customWidth="1"/>
    <col min="3" max="3" width="20.85546875" customWidth="1"/>
    <col min="4" max="4" width="18.5703125" customWidth="1"/>
    <col min="5" max="5" width="12.28515625" customWidth="1"/>
    <col min="6" max="6" width="14.85546875" customWidth="1"/>
    <col min="7" max="7" width="32.85546875" customWidth="1"/>
    <col min="8" max="8" width="20.140625" customWidth="1"/>
    <col min="9" max="9" width="17.5703125" customWidth="1"/>
    <col min="10" max="10" width="18" customWidth="1"/>
    <col min="11" max="11" width="15.140625" customWidth="1"/>
    <col min="12" max="12" width="16.85546875" customWidth="1"/>
    <col min="13" max="13" width="23.28515625" customWidth="1"/>
    <col min="14" max="14" width="19.140625" bestFit="1" customWidth="1"/>
    <col min="15" max="15" width="18.85546875" customWidth="1"/>
    <col min="16" max="16" width="31.5703125" customWidth="1"/>
    <col min="17" max="17" width="22" customWidth="1"/>
    <col min="18" max="18" width="20.28515625" customWidth="1"/>
    <col min="19" max="19" width="44.140625" customWidth="1"/>
    <col min="20" max="20" width="20.85546875" customWidth="1"/>
    <col min="21" max="21" width="14.42578125" customWidth="1"/>
    <col min="22" max="22" width="27.5703125" customWidth="1"/>
    <col min="23" max="23" width="22.7109375" customWidth="1"/>
    <col min="24" max="24" width="21.85546875" customWidth="1"/>
    <col min="25" max="25" width="25.5703125" customWidth="1"/>
    <col min="26" max="26" width="26.85546875" customWidth="1"/>
    <col min="27" max="27" width="18.5703125" customWidth="1"/>
    <col min="28" max="28" width="18.85546875" customWidth="1"/>
    <col min="29" max="29" width="11.140625" customWidth="1"/>
    <col min="30" max="30" width="23.5703125" customWidth="1"/>
    <col min="31" max="31" width="21.7109375" customWidth="1"/>
    <col min="32" max="32" width="26.5703125" customWidth="1"/>
    <col min="33" max="33" width="20" customWidth="1"/>
    <col min="34" max="34" width="18.28515625" customWidth="1"/>
    <col min="35" max="35" width="16.7109375" customWidth="1"/>
    <col min="36" max="36" width="11.7109375" customWidth="1"/>
    <col min="37" max="39" width="9.85546875" customWidth="1"/>
    <col min="40" max="40" width="14.42578125" customWidth="1"/>
    <col min="41" max="42" width="11.28515625" customWidth="1"/>
    <col min="43" max="43" width="28.85546875" customWidth="1"/>
    <col min="44" max="44" width="17.28515625" customWidth="1"/>
    <col min="45" max="45" width="24.5703125" customWidth="1"/>
    <col min="46" max="46" width="33.5703125" customWidth="1"/>
    <col min="47" max="47" width="19.7109375" customWidth="1"/>
    <col min="48" max="48" width="11.7109375" customWidth="1"/>
    <col min="49" max="49" width="17" customWidth="1"/>
    <col min="50" max="50" width="14" customWidth="1"/>
    <col min="51" max="51" width="13.7109375" customWidth="1"/>
    <col min="52" max="52" width="16.7109375" customWidth="1"/>
    <col min="53" max="53" width="5.5703125" customWidth="1"/>
    <col min="54" max="54" width="8.85546875" customWidth="1"/>
    <col min="55" max="55" width="8.5703125" customWidth="1"/>
    <col min="56" max="56" width="19.28515625" customWidth="1"/>
    <col min="57" max="57" width="18.5703125" customWidth="1"/>
    <col min="58" max="58" width="16.42578125" customWidth="1"/>
    <col min="59" max="59" width="16.7109375" customWidth="1"/>
    <col min="60" max="60" width="17.5703125" customWidth="1"/>
    <col min="61" max="61" width="13.5703125" customWidth="1"/>
    <col min="62" max="62" width="13.7109375" customWidth="1"/>
    <col min="63" max="1025" width="8.5703125" customWidth="1"/>
  </cols>
  <sheetData>
    <row r="1" spans="1:15" x14ac:dyDescent="0.25">
      <c r="B1" s="1"/>
      <c r="C1" s="1"/>
      <c r="D1" s="1"/>
      <c r="E1" s="2"/>
    </row>
    <row r="2" spans="1:15" x14ac:dyDescent="0.25">
      <c r="A2" s="3" t="s">
        <v>0</v>
      </c>
      <c r="B2" s="1"/>
      <c r="C2" s="1"/>
      <c r="D2" s="1"/>
      <c r="E2" s="2"/>
    </row>
    <row r="3" spans="1:15" x14ac:dyDescent="0.25">
      <c r="A3" s="3" t="s">
        <v>1</v>
      </c>
      <c r="B3" s="1"/>
      <c r="C3" s="1"/>
      <c r="D3" s="1"/>
      <c r="E3" s="2"/>
    </row>
    <row r="4" spans="1:15" x14ac:dyDescent="0.25">
      <c r="A4" s="3" t="s">
        <v>2</v>
      </c>
      <c r="B4" s="1"/>
      <c r="C4" s="1"/>
      <c r="D4" s="1"/>
      <c r="E4" s="2"/>
    </row>
    <row r="5" spans="1:15" x14ac:dyDescent="0.25">
      <c r="A5" s="3" t="s">
        <v>3</v>
      </c>
      <c r="B5" s="1"/>
      <c r="C5" s="1"/>
      <c r="D5" s="1"/>
      <c r="E5" s="2"/>
    </row>
    <row r="6" spans="1:15" x14ac:dyDescent="0.25">
      <c r="B6" s="1"/>
      <c r="C6" s="1"/>
      <c r="D6" s="1"/>
      <c r="E6" s="2"/>
    </row>
    <row r="7" spans="1:15" x14ac:dyDescent="0.25">
      <c r="A7" s="4" t="s">
        <v>4</v>
      </c>
      <c r="B7" s="4" t="s">
        <v>5</v>
      </c>
      <c r="C7" s="4" t="s">
        <v>6</v>
      </c>
    </row>
    <row r="8" spans="1:15" x14ac:dyDescent="0.25">
      <c r="B8" s="5">
        <f>12</f>
        <v>12</v>
      </c>
      <c r="C8" s="5">
        <v>26</v>
      </c>
    </row>
    <row r="10" spans="1:15" s="4" customFormat="1" x14ac:dyDescent="0.25">
      <c r="A10" s="6" t="s">
        <v>7</v>
      </c>
      <c r="B10" s="6" t="s">
        <v>8</v>
      </c>
      <c r="C10" s="6" t="s">
        <v>9</v>
      </c>
      <c r="D10" s="6" t="s">
        <v>10</v>
      </c>
      <c r="E10" s="6" t="s">
        <v>11</v>
      </c>
      <c r="F10" s="6" t="s">
        <v>12</v>
      </c>
      <c r="G10" s="6" t="s">
        <v>13</v>
      </c>
      <c r="H10" s="6" t="s">
        <v>14</v>
      </c>
      <c r="I10" s="6" t="s">
        <v>15</v>
      </c>
      <c r="J10" s="6" t="s">
        <v>16</v>
      </c>
      <c r="K10" s="6" t="s">
        <v>17</v>
      </c>
      <c r="L10" s="6" t="s">
        <v>35</v>
      </c>
      <c r="M10" s="21" t="s">
        <v>123</v>
      </c>
      <c r="N10" s="4" t="s">
        <v>124</v>
      </c>
    </row>
    <row r="11" spans="1:15" s="5" customFormat="1" x14ac:dyDescent="0.25">
      <c r="A11" s="7"/>
      <c r="B11" s="7">
        <v>0.16</v>
      </c>
      <c r="C11" s="7">
        <v>50</v>
      </c>
      <c r="D11" s="8">
        <v>7.8</v>
      </c>
      <c r="E11" s="7">
        <v>119</v>
      </c>
      <c r="F11" s="7">
        <v>178.3</v>
      </c>
      <c r="G11">
        <v>42</v>
      </c>
      <c r="H11" s="7">
        <v>100</v>
      </c>
      <c r="I11" s="7">
        <v>0</v>
      </c>
      <c r="J11" s="7">
        <v>0</v>
      </c>
      <c r="K11" s="7">
        <v>0.2</v>
      </c>
      <c r="L11" s="7">
        <v>1</v>
      </c>
      <c r="M11" s="22">
        <v>0.01</v>
      </c>
      <c r="N11" s="7">
        <v>600</v>
      </c>
      <c r="O11" s="7"/>
    </row>
    <row r="14" spans="1:15" s="4" customFormat="1" x14ac:dyDescent="0.25">
      <c r="A14" s="4" t="s">
        <v>38</v>
      </c>
      <c r="B14" s="4" t="s">
        <v>39</v>
      </c>
      <c r="C14" s="4" t="s">
        <v>40</v>
      </c>
      <c r="D14" s="9" t="s">
        <v>41</v>
      </c>
      <c r="E14" s="10" t="s">
        <v>42</v>
      </c>
      <c r="F14" s="10" t="s">
        <v>43</v>
      </c>
      <c r="G14" s="10" t="s">
        <v>44</v>
      </c>
      <c r="H14" s="10" t="s">
        <v>45</v>
      </c>
      <c r="I14" s="10" t="s">
        <v>46</v>
      </c>
      <c r="J14" s="10" t="s">
        <v>126</v>
      </c>
    </row>
    <row r="15" spans="1:15" s="5" customFormat="1" x14ac:dyDescent="0.25">
      <c r="B15" s="5" t="s">
        <v>47</v>
      </c>
      <c r="C15" s="5" t="s">
        <v>125</v>
      </c>
      <c r="D15" s="11" t="s">
        <v>48</v>
      </c>
      <c r="E15" s="12" t="s">
        <v>49</v>
      </c>
      <c r="F15" s="12" t="s">
        <v>14</v>
      </c>
      <c r="G15" s="12" t="s">
        <v>42</v>
      </c>
      <c r="H15" s="12" t="s">
        <v>14</v>
      </c>
      <c r="I15" s="12" t="s">
        <v>50</v>
      </c>
      <c r="J15" s="12" t="s">
        <v>127</v>
      </c>
    </row>
    <row r="19" spans="1:2" x14ac:dyDescent="0.25">
      <c r="A19" s="4" t="s">
        <v>51</v>
      </c>
      <c r="B19" s="4"/>
    </row>
    <row r="20" spans="1:2" x14ac:dyDescent="0.25">
      <c r="A20" s="13" t="s">
        <v>52</v>
      </c>
      <c r="B20" s="13" t="s">
        <v>53</v>
      </c>
    </row>
    <row r="21" spans="1:2" x14ac:dyDescent="0.25">
      <c r="A21" s="13" t="s">
        <v>54</v>
      </c>
      <c r="B21" s="13">
        <v>15</v>
      </c>
    </row>
    <row r="22" spans="1:2" x14ac:dyDescent="0.25">
      <c r="A22" s="13" t="s">
        <v>55</v>
      </c>
      <c r="B22" s="13" t="s">
        <v>56</v>
      </c>
    </row>
    <row r="23" spans="1:2" x14ac:dyDescent="0.25">
      <c r="A23" s="13" t="s">
        <v>57</v>
      </c>
      <c r="B23" s="13" t="s">
        <v>58</v>
      </c>
    </row>
    <row r="25" spans="1:2" x14ac:dyDescent="0.25">
      <c r="A25" s="4" t="s">
        <v>59</v>
      </c>
      <c r="B25" s="4"/>
    </row>
    <row r="26" spans="1:2" x14ac:dyDescent="0.25">
      <c r="A26" s="14" t="s">
        <v>60</v>
      </c>
      <c r="B26" s="14" t="s">
        <v>61</v>
      </c>
    </row>
    <row r="27" spans="1:2" x14ac:dyDescent="0.25">
      <c r="A27" s="14" t="s">
        <v>62</v>
      </c>
      <c r="B27" s="15" t="s">
        <v>63</v>
      </c>
    </row>
    <row r="29" spans="1:2" x14ac:dyDescent="0.25">
      <c r="B29" s="4" t="s">
        <v>64</v>
      </c>
    </row>
    <row r="30" spans="1:2" x14ac:dyDescent="0.25">
      <c r="B30" s="5">
        <v>4</v>
      </c>
    </row>
    <row r="31" spans="1:2" x14ac:dyDescent="0.25">
      <c r="B31" s="5">
        <v>6</v>
      </c>
    </row>
    <row r="32" spans="1:2" x14ac:dyDescent="0.25">
      <c r="B32" s="5">
        <v>8</v>
      </c>
    </row>
    <row r="33" spans="2:2" x14ac:dyDescent="0.25">
      <c r="B33" s="5">
        <v>10</v>
      </c>
    </row>
    <row r="34" spans="2:2" x14ac:dyDescent="0.25">
      <c r="B34" s="5">
        <v>12</v>
      </c>
    </row>
    <row r="35" spans="2:2" x14ac:dyDescent="0.25">
      <c r="B35" s="5">
        <v>14</v>
      </c>
    </row>
    <row r="36" spans="2:2" x14ac:dyDescent="0.25">
      <c r="B36" s="5">
        <v>16</v>
      </c>
    </row>
    <row r="37" spans="2:2" x14ac:dyDescent="0.25">
      <c r="B37" s="5">
        <v>18</v>
      </c>
    </row>
    <row r="38" spans="2:2" x14ac:dyDescent="0.25">
      <c r="B38" s="5">
        <v>20</v>
      </c>
    </row>
    <row r="39" spans="2:2" x14ac:dyDescent="0.25">
      <c r="B39" s="5">
        <v>22</v>
      </c>
    </row>
    <row r="40" spans="2:2" x14ac:dyDescent="0.25">
      <c r="B40" s="5">
        <v>24</v>
      </c>
    </row>
    <row r="41" spans="2:2" x14ac:dyDescent="0.25">
      <c r="B41" s="5">
        <v>26</v>
      </c>
    </row>
    <row r="42" spans="2:2" x14ac:dyDescent="0.25">
      <c r="B42" s="5">
        <v>28</v>
      </c>
    </row>
    <row r="43" spans="2:2" x14ac:dyDescent="0.25">
      <c r="B43" s="5">
        <v>30</v>
      </c>
    </row>
    <row r="44" spans="2:2" x14ac:dyDescent="0.25">
      <c r="B44" s="5">
        <v>32</v>
      </c>
    </row>
    <row r="45" spans="2:2" x14ac:dyDescent="0.25">
      <c r="B45" s="5">
        <v>34</v>
      </c>
    </row>
    <row r="46" spans="2:2" x14ac:dyDescent="0.25">
      <c r="B46" s="5">
        <v>36</v>
      </c>
    </row>
    <row r="47" spans="2:2" x14ac:dyDescent="0.25">
      <c r="B47" s="5">
        <v>38</v>
      </c>
    </row>
    <row r="48" spans="2:2" x14ac:dyDescent="0.25">
      <c r="B48" s="5">
        <v>40</v>
      </c>
    </row>
    <row r="49" spans="2:2" x14ac:dyDescent="0.25">
      <c r="B49" s="5">
        <v>42</v>
      </c>
    </row>
    <row r="50" spans="2:2" x14ac:dyDescent="0.25">
      <c r="B50" s="5">
        <v>44</v>
      </c>
    </row>
    <row r="51" spans="2:2" x14ac:dyDescent="0.25">
      <c r="B51" s="5">
        <v>46</v>
      </c>
    </row>
    <row r="52" spans="2:2" x14ac:dyDescent="0.25">
      <c r="B52" s="5">
        <v>48</v>
      </c>
    </row>
    <row r="53" spans="2:2" x14ac:dyDescent="0.25">
      <c r="B53" s="5">
        <v>50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3"/>
  <sheetViews>
    <sheetView zoomScale="90" zoomScaleNormal="90" workbookViewId="0">
      <selection activeCell="B3" sqref="B3"/>
    </sheetView>
  </sheetViews>
  <sheetFormatPr defaultRowHeight="15" x14ac:dyDescent="0.25"/>
  <cols>
    <col min="1" max="1" width="20.140625" customWidth="1"/>
    <col min="2" max="2" width="36.42578125" customWidth="1"/>
    <col min="3" max="3" width="6.42578125" customWidth="1"/>
    <col min="4" max="4" width="6.5703125" customWidth="1"/>
    <col min="5" max="5" width="5.7109375" customWidth="1"/>
    <col min="6" max="6" width="13.42578125" customWidth="1"/>
    <col min="7" max="7" width="36.85546875" customWidth="1"/>
    <col min="8" max="1025" width="10.7109375" customWidth="1"/>
  </cols>
  <sheetData>
    <row r="1" spans="1:11" x14ac:dyDescent="0.25">
      <c r="A1" t="s">
        <v>65</v>
      </c>
      <c r="B1" t="s">
        <v>72</v>
      </c>
      <c r="C1" t="s">
        <v>66</v>
      </c>
      <c r="D1" t="s">
        <v>66</v>
      </c>
      <c r="E1" t="s">
        <v>66</v>
      </c>
      <c r="F1" t="s">
        <v>65</v>
      </c>
      <c r="G1" t="s">
        <v>72</v>
      </c>
    </row>
    <row r="2" spans="1:11" s="4" customFormat="1" x14ac:dyDescent="0.25">
      <c r="A2" s="4" t="s">
        <v>67</v>
      </c>
      <c r="B2" s="4" t="s">
        <v>68</v>
      </c>
      <c r="C2" s="4" t="s">
        <v>15</v>
      </c>
      <c r="D2" s="4" t="s">
        <v>70</v>
      </c>
      <c r="E2" s="4" t="s">
        <v>69</v>
      </c>
      <c r="F2" s="4" t="s">
        <v>35</v>
      </c>
      <c r="G2" s="16" t="s">
        <v>71</v>
      </c>
      <c r="I2" s="9"/>
      <c r="K2" s="10"/>
    </row>
    <row r="3" spans="1:11" x14ac:dyDescent="0.25">
      <c r="A3" t="s">
        <v>97</v>
      </c>
      <c r="B3" t="s">
        <v>98</v>
      </c>
      <c r="C3">
        <v>340</v>
      </c>
      <c r="D3">
        <v>3</v>
      </c>
      <c r="E3">
        <f>IF(Main!B30&lt;=Main!$C$8,Main!B30,"")</f>
        <v>4</v>
      </c>
      <c r="F3">
        <v>1</v>
      </c>
      <c r="G3" t="str">
        <f>NTM</f>
        <v>([ReferenceTI]*(0,75*[wsp]+5,6))/[wsp]</v>
      </c>
      <c r="I3" s="19"/>
      <c r="K3" s="20"/>
    </row>
    <row r="4" spans="1:11" x14ac:dyDescent="0.25">
      <c r="C4">
        <v>20</v>
      </c>
      <c r="E4">
        <f>IF(Main!B31&lt;=Main!$C$8,Main!B31,"")</f>
        <v>6</v>
      </c>
    </row>
    <row r="5" spans="1:11" x14ac:dyDescent="0.25">
      <c r="E5">
        <f>IF(Main!B32&lt;=Main!$C$8,Main!B32,"")</f>
        <v>8</v>
      </c>
    </row>
    <row r="6" spans="1:11" x14ac:dyDescent="0.25">
      <c r="E6">
        <f>IF(Main!B33&lt;=Main!$C$8,Main!B33,"")</f>
        <v>10</v>
      </c>
    </row>
    <row r="7" spans="1:11" x14ac:dyDescent="0.25">
      <c r="E7">
        <f>IF(Main!B34&lt;=Main!$C$8,Main!B34,"")</f>
        <v>12</v>
      </c>
    </row>
    <row r="8" spans="1:11" x14ac:dyDescent="0.25">
      <c r="E8">
        <f>IF(Main!B35&lt;=Main!$C$8,Main!B35,"")</f>
        <v>14</v>
      </c>
    </row>
    <row r="9" spans="1:11" x14ac:dyDescent="0.25">
      <c r="E9">
        <f>IF(Main!B36&lt;=Main!$C$8,Main!B36,"")</f>
        <v>16</v>
      </c>
    </row>
    <row r="10" spans="1:11" x14ac:dyDescent="0.25">
      <c r="E10">
        <f>IF(Main!B37&lt;=Main!$C$8,Main!B37,"")</f>
        <v>18</v>
      </c>
    </row>
    <row r="11" spans="1:11" x14ac:dyDescent="0.25">
      <c r="E11">
        <f>IF(Main!B38&lt;=Main!$C$8,Main!B38,"")</f>
        <v>20</v>
      </c>
    </row>
    <row r="12" spans="1:11" x14ac:dyDescent="0.25">
      <c r="E12">
        <f>IF(Main!B39&lt;=Main!$C$8,Main!B39,"")</f>
        <v>22</v>
      </c>
    </row>
    <row r="13" spans="1:11" x14ac:dyDescent="0.25">
      <c r="E13">
        <f>IF(Main!B40&lt;=Main!$C$8,Main!B40,"")</f>
        <v>24</v>
      </c>
    </row>
    <row r="14" spans="1:11" x14ac:dyDescent="0.25">
      <c r="E14">
        <f>IF(Main!B41&lt;=Main!$C$8,Main!B41,"")</f>
        <v>26</v>
      </c>
    </row>
    <row r="15" spans="1:11" x14ac:dyDescent="0.25">
      <c r="E15" t="str">
        <f>IF(Main!B42&lt;=Main!$C$8,Main!B42,"")</f>
        <v/>
      </c>
    </row>
    <row r="16" spans="1:11" x14ac:dyDescent="0.25">
      <c r="E16" t="str">
        <f>IF(Main!B43&lt;=Main!$C$8,Main!B43,"")</f>
        <v/>
      </c>
    </row>
    <row r="17" spans="5:5" x14ac:dyDescent="0.25">
      <c r="E17" t="str">
        <f>IF(Main!B44&lt;=Main!$C$8,Main!B44,"")</f>
        <v/>
      </c>
    </row>
    <row r="18" spans="5:5" x14ac:dyDescent="0.25">
      <c r="E18" t="str">
        <f>IF(Main!B45&lt;=Main!$C$8,Main!B45,"")</f>
        <v/>
      </c>
    </row>
    <row r="19" spans="5:5" x14ac:dyDescent="0.25">
      <c r="E19" t="str">
        <f>IF(Main!B46&lt;=Main!$C$8,Main!B46,"")</f>
        <v/>
      </c>
    </row>
    <row r="20" spans="5:5" x14ac:dyDescent="0.25">
      <c r="E20" t="str">
        <f>IF(Main!B47&lt;=Main!$C$8,Main!B47,"")</f>
        <v/>
      </c>
    </row>
    <row r="21" spans="5:5" x14ac:dyDescent="0.25">
      <c r="E21" t="str">
        <f>IF(Main!B48&lt;=Main!$C$8,Main!B48,"")</f>
        <v/>
      </c>
    </row>
    <row r="22" spans="5:5" x14ac:dyDescent="0.25">
      <c r="E22" t="str">
        <f>IF(Main!B49&lt;=Main!$C$8,Main!B49,"")</f>
        <v/>
      </c>
    </row>
    <row r="23" spans="5:5" x14ac:dyDescent="0.25">
      <c r="E23" t="str">
        <f>IF(Main!B50&lt;=Main!$C$8,Main!B50,"")</f>
        <v/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5"/>
  <sheetViews>
    <sheetView zoomScale="90" zoomScaleNormal="90" workbookViewId="0">
      <selection activeCell="C3" sqref="C3"/>
    </sheetView>
  </sheetViews>
  <sheetFormatPr defaultRowHeight="15" x14ac:dyDescent="0.25"/>
  <cols>
    <col min="1" max="1" width="11.28515625" customWidth="1"/>
    <col min="2" max="2" width="20.140625" customWidth="1"/>
    <col min="3" max="3" width="36.42578125" customWidth="1"/>
    <col min="4" max="4" width="5.7109375" customWidth="1"/>
    <col min="5" max="5" width="6.5703125" customWidth="1"/>
    <col min="6" max="6" width="13.42578125" customWidth="1"/>
    <col min="7" max="7" width="6.42578125" customWidth="1"/>
    <col min="8" max="8" width="9.5703125" customWidth="1"/>
    <col min="9" max="9" width="13.85546875" customWidth="1"/>
    <col min="10" max="10" width="10.85546875" customWidth="1"/>
    <col min="11" max="12" width="8.7109375" customWidth="1"/>
    <col min="13" max="13" width="14.42578125" customWidth="1"/>
    <col min="14" max="14" width="12.28515625" customWidth="1"/>
    <col min="15" max="15" width="20" customWidth="1"/>
    <col min="16" max="16" width="10.85546875" customWidth="1"/>
    <col min="17" max="17" width="10" customWidth="1"/>
    <col min="18" max="18" width="12.85546875" customWidth="1"/>
    <col min="19" max="19" width="9.7109375" customWidth="1"/>
    <col min="20" max="1025" width="8.5703125" customWidth="1"/>
  </cols>
  <sheetData>
    <row r="1" spans="1:8" x14ac:dyDescent="0.25">
      <c r="A1" t="s">
        <v>72</v>
      </c>
      <c r="B1" t="s">
        <v>65</v>
      </c>
      <c r="C1" t="s">
        <v>72</v>
      </c>
      <c r="D1" t="s">
        <v>66</v>
      </c>
      <c r="E1" t="s">
        <v>65</v>
      </c>
      <c r="F1" t="s">
        <v>65</v>
      </c>
      <c r="G1" t="s">
        <v>65</v>
      </c>
      <c r="H1" t="s">
        <v>65</v>
      </c>
    </row>
    <row r="2" spans="1:8" s="4" customFormat="1" x14ac:dyDescent="0.25">
      <c r="A2" s="4" t="s">
        <v>40</v>
      </c>
      <c r="B2" s="4" t="s">
        <v>67</v>
      </c>
      <c r="C2" s="4" t="s">
        <v>68</v>
      </c>
      <c r="D2" s="4" t="s">
        <v>69</v>
      </c>
      <c r="E2" s="4" t="s">
        <v>70</v>
      </c>
      <c r="F2" s="4" t="s">
        <v>35</v>
      </c>
      <c r="G2" s="16" t="s">
        <v>71</v>
      </c>
      <c r="H2" s="4" t="s">
        <v>29</v>
      </c>
    </row>
    <row r="3" spans="1:8" x14ac:dyDescent="0.25">
      <c r="A3" t="s">
        <v>99</v>
      </c>
      <c r="B3" t="s">
        <v>100</v>
      </c>
      <c r="C3" t="s">
        <v>101</v>
      </c>
      <c r="D3">
        <v>4</v>
      </c>
      <c r="E3">
        <v>0</v>
      </c>
      <c r="F3">
        <v>0</v>
      </c>
      <c r="G3" s="17">
        <v>0</v>
      </c>
      <c r="H3">
        <v>110</v>
      </c>
    </row>
    <row r="4" spans="1:8" x14ac:dyDescent="0.25">
      <c r="D4">
        <v>12</v>
      </c>
    </row>
    <row r="5" spans="1:8" x14ac:dyDescent="0.25">
      <c r="D5">
        <v>25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6"/>
  <sheetViews>
    <sheetView zoomScale="90" zoomScaleNormal="90" workbookViewId="0">
      <selection activeCell="C3" sqref="C3"/>
    </sheetView>
  </sheetViews>
  <sheetFormatPr defaultRowHeight="15" x14ac:dyDescent="0.25"/>
  <cols>
    <col min="1" max="1" width="11.28515625" customWidth="1"/>
    <col min="2" max="2" width="20.140625" customWidth="1"/>
    <col min="3" max="3" width="54" customWidth="1"/>
    <col min="4" max="4" width="5.7109375" customWidth="1"/>
    <col min="5" max="5" width="6.5703125" customWidth="1"/>
    <col min="6" max="6" width="13.42578125" customWidth="1"/>
    <col min="7" max="7" width="36.85546875" customWidth="1"/>
    <col min="8" max="8" width="9.7109375" customWidth="1"/>
    <col min="9" max="9" width="11.140625" customWidth="1"/>
    <col min="10" max="10" width="101.140625" customWidth="1"/>
    <col min="11" max="11" width="8.42578125" customWidth="1"/>
    <col min="12" max="12" width="36.28515625" customWidth="1"/>
    <col min="13" max="13" width="5.42578125" customWidth="1"/>
    <col min="14" max="14" width="9.5703125" customWidth="1"/>
    <col min="15" max="15" width="20.42578125" customWidth="1"/>
    <col min="16" max="16" width="10.85546875" customWidth="1"/>
    <col min="17" max="18" width="8.7109375" customWidth="1"/>
    <col min="19" max="19" width="14.42578125" customWidth="1"/>
    <col min="20" max="20" width="12.28515625" customWidth="1"/>
    <col min="21" max="21" width="20" customWidth="1"/>
    <col min="22" max="22" width="10.85546875" customWidth="1"/>
    <col min="23" max="23" width="10" customWidth="1"/>
    <col min="24" max="24" width="12.85546875" customWidth="1"/>
    <col min="25" max="1025" width="8.5703125" customWidth="1"/>
  </cols>
  <sheetData>
    <row r="1" spans="1:15" x14ac:dyDescent="0.25">
      <c r="A1" t="s">
        <v>72</v>
      </c>
      <c r="B1" t="s">
        <v>65</v>
      </c>
      <c r="C1" t="s">
        <v>72</v>
      </c>
      <c r="D1" t="s">
        <v>66</v>
      </c>
      <c r="E1" t="s">
        <v>65</v>
      </c>
      <c r="F1" t="s">
        <v>65</v>
      </c>
      <c r="G1" t="s">
        <v>72</v>
      </c>
      <c r="H1" t="s">
        <v>65</v>
      </c>
      <c r="I1" t="s">
        <v>65</v>
      </c>
      <c r="J1" t="s">
        <v>72</v>
      </c>
      <c r="K1" t="s">
        <v>65</v>
      </c>
      <c r="L1" t="s">
        <v>72</v>
      </c>
      <c r="M1" t="s">
        <v>65</v>
      </c>
      <c r="N1" t="s">
        <v>66</v>
      </c>
      <c r="O1" t="s">
        <v>72</v>
      </c>
    </row>
    <row r="2" spans="1:15" s="4" customFormat="1" x14ac:dyDescent="0.25">
      <c r="A2" s="4" t="s">
        <v>40</v>
      </c>
      <c r="B2" s="4" t="s">
        <v>67</v>
      </c>
      <c r="C2" s="4" t="s">
        <v>68</v>
      </c>
      <c r="D2" s="4" t="s">
        <v>69</v>
      </c>
      <c r="E2" s="4" t="s">
        <v>70</v>
      </c>
      <c r="F2" s="4" t="s">
        <v>35</v>
      </c>
      <c r="G2" s="16" t="s">
        <v>71</v>
      </c>
      <c r="H2" s="4" t="s">
        <v>18</v>
      </c>
      <c r="I2" s="4" t="s">
        <v>19</v>
      </c>
      <c r="J2" s="4" t="s">
        <v>20</v>
      </c>
      <c r="K2" s="4" t="s">
        <v>21</v>
      </c>
      <c r="L2" s="4" t="s">
        <v>22</v>
      </c>
      <c r="M2" s="4" t="s">
        <v>23</v>
      </c>
      <c r="N2" s="4" t="s">
        <v>29</v>
      </c>
      <c r="O2" s="4" t="s">
        <v>92</v>
      </c>
    </row>
    <row r="3" spans="1:15" x14ac:dyDescent="0.25">
      <c r="A3" t="s">
        <v>73</v>
      </c>
      <c r="B3" t="s">
        <v>102</v>
      </c>
      <c r="C3" t="s">
        <v>103</v>
      </c>
      <c r="D3">
        <v>4</v>
      </c>
      <c r="E3">
        <v>0</v>
      </c>
      <c r="F3">
        <v>0</v>
      </c>
      <c r="G3" t="str">
        <f>NTM</f>
        <v>([ReferenceTI]*(0,75*[wsp]+5,6))/[wsp]</v>
      </c>
      <c r="I3" t="s">
        <v>95</v>
      </c>
      <c r="J3" t="str">
        <f>EOG</f>
        <v>min([1,35*(0,8*1,4*[ReferenceWindSpeed]-[wsp]);3,3*[tint]*[wsp]/(1+0,1*[diameter]/[long_scale_param])])</v>
      </c>
      <c r="K3">
        <v>0</v>
      </c>
      <c r="L3" t="s">
        <v>104</v>
      </c>
      <c r="M3">
        <v>10.5</v>
      </c>
      <c r="N3">
        <v>50.1</v>
      </c>
      <c r="O3" t="s">
        <v>105</v>
      </c>
    </row>
    <row r="4" spans="1:15" x14ac:dyDescent="0.25">
      <c r="D4">
        <f>Main!B8-2</f>
        <v>10</v>
      </c>
      <c r="N4">
        <v>52.5</v>
      </c>
    </row>
    <row r="5" spans="1:15" x14ac:dyDescent="0.25">
      <c r="D5">
        <f>Main!B8+2</f>
        <v>14</v>
      </c>
      <c r="N5">
        <v>54</v>
      </c>
    </row>
    <row r="6" spans="1:15" x14ac:dyDescent="0.25">
      <c r="D6">
        <f>Main!C8</f>
        <v>26</v>
      </c>
      <c r="N6">
        <v>55.25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5"/>
  <sheetViews>
    <sheetView zoomScale="90" zoomScaleNormal="90" workbookViewId="0">
      <selection activeCell="B3" sqref="B3"/>
    </sheetView>
  </sheetViews>
  <sheetFormatPr defaultRowHeight="15" x14ac:dyDescent="0.25"/>
  <cols>
    <col min="1" max="1" width="11.28515625" customWidth="1"/>
    <col min="2" max="2" width="20.140625" customWidth="1"/>
    <col min="3" max="3" width="36.42578125" customWidth="1"/>
    <col min="4" max="4" width="5.7109375" customWidth="1"/>
    <col min="5" max="5" width="6.5703125" customWidth="1"/>
    <col min="6" max="6" width="13.42578125" customWidth="1"/>
    <col min="7" max="7" width="6.42578125" customWidth="1"/>
    <col min="8" max="8" width="8.7109375" customWidth="1"/>
    <col min="9" max="1025" width="8.5703125" customWidth="1"/>
  </cols>
  <sheetData>
    <row r="1" spans="1:8" x14ac:dyDescent="0.25">
      <c r="A1" t="s">
        <v>72</v>
      </c>
      <c r="B1" t="s">
        <v>65</v>
      </c>
      <c r="C1" t="s">
        <v>72</v>
      </c>
      <c r="D1" t="s">
        <v>66</v>
      </c>
      <c r="E1" t="s">
        <v>65</v>
      </c>
      <c r="F1" t="s">
        <v>65</v>
      </c>
      <c r="G1" t="s">
        <v>65</v>
      </c>
      <c r="H1" t="s">
        <v>65</v>
      </c>
    </row>
    <row r="2" spans="1:8" x14ac:dyDescent="0.25">
      <c r="A2" s="4" t="s">
        <v>40</v>
      </c>
      <c r="B2" s="4" t="s">
        <v>67</v>
      </c>
      <c r="C2" s="4" t="s">
        <v>68</v>
      </c>
      <c r="D2" s="4" t="s">
        <v>69</v>
      </c>
      <c r="E2" s="4" t="s">
        <v>70</v>
      </c>
      <c r="F2" s="4" t="s">
        <v>35</v>
      </c>
      <c r="G2" s="16" t="s">
        <v>71</v>
      </c>
      <c r="H2" s="4" t="s">
        <v>30</v>
      </c>
    </row>
    <row r="3" spans="1:8" s="4" customFormat="1" x14ac:dyDescent="0.25">
      <c r="A3" t="s">
        <v>78</v>
      </c>
      <c r="B3" t="s">
        <v>106</v>
      </c>
      <c r="C3" t="s">
        <v>107</v>
      </c>
      <c r="D3">
        <v>4</v>
      </c>
      <c r="E3">
        <v>0</v>
      </c>
      <c r="F3">
        <v>0</v>
      </c>
      <c r="G3">
        <v>0</v>
      </c>
      <c r="H3">
        <v>110</v>
      </c>
    </row>
    <row r="4" spans="1:8" x14ac:dyDescent="0.25">
      <c r="D4">
        <f>Main!B8</f>
        <v>12</v>
      </c>
    </row>
    <row r="5" spans="1:8" x14ac:dyDescent="0.25">
      <c r="D5">
        <f>Main!C8</f>
        <v>26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8"/>
  <sheetViews>
    <sheetView zoomScale="90" zoomScaleNormal="90" workbookViewId="0">
      <selection activeCell="C3" sqref="C3"/>
    </sheetView>
  </sheetViews>
  <sheetFormatPr defaultRowHeight="15" x14ac:dyDescent="0.25"/>
  <cols>
    <col min="1" max="1" width="11.28515625" customWidth="1"/>
    <col min="2" max="2" width="20.140625" customWidth="1"/>
    <col min="3" max="3" width="54.42578125" customWidth="1"/>
    <col min="4" max="4" width="5.7109375" customWidth="1"/>
    <col min="5" max="5" width="6.5703125" customWidth="1"/>
    <col min="6" max="6" width="13.42578125" customWidth="1"/>
    <col min="7" max="7" width="36.85546875" customWidth="1"/>
    <col min="8" max="8" width="9.7109375" customWidth="1"/>
    <col min="9" max="9" width="11.140625" customWidth="1"/>
    <col min="10" max="10" width="101.140625" customWidth="1"/>
    <col min="11" max="11" width="8.5703125" customWidth="1"/>
    <col min="12" max="12" width="6.42578125" customWidth="1"/>
    <col min="13" max="13" width="5.5703125" customWidth="1"/>
    <col min="14" max="14" width="8.7109375" customWidth="1"/>
    <col min="15" max="15" width="16.7109375" customWidth="1"/>
    <col min="16" max="1025" width="8.5703125" customWidth="1"/>
  </cols>
  <sheetData>
    <row r="1" spans="1:15" x14ac:dyDescent="0.25">
      <c r="A1" t="s">
        <v>72</v>
      </c>
      <c r="B1" t="s">
        <v>65</v>
      </c>
      <c r="C1" t="s">
        <v>72</v>
      </c>
      <c r="D1" t="s">
        <v>66</v>
      </c>
      <c r="E1" t="s">
        <v>65</v>
      </c>
      <c r="F1" t="s">
        <v>65</v>
      </c>
      <c r="G1" t="s">
        <v>72</v>
      </c>
      <c r="H1" t="s">
        <v>65</v>
      </c>
      <c r="I1" t="s">
        <v>65</v>
      </c>
      <c r="J1" t="s">
        <v>72</v>
      </c>
      <c r="K1" t="s">
        <v>65</v>
      </c>
      <c r="L1" t="s">
        <v>65</v>
      </c>
      <c r="M1" t="s">
        <v>65</v>
      </c>
      <c r="N1" t="s">
        <v>66</v>
      </c>
      <c r="O1" t="s">
        <v>72</v>
      </c>
    </row>
    <row r="2" spans="1:15" s="4" customFormat="1" x14ac:dyDescent="0.25">
      <c r="A2" s="4" t="s">
        <v>40</v>
      </c>
      <c r="B2" s="4" t="s">
        <v>67</v>
      </c>
      <c r="C2" s="4" t="s">
        <v>68</v>
      </c>
      <c r="D2" s="4" t="s">
        <v>69</v>
      </c>
      <c r="E2" s="4" t="s">
        <v>70</v>
      </c>
      <c r="F2" s="4" t="s">
        <v>35</v>
      </c>
      <c r="G2" s="16" t="s">
        <v>71</v>
      </c>
      <c r="H2" s="4" t="s">
        <v>18</v>
      </c>
      <c r="I2" s="4" t="s">
        <v>19</v>
      </c>
      <c r="J2" s="4" t="s">
        <v>20</v>
      </c>
      <c r="K2" s="4" t="s">
        <v>21</v>
      </c>
      <c r="L2" s="4" t="s">
        <v>22</v>
      </c>
      <c r="M2" s="4" t="s">
        <v>23</v>
      </c>
      <c r="N2" s="4" t="s">
        <v>30</v>
      </c>
      <c r="O2" s="4" t="s">
        <v>92</v>
      </c>
    </row>
    <row r="3" spans="1:15" x14ac:dyDescent="0.25">
      <c r="A3" t="s">
        <v>78</v>
      </c>
      <c r="B3" t="s">
        <v>108</v>
      </c>
      <c r="C3" t="s">
        <v>109</v>
      </c>
      <c r="D3">
        <f>Main!B8-2</f>
        <v>10</v>
      </c>
      <c r="E3">
        <v>0</v>
      </c>
      <c r="F3">
        <v>0</v>
      </c>
      <c r="G3" s="17" t="str">
        <f>NTM</f>
        <v>([ReferenceTI]*(0,75*[wsp]+5,6))/[wsp]</v>
      </c>
      <c r="I3" t="s">
        <v>95</v>
      </c>
      <c r="J3" t="str">
        <f>EOG</f>
        <v>min([1,35*(0,8*1,4*[ReferenceWindSpeed]-[wsp]);3,3*[tint]*[wsp]/(1+0,1*[diameter]/[long_scale_param])])</v>
      </c>
      <c r="K3">
        <v>0</v>
      </c>
      <c r="L3">
        <v>120</v>
      </c>
      <c r="M3">
        <v>10.5</v>
      </c>
      <c r="N3">
        <v>120.1</v>
      </c>
      <c r="O3" t="s">
        <v>110</v>
      </c>
    </row>
    <row r="4" spans="1:15" x14ac:dyDescent="0.25">
      <c r="D4">
        <f>Main!B8+2</f>
        <v>14</v>
      </c>
      <c r="N4">
        <v>122.5</v>
      </c>
    </row>
    <row r="5" spans="1:15" x14ac:dyDescent="0.25">
      <c r="D5">
        <f>Main!C8</f>
        <v>26</v>
      </c>
      <c r="N5">
        <v>124</v>
      </c>
    </row>
    <row r="6" spans="1:15" x14ac:dyDescent="0.25">
      <c r="N6">
        <v>125</v>
      </c>
    </row>
    <row r="7" spans="1:15" x14ac:dyDescent="0.25">
      <c r="N7">
        <v>128</v>
      </c>
    </row>
    <row r="8" spans="1:15" x14ac:dyDescent="0.25">
      <c r="N8">
        <v>130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5"/>
  <sheetViews>
    <sheetView zoomScale="90" zoomScaleNormal="90" workbookViewId="0">
      <selection activeCell="C3" sqref="C3"/>
    </sheetView>
  </sheetViews>
  <sheetFormatPr defaultRowHeight="15" x14ac:dyDescent="0.25"/>
  <cols>
    <col min="1" max="1" width="11.28515625" customWidth="1"/>
    <col min="2" max="2" width="20.140625" customWidth="1"/>
    <col min="3" max="3" width="36.42578125" customWidth="1"/>
    <col min="4" max="4" width="6.42578125" customWidth="1"/>
    <col min="5" max="5" width="6.5703125" customWidth="1"/>
    <col min="6" max="6" width="5.7109375" customWidth="1"/>
    <col min="7" max="7" width="13.42578125" customWidth="1"/>
    <col min="8" max="8" width="36.85546875" customWidth="1"/>
    <col min="9" max="9" width="8.7109375" customWidth="1"/>
    <col min="10" max="10" width="11.140625" customWidth="1"/>
    <col min="11" max="1025" width="8.5703125" customWidth="1"/>
  </cols>
  <sheetData>
    <row r="1" spans="1:10" x14ac:dyDescent="0.25">
      <c r="A1" t="s">
        <v>72</v>
      </c>
      <c r="B1" t="s">
        <v>65</v>
      </c>
      <c r="C1" t="s">
        <v>72</v>
      </c>
      <c r="D1" t="s">
        <v>66</v>
      </c>
      <c r="E1" t="s">
        <v>66</v>
      </c>
      <c r="F1" t="s">
        <v>66</v>
      </c>
      <c r="G1" t="s">
        <v>65</v>
      </c>
      <c r="H1" t="s">
        <v>72</v>
      </c>
      <c r="I1" t="s">
        <v>65</v>
      </c>
      <c r="J1" t="s">
        <v>65</v>
      </c>
    </row>
    <row r="2" spans="1:10" s="4" customFormat="1" x14ac:dyDescent="0.25">
      <c r="A2" s="4" t="s">
        <v>40</v>
      </c>
      <c r="B2" s="4" t="s">
        <v>67</v>
      </c>
      <c r="C2" s="4" t="s">
        <v>68</v>
      </c>
      <c r="D2" s="4" t="s">
        <v>15</v>
      </c>
      <c r="E2" s="4" t="s">
        <v>70</v>
      </c>
      <c r="F2" s="4" t="s">
        <v>69</v>
      </c>
      <c r="G2" s="4" t="s">
        <v>35</v>
      </c>
      <c r="H2" s="16" t="s">
        <v>71</v>
      </c>
      <c r="I2" s="4" t="s">
        <v>30</v>
      </c>
      <c r="J2" s="4" t="s">
        <v>31</v>
      </c>
    </row>
    <row r="3" spans="1:10" x14ac:dyDescent="0.25">
      <c r="A3" t="s">
        <v>78</v>
      </c>
      <c r="B3" t="s">
        <v>111</v>
      </c>
      <c r="C3" t="s">
        <v>112</v>
      </c>
      <c r="D3">
        <v>0</v>
      </c>
      <c r="E3">
        <v>12</v>
      </c>
      <c r="F3">
        <f>Main!B8-2</f>
        <v>10</v>
      </c>
      <c r="G3">
        <v>1</v>
      </c>
      <c r="H3" s="17" t="str">
        <f>NTM</f>
        <v>([ReferenceTI]*(0,75*[wsp]+5,6))/[wsp]</v>
      </c>
      <c r="I3">
        <v>110</v>
      </c>
      <c r="J3">
        <v>2</v>
      </c>
    </row>
    <row r="4" spans="1:10" x14ac:dyDescent="0.25">
      <c r="F4">
        <f>Main!B8</f>
        <v>12</v>
      </c>
    </row>
    <row r="5" spans="1:10" x14ac:dyDescent="0.25">
      <c r="F5">
        <f>Main!B8+2</f>
        <v>14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4"/>
  <sheetViews>
    <sheetView zoomScale="90" zoomScaleNormal="90" workbookViewId="0">
      <selection activeCell="B3" sqref="B3"/>
    </sheetView>
  </sheetViews>
  <sheetFormatPr defaultRowHeight="15" x14ac:dyDescent="0.25"/>
  <cols>
    <col min="1" max="1" width="20.140625" customWidth="1"/>
    <col min="2" max="2" width="36.42578125" customWidth="1"/>
    <col min="3" max="3" width="6.42578125" customWidth="1"/>
    <col min="4" max="4" width="6.5703125" customWidth="1"/>
    <col min="5" max="5" width="5.7109375" customWidth="1"/>
    <col min="6" max="6" width="13.42578125" customWidth="1"/>
    <col min="7" max="7" width="6.42578125" customWidth="1"/>
    <col min="8" max="8" width="13.7109375" customWidth="1"/>
    <col min="9" max="9" width="9.5703125" customWidth="1"/>
    <col min="10" max="10" width="19.28515625" customWidth="1"/>
    <col min="11" max="1025" width="8.5703125" customWidth="1"/>
  </cols>
  <sheetData>
    <row r="1" spans="1:10" x14ac:dyDescent="0.25">
      <c r="A1" t="s">
        <v>65</v>
      </c>
      <c r="B1" t="s">
        <v>72</v>
      </c>
      <c r="C1" t="s">
        <v>66</v>
      </c>
      <c r="D1" t="s">
        <v>66</v>
      </c>
      <c r="E1" t="s">
        <v>66</v>
      </c>
      <c r="F1" t="s">
        <v>65</v>
      </c>
      <c r="G1" t="s">
        <v>65</v>
      </c>
      <c r="H1" t="s">
        <v>65</v>
      </c>
      <c r="I1" t="s">
        <v>65</v>
      </c>
      <c r="J1" t="s">
        <v>65</v>
      </c>
    </row>
    <row r="2" spans="1:10" s="4" customFormat="1" x14ac:dyDescent="0.25">
      <c r="A2" s="4" t="s">
        <v>67</v>
      </c>
      <c r="B2" s="4" t="s">
        <v>68</v>
      </c>
      <c r="C2" s="4" t="s">
        <v>15</v>
      </c>
      <c r="D2" s="4" t="s">
        <v>70</v>
      </c>
      <c r="E2" s="4" t="s">
        <v>69</v>
      </c>
      <c r="F2" s="4" t="s">
        <v>35</v>
      </c>
      <c r="G2" s="16" t="s">
        <v>71</v>
      </c>
      <c r="H2" s="4" t="s">
        <v>17</v>
      </c>
      <c r="I2" s="4" t="s">
        <v>29</v>
      </c>
      <c r="J2" s="4" t="s">
        <v>33</v>
      </c>
    </row>
    <row r="3" spans="1:10" x14ac:dyDescent="0.25">
      <c r="A3" t="s">
        <v>113</v>
      </c>
      <c r="B3" t="s">
        <v>114</v>
      </c>
      <c r="C3">
        <v>352</v>
      </c>
      <c r="D3">
        <v>6</v>
      </c>
      <c r="E3">
        <f>50*1</f>
        <v>50</v>
      </c>
      <c r="F3">
        <v>1</v>
      </c>
      <c r="G3" s="17">
        <v>0.11</v>
      </c>
      <c r="H3">
        <v>0.11</v>
      </c>
      <c r="I3">
        <v>1000</v>
      </c>
      <c r="J3">
        <v>0</v>
      </c>
    </row>
    <row r="4" spans="1:10" x14ac:dyDescent="0.25">
      <c r="C4">
        <v>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J26"/>
  <sheetViews>
    <sheetView zoomScale="90" zoomScaleNormal="90" workbookViewId="0">
      <selection activeCell="B11" sqref="B11"/>
    </sheetView>
  </sheetViews>
  <sheetFormatPr defaultRowHeight="15" x14ac:dyDescent="0.25"/>
  <cols>
    <col min="1" max="1" width="19.7109375" customWidth="1"/>
    <col min="2" max="2" width="32.5703125" customWidth="1"/>
    <col min="3" max="3" width="6.7109375" customWidth="1"/>
    <col min="4" max="4" width="6.42578125" customWidth="1"/>
    <col min="5" max="5" width="6.5703125" customWidth="1"/>
    <col min="6" max="6" width="13.5703125" customWidth="1"/>
    <col min="7" max="7" width="7.28515625" customWidth="1"/>
    <col min="8" max="8" width="13.28515625" customWidth="1"/>
    <col min="9" max="9" width="9.85546875" customWidth="1"/>
    <col min="10" max="10" width="18.28515625" customWidth="1"/>
    <col min="11" max="11" width="11.7109375" customWidth="1"/>
    <col min="12" max="1025" width="8.5703125" customWidth="1"/>
  </cols>
  <sheetData>
    <row r="1" spans="1:1024" x14ac:dyDescent="0.25">
      <c r="A1" t="s">
        <v>65</v>
      </c>
      <c r="B1" t="s">
        <v>72</v>
      </c>
      <c r="C1" t="s">
        <v>66</v>
      </c>
      <c r="D1" t="s">
        <v>66</v>
      </c>
      <c r="E1" t="s">
        <v>66</v>
      </c>
      <c r="F1" t="s">
        <v>65</v>
      </c>
      <c r="G1" t="s">
        <v>65</v>
      </c>
      <c r="H1" t="s">
        <v>65</v>
      </c>
      <c r="I1" t="s">
        <v>65</v>
      </c>
      <c r="J1" t="s">
        <v>65</v>
      </c>
      <c r="K1" t="s">
        <v>65</v>
      </c>
    </row>
    <row r="2" spans="1:1024" s="4" customFormat="1" x14ac:dyDescent="0.25">
      <c r="A2" s="4" t="s">
        <v>67</v>
      </c>
      <c r="B2" s="4" t="s">
        <v>68</v>
      </c>
      <c r="C2" s="4" t="s">
        <v>70</v>
      </c>
      <c r="D2" s="4" t="s">
        <v>69</v>
      </c>
      <c r="E2" s="4" t="s">
        <v>15</v>
      </c>
      <c r="F2" s="4" t="s">
        <v>35</v>
      </c>
      <c r="G2" s="16" t="s">
        <v>71</v>
      </c>
      <c r="H2" s="4" t="s">
        <v>17</v>
      </c>
      <c r="I2" s="4" t="s">
        <v>29</v>
      </c>
      <c r="J2" s="4" t="s">
        <v>33</v>
      </c>
      <c r="K2" s="4" t="s">
        <v>34</v>
      </c>
      <c r="AMJ2"/>
    </row>
    <row r="3" spans="1:1024" x14ac:dyDescent="0.25">
      <c r="A3" t="s">
        <v>115</v>
      </c>
      <c r="B3" t="s">
        <v>116</v>
      </c>
      <c r="C3">
        <v>1</v>
      </c>
      <c r="D3">
        <f>50*1</f>
        <v>50</v>
      </c>
      <c r="E3">
        <v>0</v>
      </c>
      <c r="F3">
        <v>1</v>
      </c>
      <c r="G3" s="17">
        <v>0.11</v>
      </c>
      <c r="H3">
        <v>0.11</v>
      </c>
      <c r="I3">
        <v>1000</v>
      </c>
      <c r="J3">
        <v>0</v>
      </c>
      <c r="K3" t="str">
        <f>IF(J3=3," ",";")</f>
        <v>;</v>
      </c>
    </row>
    <row r="4" spans="1:1024" x14ac:dyDescent="0.25">
      <c r="E4">
        <v>15</v>
      </c>
    </row>
    <row r="5" spans="1:1024" x14ac:dyDescent="0.25">
      <c r="E5">
        <f t="shared" ref="E5:E26" si="0">E4+15</f>
        <v>30</v>
      </c>
    </row>
    <row r="6" spans="1:1024" x14ac:dyDescent="0.25">
      <c r="E6">
        <f t="shared" si="0"/>
        <v>45</v>
      </c>
    </row>
    <row r="7" spans="1:1024" x14ac:dyDescent="0.25">
      <c r="E7">
        <f t="shared" si="0"/>
        <v>60</v>
      </c>
    </row>
    <row r="8" spans="1:1024" x14ac:dyDescent="0.25">
      <c r="E8">
        <f t="shared" si="0"/>
        <v>75</v>
      </c>
    </row>
    <row r="9" spans="1:1024" x14ac:dyDescent="0.25">
      <c r="E9">
        <f t="shared" si="0"/>
        <v>90</v>
      </c>
    </row>
    <row r="10" spans="1:1024" x14ac:dyDescent="0.25">
      <c r="E10">
        <f t="shared" si="0"/>
        <v>105</v>
      </c>
    </row>
    <row r="11" spans="1:1024" x14ac:dyDescent="0.25">
      <c r="E11">
        <f t="shared" si="0"/>
        <v>120</v>
      </c>
    </row>
    <row r="12" spans="1:1024" x14ac:dyDescent="0.25">
      <c r="E12">
        <f t="shared" si="0"/>
        <v>135</v>
      </c>
    </row>
    <row r="13" spans="1:1024" x14ac:dyDescent="0.25">
      <c r="E13">
        <f t="shared" si="0"/>
        <v>150</v>
      </c>
    </row>
    <row r="14" spans="1:1024" x14ac:dyDescent="0.25">
      <c r="E14">
        <f t="shared" si="0"/>
        <v>165</v>
      </c>
    </row>
    <row r="15" spans="1:1024" x14ac:dyDescent="0.25">
      <c r="E15">
        <f t="shared" si="0"/>
        <v>180</v>
      </c>
    </row>
    <row r="16" spans="1:1024" x14ac:dyDescent="0.25">
      <c r="E16">
        <f t="shared" si="0"/>
        <v>195</v>
      </c>
    </row>
    <row r="17" spans="5:5" x14ac:dyDescent="0.25">
      <c r="E17">
        <f t="shared" si="0"/>
        <v>210</v>
      </c>
    </row>
    <row r="18" spans="5:5" x14ac:dyDescent="0.25">
      <c r="E18">
        <f t="shared" si="0"/>
        <v>225</v>
      </c>
    </row>
    <row r="19" spans="5:5" x14ac:dyDescent="0.25">
      <c r="E19">
        <f t="shared" si="0"/>
        <v>240</v>
      </c>
    </row>
    <row r="20" spans="5:5" x14ac:dyDescent="0.25">
      <c r="E20">
        <f t="shared" si="0"/>
        <v>255</v>
      </c>
    </row>
    <row r="21" spans="5:5" x14ac:dyDescent="0.25">
      <c r="E21">
        <f t="shared" si="0"/>
        <v>270</v>
      </c>
    </row>
    <row r="22" spans="5:5" x14ac:dyDescent="0.25">
      <c r="E22">
        <f t="shared" si="0"/>
        <v>285</v>
      </c>
    </row>
    <row r="23" spans="5:5" x14ac:dyDescent="0.25">
      <c r="E23">
        <f t="shared" si="0"/>
        <v>300</v>
      </c>
    </row>
    <row r="24" spans="5:5" x14ac:dyDescent="0.25">
      <c r="E24">
        <f t="shared" si="0"/>
        <v>315</v>
      </c>
    </row>
    <row r="25" spans="5:5" x14ac:dyDescent="0.25">
      <c r="E25">
        <f t="shared" si="0"/>
        <v>330</v>
      </c>
    </row>
    <row r="26" spans="5:5" x14ac:dyDescent="0.25">
      <c r="E26">
        <f t="shared" si="0"/>
        <v>345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4"/>
  <sheetViews>
    <sheetView zoomScale="90" zoomScaleNormal="90" workbookViewId="0">
      <selection activeCell="B3" sqref="B3"/>
    </sheetView>
  </sheetViews>
  <sheetFormatPr defaultRowHeight="15" x14ac:dyDescent="0.25"/>
  <cols>
    <col min="1" max="1" width="20.140625" customWidth="1"/>
    <col min="2" max="2" width="36.42578125" customWidth="1"/>
    <col min="3" max="3" width="6.42578125" customWidth="1"/>
    <col min="4" max="4" width="6.5703125" customWidth="1"/>
    <col min="5" max="5" width="5.7109375" customWidth="1"/>
    <col min="6" max="6" width="13.42578125" customWidth="1"/>
    <col min="7" max="7" width="6.42578125" customWidth="1"/>
    <col min="8" max="8" width="13.7109375" customWidth="1"/>
    <col min="9" max="9" width="9.5703125" customWidth="1"/>
    <col min="10" max="10" width="19.28515625" customWidth="1"/>
    <col min="11" max="1025" width="8.5703125" customWidth="1"/>
  </cols>
  <sheetData>
    <row r="1" spans="1:10" x14ac:dyDescent="0.25">
      <c r="A1" t="s">
        <v>65</v>
      </c>
      <c r="B1" t="s">
        <v>72</v>
      </c>
      <c r="C1" t="s">
        <v>66</v>
      </c>
      <c r="D1" t="s">
        <v>66</v>
      </c>
      <c r="E1" t="s">
        <v>66</v>
      </c>
      <c r="F1" t="s">
        <v>65</v>
      </c>
      <c r="G1" t="s">
        <v>65</v>
      </c>
      <c r="H1" t="s">
        <v>65</v>
      </c>
      <c r="I1" t="s">
        <v>65</v>
      </c>
      <c r="J1" t="s">
        <v>65</v>
      </c>
    </row>
    <row r="2" spans="1:10" s="4" customFormat="1" x14ac:dyDescent="0.25">
      <c r="A2" s="4" t="s">
        <v>67</v>
      </c>
      <c r="B2" s="4" t="s">
        <v>68</v>
      </c>
      <c r="C2" s="4" t="s">
        <v>15</v>
      </c>
      <c r="D2" s="4" t="s">
        <v>70</v>
      </c>
      <c r="E2" s="4" t="s">
        <v>69</v>
      </c>
      <c r="F2" s="4" t="s">
        <v>35</v>
      </c>
      <c r="G2" s="16" t="s">
        <v>71</v>
      </c>
      <c r="H2" s="4" t="s">
        <v>17</v>
      </c>
      <c r="I2" s="4" t="s">
        <v>29</v>
      </c>
      <c r="J2" s="4" t="s">
        <v>33</v>
      </c>
    </row>
    <row r="3" spans="1:10" x14ac:dyDescent="0.25">
      <c r="A3" t="s">
        <v>117</v>
      </c>
      <c r="B3" t="s">
        <v>118</v>
      </c>
      <c r="C3">
        <v>340</v>
      </c>
      <c r="D3">
        <v>6</v>
      </c>
      <c r="E3">
        <f>50*0.8</f>
        <v>40</v>
      </c>
      <c r="F3">
        <v>1</v>
      </c>
      <c r="G3" s="17">
        <v>0.11</v>
      </c>
      <c r="H3">
        <v>0.11</v>
      </c>
      <c r="I3">
        <v>1000</v>
      </c>
      <c r="J3">
        <v>0</v>
      </c>
    </row>
    <row r="4" spans="1:10" x14ac:dyDescent="0.25">
      <c r="C4">
        <v>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3"/>
  <sheetViews>
    <sheetView zoomScale="90" zoomScaleNormal="90" workbookViewId="0">
      <selection activeCell="B3" sqref="B3"/>
    </sheetView>
  </sheetViews>
  <sheetFormatPr defaultRowHeight="15" x14ac:dyDescent="0.25"/>
  <cols>
    <col min="1" max="1" width="20.140625" customWidth="1"/>
    <col min="2" max="2" width="36.42578125" customWidth="1"/>
    <col min="3" max="3" width="6.42578125" customWidth="1"/>
    <col min="4" max="4" width="6.5703125" customWidth="1"/>
    <col min="5" max="5" width="5.7109375" customWidth="1"/>
    <col min="6" max="6" width="13.42578125" customWidth="1"/>
    <col min="7" max="7" width="36.85546875" customWidth="1"/>
    <col min="8" max="8" width="9.5703125" customWidth="1"/>
    <col min="9" max="9" width="19.28515625" customWidth="1"/>
    <col min="10" max="10" width="10.85546875" customWidth="1"/>
    <col min="11" max="11" width="6.42578125" customWidth="1"/>
    <col min="12" max="12" width="5.42578125" customWidth="1"/>
    <col min="13" max="13" width="14.7109375" customWidth="1"/>
    <col min="14" max="14" width="14.140625" customWidth="1"/>
    <col min="15" max="15" width="8.5703125" customWidth="1"/>
    <col min="16" max="16" width="15.140625" customWidth="1"/>
    <col min="17" max="17" width="13.7109375" customWidth="1"/>
    <col min="18" max="18" width="19.140625" customWidth="1"/>
    <col min="19" max="19" width="12.28515625" customWidth="1"/>
    <col min="20" max="20" width="10.85546875" customWidth="1"/>
    <col min="21" max="22" width="8.7109375" customWidth="1"/>
    <col min="23" max="23" width="14.42578125" customWidth="1"/>
    <col min="24" max="24" width="12.28515625" customWidth="1"/>
    <col min="25" max="25" width="20" customWidth="1"/>
    <col min="26" max="26" width="10.85546875" customWidth="1"/>
    <col min="27" max="27" width="10" customWidth="1"/>
    <col min="28" max="28" width="12.85546875" customWidth="1"/>
    <col min="29" max="29" width="9.7109375" customWidth="1"/>
    <col min="30" max="1025" width="8.5703125" customWidth="1"/>
  </cols>
  <sheetData>
    <row r="1" spans="1:9" x14ac:dyDescent="0.25">
      <c r="A1" t="s">
        <v>65</v>
      </c>
      <c r="B1" t="s">
        <v>72</v>
      </c>
      <c r="C1" t="s">
        <v>66</v>
      </c>
      <c r="D1" t="s">
        <v>66</v>
      </c>
      <c r="E1" t="s">
        <v>66</v>
      </c>
      <c r="F1" t="s">
        <v>65</v>
      </c>
      <c r="G1" t="s">
        <v>72</v>
      </c>
      <c r="H1" t="s">
        <v>65</v>
      </c>
      <c r="I1" t="s">
        <v>65</v>
      </c>
    </row>
    <row r="2" spans="1:9" s="4" customFormat="1" x14ac:dyDescent="0.25">
      <c r="A2" s="4" t="s">
        <v>67</v>
      </c>
      <c r="B2" s="4" t="s">
        <v>68</v>
      </c>
      <c r="C2" s="4" t="s">
        <v>15</v>
      </c>
      <c r="D2" s="4" t="s">
        <v>70</v>
      </c>
      <c r="E2" s="4" t="s">
        <v>69</v>
      </c>
      <c r="F2" s="4" t="s">
        <v>35</v>
      </c>
      <c r="G2" s="16" t="s">
        <v>71</v>
      </c>
      <c r="H2" s="4" t="s">
        <v>29</v>
      </c>
      <c r="I2" s="4" t="s">
        <v>33</v>
      </c>
    </row>
    <row r="3" spans="1:9" x14ac:dyDescent="0.25">
      <c r="A3" t="s">
        <v>119</v>
      </c>
      <c r="B3" t="s">
        <v>120</v>
      </c>
      <c r="C3">
        <v>352</v>
      </c>
      <c r="D3">
        <v>7</v>
      </c>
      <c r="E3">
        <f>IF(Main!B30&lt;=(ReferenceWindSpeed)*0.7,Main!B30,"")</f>
        <v>4</v>
      </c>
      <c r="F3">
        <v>1</v>
      </c>
      <c r="G3" s="17" t="str">
        <f>NTM</f>
        <v>([ReferenceTI]*(0,75*[wsp]+5,6))/[wsp]</v>
      </c>
      <c r="H3">
        <v>1000</v>
      </c>
      <c r="I3">
        <v>0</v>
      </c>
    </row>
    <row r="4" spans="1:9" x14ac:dyDescent="0.25">
      <c r="C4">
        <v>8</v>
      </c>
      <c r="E4">
        <f>IF(Main!B31&lt;=(ReferenceWindSpeed)*0.7,Main!B31,"")</f>
        <v>6</v>
      </c>
    </row>
    <row r="5" spans="1:9" x14ac:dyDescent="0.25">
      <c r="E5">
        <f>IF(Main!B32&lt;=(ReferenceWindSpeed)*0.7,Main!B32,"")</f>
        <v>8</v>
      </c>
    </row>
    <row r="6" spans="1:9" x14ac:dyDescent="0.25">
      <c r="E6">
        <f>IF(Main!B33&lt;=(ReferenceWindSpeed)*0.7,Main!B33,"")</f>
        <v>10</v>
      </c>
    </row>
    <row r="7" spans="1:9" x14ac:dyDescent="0.25">
      <c r="E7">
        <f>IF(Main!B34&lt;=(ReferenceWindSpeed)*0.7,Main!B34,"")</f>
        <v>12</v>
      </c>
    </row>
    <row r="8" spans="1:9" x14ac:dyDescent="0.25">
      <c r="E8">
        <f>IF(Main!B35&lt;=(ReferenceWindSpeed)*0.7,Main!B35,"")</f>
        <v>14</v>
      </c>
    </row>
    <row r="9" spans="1:9" x14ac:dyDescent="0.25">
      <c r="E9">
        <f>IF(Main!B36&lt;=(ReferenceWindSpeed)*0.7,Main!B36,"")</f>
        <v>16</v>
      </c>
    </row>
    <row r="10" spans="1:9" x14ac:dyDescent="0.25">
      <c r="E10">
        <f>IF(Main!B37&lt;=(ReferenceWindSpeed)*0.7,Main!B37,"")</f>
        <v>18</v>
      </c>
    </row>
    <row r="11" spans="1:9" x14ac:dyDescent="0.25">
      <c r="E11">
        <f>IF(Main!B38&lt;=(ReferenceWindSpeed)*0.7,Main!B38,"")</f>
        <v>20</v>
      </c>
    </row>
    <row r="12" spans="1:9" x14ac:dyDescent="0.25">
      <c r="E12">
        <f>IF(Main!B39&lt;=(ReferenceWindSpeed)*0.7,Main!B39,"")</f>
        <v>22</v>
      </c>
    </row>
    <row r="13" spans="1:9" x14ac:dyDescent="0.25">
      <c r="E13">
        <f>IF(Main!B40&lt;=(ReferenceWindSpeed)*0.7,Main!B40,"")</f>
        <v>24</v>
      </c>
    </row>
    <row r="14" spans="1:9" x14ac:dyDescent="0.25">
      <c r="E14">
        <f>IF(Main!B41&lt;=(ReferenceWindSpeed)*0.7,Main!B41,"")</f>
        <v>26</v>
      </c>
    </row>
    <row r="15" spans="1:9" x14ac:dyDescent="0.25">
      <c r="E15">
        <f>IF(Main!B42&lt;=(ReferenceWindSpeed)*0.7,Main!B42,"")</f>
        <v>28</v>
      </c>
    </row>
    <row r="16" spans="1:9" x14ac:dyDescent="0.25">
      <c r="E16">
        <f>IF(Main!B43&lt;=(ReferenceWindSpeed)*0.7,Main!B43,"")</f>
        <v>30</v>
      </c>
    </row>
    <row r="17" spans="3:5" x14ac:dyDescent="0.25">
      <c r="E17">
        <f>IF(Main!B44&lt;=(ReferenceWindSpeed)*0.7,Main!B44,"")</f>
        <v>32</v>
      </c>
    </row>
    <row r="18" spans="3:5" x14ac:dyDescent="0.25">
      <c r="E18">
        <f>IF(Main!B45&lt;=(ReferenceWindSpeed)*0.7,Main!B45,"")</f>
        <v>34</v>
      </c>
    </row>
    <row r="19" spans="3:5" x14ac:dyDescent="0.25">
      <c r="C19" t="str">
        <f>IF(Main!B46&lt;=(ReferenceWindSpeed)*0.7,Main!B46,"")</f>
        <v/>
      </c>
    </row>
    <row r="20" spans="3:5" x14ac:dyDescent="0.25">
      <c r="C20" t="str">
        <f>IF(Main!B47&lt;=(ReferenceWindSpeed)*0.7,Main!B47,"")</f>
        <v/>
      </c>
    </row>
    <row r="21" spans="3:5" x14ac:dyDescent="0.25">
      <c r="C21" t="str">
        <f>IF(Main!B48&lt;=(ReferenceWindSpeed)*0.7,Main!B48,"")</f>
        <v/>
      </c>
    </row>
    <row r="22" spans="3:5" x14ac:dyDescent="0.25">
      <c r="C22" t="str">
        <f>IF(Main!B49&lt;=(ReferenceWindSpeed)*0.7,Main!B49,"")</f>
        <v/>
      </c>
    </row>
    <row r="23" spans="3:5" x14ac:dyDescent="0.25">
      <c r="C23" t="str">
        <f>IF(Main!B50&lt;=(ReferenceWindSpeed)*0.7,Main!B50,"")</f>
        <v/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6"/>
  <sheetViews>
    <sheetView zoomScale="90" zoomScaleNormal="90" workbookViewId="0">
      <selection activeCell="L42" sqref="L42"/>
    </sheetView>
  </sheetViews>
  <sheetFormatPr defaultRowHeight="15" x14ac:dyDescent="0.25"/>
  <cols>
    <col min="1" max="1" width="20.140625" customWidth="1"/>
    <col min="2" max="2" width="36.42578125" customWidth="1"/>
    <col min="3" max="3" width="6.42578125" customWidth="1"/>
    <col min="4" max="4" width="6.5703125" customWidth="1"/>
    <col min="5" max="5" width="5.7109375" customWidth="1"/>
    <col min="6" max="6" width="36.85546875" customWidth="1"/>
    <col min="7" max="7" width="6.42578125" customWidth="1"/>
    <col min="8" max="8" width="11.140625" customWidth="1"/>
    <col min="9" max="9" width="5.7109375" customWidth="1"/>
    <col min="10" max="10" width="8.42578125" customWidth="1"/>
    <col min="11" max="11" width="6.42578125" customWidth="1"/>
    <col min="12" max="12" width="5.42578125" customWidth="1"/>
    <col min="13" max="13" width="14.7109375" customWidth="1"/>
    <col min="14" max="14" width="14.140625" customWidth="1"/>
    <col min="15" max="15" width="8.5703125" customWidth="1"/>
    <col min="16" max="16" width="15.140625" customWidth="1"/>
    <col min="17" max="17" width="13.7109375" customWidth="1"/>
    <col min="18" max="18" width="19.140625" customWidth="1"/>
    <col min="19" max="19" width="12.28515625" customWidth="1"/>
    <col min="20" max="20" width="13.85546875" customWidth="1"/>
    <col min="21" max="21" width="10.85546875" customWidth="1"/>
    <col min="22" max="23" width="8.7109375" customWidth="1"/>
    <col min="24" max="24" width="14.42578125" customWidth="1"/>
    <col min="25" max="25" width="20" customWidth="1"/>
    <col min="26" max="26" width="10.85546875" customWidth="1"/>
    <col min="27" max="27" width="10" customWidth="1"/>
    <col min="28" max="28" width="12.85546875" customWidth="1"/>
    <col min="29" max="29" width="9.7109375" customWidth="1"/>
    <col min="30" max="1025" width="8.5703125" customWidth="1"/>
  </cols>
  <sheetData>
    <row r="1" spans="1:6" x14ac:dyDescent="0.25">
      <c r="A1" t="s">
        <v>65</v>
      </c>
      <c r="B1" t="s">
        <v>72</v>
      </c>
      <c r="C1" t="s">
        <v>66</v>
      </c>
      <c r="D1" t="s">
        <v>66</v>
      </c>
      <c r="E1" t="s">
        <v>66</v>
      </c>
      <c r="F1" t="s">
        <v>72</v>
      </c>
    </row>
    <row r="2" spans="1:6" s="4" customFormat="1" x14ac:dyDescent="0.25">
      <c r="A2" s="4" t="s">
        <v>67</v>
      </c>
      <c r="B2" s="4" t="s">
        <v>68</v>
      </c>
      <c r="C2" s="4" t="s">
        <v>15</v>
      </c>
      <c r="D2" s="4" t="s">
        <v>70</v>
      </c>
      <c r="E2" s="4" t="s">
        <v>69</v>
      </c>
      <c r="F2" s="16" t="s">
        <v>71</v>
      </c>
    </row>
    <row r="3" spans="1:6" x14ac:dyDescent="0.25">
      <c r="A3" t="s">
        <v>74</v>
      </c>
      <c r="B3" t="s">
        <v>75</v>
      </c>
      <c r="C3">
        <v>0</v>
      </c>
      <c r="D3">
        <v>6</v>
      </c>
      <c r="E3">
        <f>IF(Main!B30&lt;=Main!$C$8,Main!B30,"")</f>
        <v>4</v>
      </c>
      <c r="F3" t="str">
        <f>NTM</f>
        <v>([ReferenceTI]*(0,75*[wsp]+5,6))/[wsp]</v>
      </c>
    </row>
    <row r="4" spans="1:6" x14ac:dyDescent="0.25">
      <c r="C4">
        <v>350</v>
      </c>
      <c r="E4">
        <f>IF(Main!B31&lt;=Main!$C$8,Main!B31,"")</f>
        <v>6</v>
      </c>
    </row>
    <row r="5" spans="1:6" x14ac:dyDescent="0.25">
      <c r="C5">
        <v>10</v>
      </c>
      <c r="E5">
        <f>IF(Main!B32&lt;=Main!$C$8,Main!B32,"")</f>
        <v>8</v>
      </c>
    </row>
    <row r="6" spans="1:6" x14ac:dyDescent="0.25">
      <c r="E6">
        <f>IF(Main!B33&lt;=Main!$C$8,Main!B33,"")</f>
        <v>10</v>
      </c>
    </row>
    <row r="7" spans="1:6" x14ac:dyDescent="0.25">
      <c r="E7">
        <f>IF(Main!B34&lt;=Main!$C$8,Main!B34,"")</f>
        <v>12</v>
      </c>
    </row>
    <row r="8" spans="1:6" x14ac:dyDescent="0.25">
      <c r="E8">
        <f>IF(Main!B35&lt;=Main!$C$8,Main!B35,"")</f>
        <v>14</v>
      </c>
    </row>
    <row r="9" spans="1:6" x14ac:dyDescent="0.25">
      <c r="E9">
        <f>IF(Main!B36&lt;=Main!$C$8,Main!B36,"")</f>
        <v>16</v>
      </c>
    </row>
    <row r="10" spans="1:6" x14ac:dyDescent="0.25">
      <c r="E10">
        <f>IF(Main!B37&lt;=Main!$C$8,Main!B37,"")</f>
        <v>18</v>
      </c>
    </row>
    <row r="11" spans="1:6" x14ac:dyDescent="0.25">
      <c r="E11">
        <f>IF(Main!B38&lt;=Main!$C$8,Main!B38,"")</f>
        <v>20</v>
      </c>
    </row>
    <row r="12" spans="1:6" x14ac:dyDescent="0.25">
      <c r="E12">
        <f>IF(Main!B39&lt;=Main!$C$8,Main!B39,"")</f>
        <v>22</v>
      </c>
    </row>
    <row r="13" spans="1:6" x14ac:dyDescent="0.25">
      <c r="E13">
        <f>IF(Main!B40&lt;=Main!$C$8,Main!B40,"")</f>
        <v>24</v>
      </c>
    </row>
    <row r="14" spans="1:6" x14ac:dyDescent="0.25">
      <c r="E14">
        <f>IF(Main!B41&lt;=Main!$C$8,Main!B41,"")</f>
        <v>26</v>
      </c>
    </row>
    <row r="15" spans="1:6" x14ac:dyDescent="0.25">
      <c r="D15" t="str">
        <f>IF(Main!B42&lt;=Main!$C$8,Main!B42,"")</f>
        <v/>
      </c>
    </row>
    <row r="16" spans="1:6" x14ac:dyDescent="0.25">
      <c r="C16" t="str">
        <f>IF(Main!B43&lt;=Main!$C$8,Main!B43,"")</f>
        <v/>
      </c>
    </row>
    <row r="17" spans="3:3" x14ac:dyDescent="0.25">
      <c r="C17" t="str">
        <f>IF(Main!B44&lt;=Main!$C$8,Main!B44,"")</f>
        <v/>
      </c>
    </row>
    <row r="18" spans="3:3" x14ac:dyDescent="0.25">
      <c r="C18" t="str">
        <f>IF(Main!B45&lt;=Main!$C$8,Main!B45,"")</f>
        <v/>
      </c>
    </row>
    <row r="19" spans="3:3" x14ac:dyDescent="0.25">
      <c r="C19" t="str">
        <f>IF(Main!B46&lt;=Main!$C$8,Main!B46,"")</f>
        <v/>
      </c>
    </row>
    <row r="20" spans="3:3" x14ac:dyDescent="0.25">
      <c r="C20" t="str">
        <f>IF(Main!B47&lt;=Main!$C$8,Main!B47,"")</f>
        <v/>
      </c>
    </row>
    <row r="21" spans="3:3" x14ac:dyDescent="0.25">
      <c r="C21" t="str">
        <f>IF(Main!B48&lt;=Main!$C$8,Main!B48,"")</f>
        <v/>
      </c>
    </row>
    <row r="22" spans="3:3" x14ac:dyDescent="0.25">
      <c r="C22" t="str">
        <f>IF(Main!B49&lt;=Main!$C$8,Main!B49,"")</f>
        <v/>
      </c>
    </row>
    <row r="23" spans="3:3" x14ac:dyDescent="0.25">
      <c r="C23" t="str">
        <f>IF(Main!B50&lt;=Main!$C$8,Main!B50,"")</f>
        <v/>
      </c>
    </row>
    <row r="24" spans="3:3" x14ac:dyDescent="0.25">
      <c r="C24" t="str">
        <f>IF(Main!B51&lt;=Main!$C$8,Main!B51,"")</f>
        <v/>
      </c>
    </row>
    <row r="25" spans="3:3" x14ac:dyDescent="0.25">
      <c r="C25" t="str">
        <f>IF(Main!B52&lt;=Main!$C$8,Main!B52,"")</f>
        <v/>
      </c>
    </row>
    <row r="26" spans="3:3" x14ac:dyDescent="0.25">
      <c r="C26" t="str">
        <f>IF(Main!B53&lt;=Main!$C$8,Main!B53,"")</f>
        <v/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4"/>
  <sheetViews>
    <sheetView zoomScale="90" zoomScaleNormal="90" workbookViewId="0">
      <selection activeCell="B3" sqref="B3"/>
    </sheetView>
  </sheetViews>
  <sheetFormatPr defaultRowHeight="15" x14ac:dyDescent="0.25"/>
  <cols>
    <col min="1" max="1" width="20.140625" customWidth="1"/>
    <col min="2" max="2" width="36.42578125" customWidth="1"/>
    <col min="3" max="3" width="6.42578125" customWidth="1"/>
    <col min="4" max="4" width="6.5703125" customWidth="1"/>
    <col min="5" max="5" width="5.7109375" customWidth="1"/>
    <col min="6" max="6" width="13.42578125" customWidth="1"/>
    <col min="7" max="7" width="36.85546875" customWidth="1"/>
    <col min="8" max="8" width="9.5703125" customWidth="1"/>
    <col min="9" max="9" width="19.28515625" customWidth="1"/>
    <col min="10" max="10" width="14.85546875" customWidth="1"/>
    <col min="11" max="11" width="14.140625" customWidth="1"/>
    <col min="12" max="12" width="13.7109375" customWidth="1"/>
    <col min="13" max="1025" width="8.5703125" customWidth="1"/>
  </cols>
  <sheetData>
    <row r="1" spans="1:12" x14ac:dyDescent="0.25">
      <c r="A1" t="s">
        <v>65</v>
      </c>
      <c r="B1" t="s">
        <v>72</v>
      </c>
      <c r="C1" t="s">
        <v>66</v>
      </c>
      <c r="D1" t="s">
        <v>66</v>
      </c>
      <c r="E1" t="s">
        <v>66</v>
      </c>
      <c r="F1" t="s">
        <v>65</v>
      </c>
      <c r="G1" t="s">
        <v>72</v>
      </c>
      <c r="H1" t="s">
        <v>65</v>
      </c>
      <c r="I1" t="s">
        <v>65</v>
      </c>
      <c r="J1" t="s">
        <v>65</v>
      </c>
      <c r="K1" t="s">
        <v>65</v>
      </c>
      <c r="L1" t="s">
        <v>65</v>
      </c>
    </row>
    <row r="2" spans="1:12" s="4" customFormat="1" x14ac:dyDescent="0.25">
      <c r="A2" s="4" t="s">
        <v>67</v>
      </c>
      <c r="B2" s="4" t="s">
        <v>68</v>
      </c>
      <c r="C2" s="4" t="s">
        <v>15</v>
      </c>
      <c r="D2" s="4" t="s">
        <v>70</v>
      </c>
      <c r="E2" s="4" t="s">
        <v>69</v>
      </c>
      <c r="F2" s="4" t="s">
        <v>35</v>
      </c>
      <c r="G2" s="16" t="s">
        <v>71</v>
      </c>
      <c r="H2" s="4" t="s">
        <v>29</v>
      </c>
      <c r="I2" s="4" t="s">
        <v>33</v>
      </c>
      <c r="J2" s="4" t="s">
        <v>24</v>
      </c>
      <c r="K2" s="4" t="s">
        <v>25</v>
      </c>
      <c r="L2" s="4" t="s">
        <v>27</v>
      </c>
    </row>
    <row r="3" spans="1:12" x14ac:dyDescent="0.25">
      <c r="A3" t="s">
        <v>121</v>
      </c>
      <c r="B3" t="s">
        <v>122</v>
      </c>
      <c r="C3">
        <v>352</v>
      </c>
      <c r="D3">
        <v>6</v>
      </c>
      <c r="E3">
        <v>18</v>
      </c>
      <c r="F3">
        <v>1</v>
      </c>
      <c r="G3" s="17" t="str">
        <f>NTM</f>
        <v>([ReferenceTI]*(0,75*[wsp]+5,6))/[wsp]</v>
      </c>
      <c r="H3">
        <v>1000</v>
      </c>
      <c r="I3">
        <v>0</v>
      </c>
      <c r="J3">
        <v>180</v>
      </c>
      <c r="K3" t="s">
        <v>36</v>
      </c>
    </row>
    <row r="4" spans="1:12" x14ac:dyDescent="0.25">
      <c r="C4">
        <v>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4"/>
  <sheetViews>
    <sheetView tabSelected="1" zoomScale="90" zoomScaleNormal="90" workbookViewId="0">
      <selection activeCell="F10" sqref="F10"/>
    </sheetView>
  </sheetViews>
  <sheetFormatPr defaultRowHeight="15" x14ac:dyDescent="0.25"/>
  <cols>
    <col min="1" max="1" width="20.140625" customWidth="1"/>
    <col min="2" max="2" width="36.42578125" customWidth="1"/>
    <col min="3" max="3" width="6.42578125" customWidth="1"/>
    <col min="4" max="4" width="6.5703125" customWidth="1"/>
    <col min="5" max="5" width="5.7109375" customWidth="1"/>
    <col min="6" max="6" width="75.42578125" customWidth="1"/>
    <col min="7" max="7" width="6.42578125" customWidth="1"/>
    <col min="8" max="8" width="11.140625" customWidth="1"/>
    <col min="9" max="9" width="5.7109375" customWidth="1"/>
    <col min="10" max="10" width="8.42578125" customWidth="1"/>
    <col min="11" max="11" width="6.42578125" customWidth="1"/>
    <col min="12" max="12" width="5.42578125" customWidth="1"/>
    <col min="13" max="13" width="14.7109375" customWidth="1"/>
    <col min="14" max="14" width="14.140625" customWidth="1"/>
    <col min="15" max="15" width="8.5703125" customWidth="1"/>
    <col min="16" max="16" width="15.140625" customWidth="1"/>
    <col min="17" max="17" width="13.7109375" customWidth="1"/>
    <col min="18" max="18" width="19.140625" customWidth="1"/>
    <col min="19" max="19" width="12.28515625" customWidth="1"/>
    <col min="20" max="20" width="13.85546875" customWidth="1"/>
    <col min="21" max="21" width="10.85546875" customWidth="1"/>
    <col min="22" max="23" width="8.7109375" customWidth="1"/>
    <col min="24" max="24" width="14.42578125" customWidth="1"/>
    <col min="25" max="25" width="20" customWidth="1"/>
    <col min="26" max="26" width="10.85546875" customWidth="1"/>
    <col min="27" max="27" width="10" customWidth="1"/>
    <col min="28" max="28" width="12.85546875" customWidth="1"/>
    <col min="29" max="29" width="9.7109375" customWidth="1"/>
    <col min="30" max="1025" width="8.5703125" customWidth="1"/>
  </cols>
  <sheetData>
    <row r="1" spans="1:6" x14ac:dyDescent="0.25">
      <c r="A1" t="s">
        <v>65</v>
      </c>
      <c r="B1" t="s">
        <v>72</v>
      </c>
      <c r="C1" t="s">
        <v>66</v>
      </c>
      <c r="D1" t="s">
        <v>66</v>
      </c>
      <c r="E1" t="s">
        <v>66</v>
      </c>
      <c r="F1" t="s">
        <v>72</v>
      </c>
    </row>
    <row r="2" spans="1:6" s="4" customFormat="1" x14ac:dyDescent="0.25">
      <c r="A2" s="4" t="s">
        <v>67</v>
      </c>
      <c r="B2" s="4" t="s">
        <v>68</v>
      </c>
      <c r="C2" s="4" t="s">
        <v>15</v>
      </c>
      <c r="D2" s="4" t="s">
        <v>70</v>
      </c>
      <c r="E2" s="4" t="s">
        <v>69</v>
      </c>
      <c r="F2" s="16" t="s">
        <v>71</v>
      </c>
    </row>
    <row r="3" spans="1:6" x14ac:dyDescent="0.25">
      <c r="A3" t="s">
        <v>76</v>
      </c>
      <c r="B3" t="s">
        <v>77</v>
      </c>
      <c r="C3">
        <v>0</v>
      </c>
      <c r="D3">
        <v>6</v>
      </c>
      <c r="E3">
        <f>IF(Main!B30&lt;=Main!$C$8,Main!B30,"")</f>
        <v>4</v>
      </c>
      <c r="F3" s="17" t="str">
        <f>ETM</f>
        <v>2*[ReferenceTI]*(0,072*(0,2*[ReferenceWindSpeed]/2+3)*([wsp]/2-4)+10)/[wsp]</v>
      </c>
    </row>
    <row r="4" spans="1:6" x14ac:dyDescent="0.25">
      <c r="C4">
        <v>350</v>
      </c>
      <c r="E4">
        <f>IF(Main!B31&lt;=Main!$C$8,Main!B31,"")</f>
        <v>6</v>
      </c>
    </row>
    <row r="5" spans="1:6" x14ac:dyDescent="0.25">
      <c r="C5">
        <v>10</v>
      </c>
      <c r="E5">
        <f>IF(Main!B32&lt;=Main!$C$8,Main!B32,"")</f>
        <v>8</v>
      </c>
    </row>
    <row r="6" spans="1:6" x14ac:dyDescent="0.25">
      <c r="E6">
        <f>IF(Main!B33&lt;=Main!$C$8,Main!B33,"")</f>
        <v>10</v>
      </c>
    </row>
    <row r="7" spans="1:6" x14ac:dyDescent="0.25">
      <c r="E7">
        <f>IF(Main!B34&lt;=Main!$C$8,Main!B34,"")</f>
        <v>12</v>
      </c>
    </row>
    <row r="8" spans="1:6" x14ac:dyDescent="0.25">
      <c r="E8">
        <f>IF(Main!B35&lt;=Main!$C$8,Main!B35,"")</f>
        <v>14</v>
      </c>
    </row>
    <row r="9" spans="1:6" x14ac:dyDescent="0.25">
      <c r="E9">
        <f>IF(Main!B36&lt;=Main!$C$8,Main!B36,"")</f>
        <v>16</v>
      </c>
    </row>
    <row r="10" spans="1:6" x14ac:dyDescent="0.25">
      <c r="E10">
        <f>IF(Main!B37&lt;=Main!$C$8,Main!B37,"")</f>
        <v>18</v>
      </c>
    </row>
    <row r="11" spans="1:6" x14ac:dyDescent="0.25">
      <c r="E11">
        <f>IF(Main!B38&lt;=Main!$C$8,Main!B38,"")</f>
        <v>20</v>
      </c>
    </row>
    <row r="12" spans="1:6" x14ac:dyDescent="0.25">
      <c r="E12">
        <f>IF(Main!B39&lt;=Main!$C$8,Main!B39,"")</f>
        <v>22</v>
      </c>
    </row>
    <row r="13" spans="1:6" x14ac:dyDescent="0.25">
      <c r="E13">
        <f>IF(Main!B40&lt;=Main!$C$8,Main!B40,"")</f>
        <v>24</v>
      </c>
    </row>
    <row r="14" spans="1:6" x14ac:dyDescent="0.25">
      <c r="E14">
        <f>IF(Main!B41&lt;=Main!$C$8,Main!B41,"")</f>
        <v>26</v>
      </c>
    </row>
    <row r="15" spans="1:6" x14ac:dyDescent="0.25">
      <c r="C15" t="str">
        <f>IF(Main!B42&lt;=Main!$C$8,Main!B42,"")</f>
        <v/>
      </c>
    </row>
    <row r="16" spans="1:6" x14ac:dyDescent="0.25">
      <c r="C16" t="str">
        <f>IF(Main!B43&lt;=Main!$C$8,Main!B43,"")</f>
        <v/>
      </c>
    </row>
    <row r="17" spans="3:3" x14ac:dyDescent="0.25">
      <c r="C17" t="str">
        <f>IF(Main!B44&lt;=Main!$C$8,Main!B44,"")</f>
        <v/>
      </c>
    </row>
    <row r="18" spans="3:3" x14ac:dyDescent="0.25">
      <c r="C18" t="str">
        <f>IF(Main!B45&lt;=Main!$C$8,Main!B45,"")</f>
        <v/>
      </c>
    </row>
    <row r="19" spans="3:3" x14ac:dyDescent="0.25">
      <c r="C19" t="str">
        <f>IF(Main!B46&lt;=Main!$C$8,Main!B46,"")</f>
        <v/>
      </c>
    </row>
    <row r="20" spans="3:3" x14ac:dyDescent="0.25">
      <c r="C20" t="str">
        <f>IF(Main!B47&lt;=Main!$C$8,Main!B47,"")</f>
        <v/>
      </c>
    </row>
    <row r="21" spans="3:3" x14ac:dyDescent="0.25">
      <c r="C21" t="str">
        <f>IF(Main!B48&lt;=Main!$C$8,Main!B48,"")</f>
        <v/>
      </c>
    </row>
    <row r="22" spans="3:3" x14ac:dyDescent="0.25">
      <c r="C22" t="str">
        <f>IF(Main!B49&lt;=Main!$C$8,Main!B49,"")</f>
        <v/>
      </c>
    </row>
    <row r="23" spans="3:3" x14ac:dyDescent="0.25">
      <c r="C23" t="str">
        <f>IF(Main!B50&lt;=Main!$C$8,Main!B50,"")</f>
        <v/>
      </c>
    </row>
    <row r="24" spans="3:3" x14ac:dyDescent="0.25">
      <c r="C24" t="str">
        <f>IF(Main!B51&lt;=Main!$C$8,Main!B51,"")</f>
        <v/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5"/>
  <sheetViews>
    <sheetView zoomScale="90" zoomScaleNormal="90" workbookViewId="0">
      <selection activeCell="C3" sqref="C3"/>
    </sheetView>
  </sheetViews>
  <sheetFormatPr defaultRowHeight="15" x14ac:dyDescent="0.25"/>
  <cols>
    <col min="1" max="1" width="11.28515625" customWidth="1"/>
    <col min="2" max="2" width="20.140625" customWidth="1"/>
    <col min="3" max="3" width="36.42578125" customWidth="1"/>
    <col min="4" max="4" width="6.42578125" customWidth="1"/>
    <col min="5" max="5" width="5.7109375" customWidth="1"/>
    <col min="6" max="6" width="6.5703125" customWidth="1"/>
    <col min="7" max="7" width="13.42578125" customWidth="1"/>
    <col min="8" max="8" width="75.42578125" customWidth="1"/>
    <col min="9" max="9" width="9.7109375" customWidth="1"/>
    <col min="10" max="10" width="11.140625" customWidth="1"/>
    <col min="11" max="12" width="6.42578125" customWidth="1"/>
    <col min="13" max="13" width="9.85546875" customWidth="1"/>
    <col min="14" max="14" width="5.5703125" customWidth="1"/>
    <col min="15" max="15" width="8.5703125" customWidth="1"/>
    <col min="16" max="16" width="15.140625" customWidth="1"/>
    <col min="17" max="17" width="13.7109375" customWidth="1"/>
    <col min="18" max="18" width="19.140625" customWidth="1"/>
    <col min="19" max="19" width="12.28515625" customWidth="1"/>
    <col min="20" max="20" width="13.85546875" customWidth="1"/>
    <col min="21" max="21" width="10.85546875" customWidth="1"/>
    <col min="22" max="23" width="8.7109375" customWidth="1"/>
    <col min="24" max="24" width="14.42578125" customWidth="1"/>
    <col min="25" max="25" width="20" customWidth="1"/>
    <col min="26" max="26" width="10.85546875" customWidth="1"/>
    <col min="27" max="27" width="10" customWidth="1"/>
    <col min="28" max="28" width="12.85546875" customWidth="1"/>
    <col min="29" max="29" width="9.7109375" customWidth="1"/>
    <col min="30" max="1025" width="8.5703125" customWidth="1"/>
  </cols>
  <sheetData>
    <row r="1" spans="1:14" x14ac:dyDescent="0.25">
      <c r="A1" t="s">
        <v>72</v>
      </c>
      <c r="B1" t="s">
        <v>65</v>
      </c>
      <c r="C1" t="s">
        <v>72</v>
      </c>
      <c r="D1" t="s">
        <v>66</v>
      </c>
      <c r="E1" t="s">
        <v>66</v>
      </c>
      <c r="F1" t="s">
        <v>65</v>
      </c>
      <c r="G1" t="s">
        <v>65</v>
      </c>
      <c r="H1" t="s">
        <v>72</v>
      </c>
      <c r="I1" t="s">
        <v>65</v>
      </c>
      <c r="J1" t="s">
        <v>65</v>
      </c>
      <c r="K1" t="s">
        <v>65</v>
      </c>
      <c r="L1" t="s">
        <v>65</v>
      </c>
      <c r="M1" t="s">
        <v>72</v>
      </c>
      <c r="N1" t="s">
        <v>65</v>
      </c>
    </row>
    <row r="2" spans="1:14" s="4" customFormat="1" x14ac:dyDescent="0.25">
      <c r="A2" s="4" t="s">
        <v>40</v>
      </c>
      <c r="B2" s="4" t="s">
        <v>67</v>
      </c>
      <c r="C2" s="4" t="s">
        <v>68</v>
      </c>
      <c r="D2" s="4" t="s">
        <v>15</v>
      </c>
      <c r="E2" s="4" t="s">
        <v>69</v>
      </c>
      <c r="F2" s="4" t="s">
        <v>70</v>
      </c>
      <c r="G2" s="4" t="s">
        <v>35</v>
      </c>
      <c r="H2" s="16" t="s">
        <v>71</v>
      </c>
      <c r="I2" s="4" t="s">
        <v>18</v>
      </c>
      <c r="J2" s="4" t="s">
        <v>19</v>
      </c>
      <c r="K2" s="4" t="s">
        <v>20</v>
      </c>
      <c r="L2" s="4" t="s">
        <v>22</v>
      </c>
      <c r="M2" s="4" t="s">
        <v>21</v>
      </c>
      <c r="N2" s="4" t="s">
        <v>23</v>
      </c>
    </row>
    <row r="3" spans="1:14" x14ac:dyDescent="0.25">
      <c r="A3" t="s">
        <v>78</v>
      </c>
      <c r="B3" t="s">
        <v>79</v>
      </c>
      <c r="C3" t="s">
        <v>80</v>
      </c>
      <c r="D3">
        <v>0</v>
      </c>
      <c r="E3">
        <v>10</v>
      </c>
      <c r="F3">
        <v>0</v>
      </c>
      <c r="G3">
        <v>0</v>
      </c>
      <c r="H3" s="17" t="str">
        <f>ETM</f>
        <v>2*[ReferenceTI]*(0,072*(0,2*[ReferenceWindSpeed]/2+3)*([wsp]/2-4)+10)/[wsp]</v>
      </c>
      <c r="J3" t="s">
        <v>81</v>
      </c>
      <c r="K3">
        <f>ECD</f>
        <v>15</v>
      </c>
      <c r="L3">
        <v>110</v>
      </c>
      <c r="M3" s="18" t="s">
        <v>82</v>
      </c>
      <c r="N3">
        <v>10</v>
      </c>
    </row>
    <row r="4" spans="1:14" x14ac:dyDescent="0.25">
      <c r="E4">
        <v>12</v>
      </c>
    </row>
    <row r="5" spans="1:14" x14ac:dyDescent="0.25">
      <c r="E5">
        <v>14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6"/>
  <sheetViews>
    <sheetView zoomScale="90" zoomScaleNormal="90" workbookViewId="0">
      <selection activeCell="C3" sqref="C3"/>
    </sheetView>
  </sheetViews>
  <sheetFormatPr defaultRowHeight="15" x14ac:dyDescent="0.25"/>
  <cols>
    <col min="1" max="1" width="11.28515625" customWidth="1"/>
    <col min="2" max="2" width="20.140625" customWidth="1"/>
    <col min="3" max="3" width="48.5703125" customWidth="1"/>
    <col min="4" max="4" width="6.42578125" customWidth="1"/>
    <col min="5" max="5" width="8.5703125" customWidth="1"/>
    <col min="6" max="6" width="5.7109375" customWidth="1"/>
    <col min="7" max="7" width="6.5703125" customWidth="1"/>
    <col min="8" max="8" width="13.42578125" customWidth="1"/>
    <col min="9" max="9" width="36.85546875" customWidth="1"/>
    <col min="10" max="10" width="9.7109375" customWidth="1"/>
    <col min="11" max="11" width="11.140625" customWidth="1"/>
    <col min="12" max="12" width="72.42578125" customWidth="1"/>
    <col min="13" max="13" width="5.5703125" customWidth="1"/>
    <col min="14" max="14" width="6.42578125" customWidth="1"/>
    <col min="15" max="15" width="14.140625" customWidth="1"/>
    <col min="16" max="16" width="8.5703125" customWidth="1"/>
    <col min="17" max="17" width="15.140625" customWidth="1"/>
    <col min="18" max="18" width="13.7109375" customWidth="1"/>
    <col min="19" max="19" width="19.140625" customWidth="1"/>
    <col min="20" max="20" width="12.28515625" customWidth="1"/>
    <col min="21" max="21" width="13.85546875" customWidth="1"/>
    <col min="22" max="22" width="10.85546875" customWidth="1"/>
    <col min="23" max="24" width="8.7109375" customWidth="1"/>
    <col min="25" max="25" width="14.42578125" customWidth="1"/>
    <col min="26" max="26" width="20" customWidth="1"/>
    <col min="27" max="27" width="10.85546875" customWidth="1"/>
    <col min="28" max="28" width="10" customWidth="1"/>
    <col min="29" max="29" width="12.85546875" customWidth="1"/>
    <col min="30" max="30" width="9.7109375" customWidth="1"/>
    <col min="31" max="1025" width="8.5703125" customWidth="1"/>
  </cols>
  <sheetData>
    <row r="1" spans="1:14" x14ac:dyDescent="0.25">
      <c r="A1" t="s">
        <v>72</v>
      </c>
      <c r="B1" t="s">
        <v>65</v>
      </c>
      <c r="C1" t="s">
        <v>72</v>
      </c>
      <c r="D1" t="s">
        <v>66</v>
      </c>
      <c r="E1" t="s">
        <v>66</v>
      </c>
      <c r="F1" t="s">
        <v>66</v>
      </c>
      <c r="G1" t="s">
        <v>65</v>
      </c>
      <c r="H1" t="s">
        <v>65</v>
      </c>
      <c r="I1" t="s">
        <v>72</v>
      </c>
      <c r="J1" t="s">
        <v>65</v>
      </c>
      <c r="K1" t="s">
        <v>65</v>
      </c>
      <c r="L1" t="s">
        <v>72</v>
      </c>
      <c r="M1" t="s">
        <v>65</v>
      </c>
      <c r="N1" t="s">
        <v>65</v>
      </c>
    </row>
    <row r="2" spans="1:14" s="4" customFormat="1" x14ac:dyDescent="0.25">
      <c r="A2" s="4" t="s">
        <v>40</v>
      </c>
      <c r="B2" s="4" t="s">
        <v>67</v>
      </c>
      <c r="C2" s="4" t="s">
        <v>68</v>
      </c>
      <c r="D2" s="4" t="s">
        <v>15</v>
      </c>
      <c r="E2" s="4" t="s">
        <v>21</v>
      </c>
      <c r="F2" s="4" t="s">
        <v>69</v>
      </c>
      <c r="G2" s="4" t="s">
        <v>70</v>
      </c>
      <c r="H2" s="4" t="s">
        <v>35</v>
      </c>
      <c r="I2" s="16" t="s">
        <v>71</v>
      </c>
      <c r="J2" s="4" t="s">
        <v>18</v>
      </c>
      <c r="K2" s="4" t="s">
        <v>19</v>
      </c>
      <c r="L2" s="4" t="s">
        <v>20</v>
      </c>
      <c r="M2" s="4" t="s">
        <v>23</v>
      </c>
      <c r="N2" s="4" t="s">
        <v>22</v>
      </c>
    </row>
    <row r="3" spans="1:14" x14ac:dyDescent="0.25">
      <c r="A3" t="s">
        <v>78</v>
      </c>
      <c r="B3" t="s">
        <v>83</v>
      </c>
      <c r="C3" t="s">
        <v>84</v>
      </c>
      <c r="D3">
        <v>0</v>
      </c>
      <c r="E3" s="18">
        <v>0</v>
      </c>
      <c r="F3">
        <f>IF(Main!B30&lt;=Main!$C$8,Main!B30,"")</f>
        <v>4</v>
      </c>
      <c r="G3">
        <v>0</v>
      </c>
      <c r="H3">
        <v>0</v>
      </c>
      <c r="I3" s="17" t="str">
        <f>NTM</f>
        <v>([ReferenceTI]*(0,75*[wsp]+5,6))/[wsp]</v>
      </c>
      <c r="K3" t="s">
        <v>85</v>
      </c>
      <c r="L3" s="17" t="str">
        <f>EWS</f>
        <v>(2,5+0,2*6,4*[tint]*[wsp]*([diameter]/[long_scale_param])**0,25)/[diameter]</v>
      </c>
      <c r="M3">
        <v>12</v>
      </c>
      <c r="N3">
        <v>110</v>
      </c>
    </row>
    <row r="4" spans="1:14" x14ac:dyDescent="0.25">
      <c r="E4">
        <v>90</v>
      </c>
      <c r="F4">
        <f>IF(Main!B31&lt;=Main!$C$8,Main!B31,"")</f>
        <v>6</v>
      </c>
    </row>
    <row r="5" spans="1:14" x14ac:dyDescent="0.25">
      <c r="E5">
        <v>180</v>
      </c>
      <c r="F5">
        <f>IF(Main!B32&lt;=Main!$C$8,Main!B32,"")</f>
        <v>8</v>
      </c>
    </row>
    <row r="6" spans="1:14" x14ac:dyDescent="0.25">
      <c r="E6">
        <v>270</v>
      </c>
      <c r="F6">
        <f>IF(Main!B33&lt;=Main!$C$8,Main!B33,"")</f>
        <v>10</v>
      </c>
    </row>
    <row r="7" spans="1:14" x14ac:dyDescent="0.25">
      <c r="F7">
        <f>IF(Main!B34&lt;=Main!$C$8,Main!B34,"")</f>
        <v>12</v>
      </c>
    </row>
    <row r="8" spans="1:14" x14ac:dyDescent="0.25">
      <c r="F8">
        <f>IF(Main!B35&lt;=Main!$C$8,Main!B35,"")</f>
        <v>14</v>
      </c>
    </row>
    <row r="9" spans="1:14" x14ac:dyDescent="0.25">
      <c r="F9">
        <f>IF(Main!B36&lt;=Main!$C$8,Main!B36,"")</f>
        <v>16</v>
      </c>
    </row>
    <row r="10" spans="1:14" x14ac:dyDescent="0.25">
      <c r="F10">
        <f>IF(Main!B37&lt;=Main!$C$8,Main!B37,"")</f>
        <v>18</v>
      </c>
    </row>
    <row r="11" spans="1:14" x14ac:dyDescent="0.25">
      <c r="F11">
        <f>IF(Main!B38&lt;=Main!$C$8,Main!B38,"")</f>
        <v>20</v>
      </c>
    </row>
    <row r="12" spans="1:14" x14ac:dyDescent="0.25">
      <c r="F12">
        <f>IF(Main!B39&lt;=Main!$C$8,Main!B39,"")</f>
        <v>22</v>
      </c>
    </row>
    <row r="13" spans="1:14" x14ac:dyDescent="0.25">
      <c r="F13">
        <f>IF(Main!B40&lt;=Main!$C$8,Main!B40,"")</f>
        <v>24</v>
      </c>
    </row>
    <row r="14" spans="1:14" x14ac:dyDescent="0.25">
      <c r="F14">
        <f>IF(Main!B41&lt;=Main!$C$8,Main!B41,"")</f>
        <v>26</v>
      </c>
    </row>
    <row r="15" spans="1:14" x14ac:dyDescent="0.25">
      <c r="F15" t="str">
        <f>IF(Main!B42&lt;=Main!$C$8,Main!B42,"")</f>
        <v/>
      </c>
    </row>
    <row r="16" spans="1:14" x14ac:dyDescent="0.25">
      <c r="F16" t="str">
        <f>IF(Main!B43&lt;=Main!$C$8,Main!B43,"")</f>
        <v/>
      </c>
    </row>
    <row r="17" spans="6:6" x14ac:dyDescent="0.25">
      <c r="F17" t="str">
        <f>IF(Main!B44&lt;=Main!$C$8,Main!B44,"")</f>
        <v/>
      </c>
    </row>
    <row r="18" spans="6:6" x14ac:dyDescent="0.25">
      <c r="F18" t="str">
        <f>IF(Main!B45&lt;=Main!$C$8,Main!B45,"")</f>
        <v/>
      </c>
    </row>
    <row r="19" spans="6:6" x14ac:dyDescent="0.25">
      <c r="F19" t="str">
        <f>IF(Main!B46&lt;=Main!$C$8,Main!B46,"")</f>
        <v/>
      </c>
    </row>
    <row r="20" spans="6:6" x14ac:dyDescent="0.25">
      <c r="F20" t="str">
        <f>IF(Main!B47&lt;=Main!$C$8,Main!B47,"")</f>
        <v/>
      </c>
    </row>
    <row r="21" spans="6:6" x14ac:dyDescent="0.25">
      <c r="F21" t="str">
        <f>IF(Main!B48&lt;=Main!$C$8,Main!B48,"")</f>
        <v/>
      </c>
    </row>
    <row r="22" spans="6:6" x14ac:dyDescent="0.25">
      <c r="F22" t="str">
        <f>IF(Main!B49&lt;=Main!$C$8,Main!B49,"")</f>
        <v/>
      </c>
    </row>
    <row r="23" spans="6:6" x14ac:dyDescent="0.25">
      <c r="F23" t="str">
        <f>IF(Main!B50&lt;=Main!$C$8,Main!B50,"")</f>
        <v/>
      </c>
    </row>
    <row r="24" spans="6:6" x14ac:dyDescent="0.25">
      <c r="F24" t="str">
        <f>IF(Main!B51&lt;=Main!$C$8,Main!B51,"")</f>
        <v/>
      </c>
    </row>
    <row r="25" spans="6:6" x14ac:dyDescent="0.25">
      <c r="F25" t="str">
        <f>IF(Main!B52&lt;=Main!$C$8,Main!B52,"")</f>
        <v/>
      </c>
    </row>
    <row r="26" spans="6:6" x14ac:dyDescent="0.25">
      <c r="F26" t="str">
        <f>IF(Main!B53&lt;=Main!$C$8,Main!B53,"")</f>
        <v/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6"/>
  <sheetViews>
    <sheetView zoomScale="90" zoomScaleNormal="90" workbookViewId="0">
      <selection activeCell="C3" sqref="C3"/>
    </sheetView>
  </sheetViews>
  <sheetFormatPr defaultRowHeight="15" x14ac:dyDescent="0.25"/>
  <cols>
    <col min="1" max="1" width="11.28515625" customWidth="1"/>
    <col min="2" max="2" width="20.140625" customWidth="1"/>
    <col min="3" max="3" width="36.42578125" customWidth="1"/>
    <col min="4" max="4" width="6.42578125" customWidth="1"/>
    <col min="5" max="5" width="6.5703125" customWidth="1"/>
    <col min="6" max="6" width="5.7109375" customWidth="1"/>
    <col min="7" max="7" width="36.85546875" customWidth="1"/>
    <col min="8" max="8" width="15.7109375" customWidth="1"/>
    <col min="9" max="9" width="11.140625" customWidth="1"/>
    <col min="10" max="10" width="5.7109375" customWidth="1"/>
    <col min="11" max="11" width="8.42578125" customWidth="1"/>
    <col min="12" max="12" width="6.42578125" customWidth="1"/>
    <col min="13" max="13" width="5.42578125" customWidth="1"/>
    <col min="14" max="14" width="14.7109375" customWidth="1"/>
    <col min="15" max="15" width="14.140625" customWidth="1"/>
    <col min="16" max="16" width="8.5703125" customWidth="1"/>
    <col min="17" max="17" width="15.140625" customWidth="1"/>
    <col min="18" max="18" width="13.7109375" customWidth="1"/>
    <col min="19" max="19" width="19.140625" customWidth="1"/>
    <col min="20" max="20" width="12.28515625" customWidth="1"/>
    <col min="21" max="21" width="13.85546875" customWidth="1"/>
    <col min="22" max="22" width="10.85546875" customWidth="1"/>
    <col min="23" max="24" width="8.7109375" customWidth="1"/>
    <col min="25" max="25" width="14.42578125" customWidth="1"/>
    <col min="26" max="26" width="20" customWidth="1"/>
    <col min="27" max="27" width="10.85546875" customWidth="1"/>
    <col min="28" max="28" width="10" customWidth="1"/>
    <col min="29" max="29" width="12.85546875" customWidth="1"/>
    <col min="30" max="30" width="1.7109375" customWidth="1"/>
    <col min="31" max="1025" width="8.5703125" customWidth="1"/>
  </cols>
  <sheetData>
    <row r="1" spans="1:8" x14ac:dyDescent="0.25">
      <c r="A1" t="s">
        <v>72</v>
      </c>
      <c r="B1" t="s">
        <v>65</v>
      </c>
      <c r="C1" t="s">
        <v>72</v>
      </c>
      <c r="D1" t="s">
        <v>66</v>
      </c>
      <c r="E1" t="s">
        <v>66</v>
      </c>
      <c r="F1" t="s">
        <v>66</v>
      </c>
      <c r="G1" t="s">
        <v>72</v>
      </c>
      <c r="H1" t="s">
        <v>65</v>
      </c>
    </row>
    <row r="2" spans="1:8" s="4" customFormat="1" x14ac:dyDescent="0.25">
      <c r="A2" s="4" t="s">
        <v>40</v>
      </c>
      <c r="B2" s="4" t="s">
        <v>67</v>
      </c>
      <c r="C2" s="4" t="s">
        <v>68</v>
      </c>
      <c r="D2" s="4" t="s">
        <v>15</v>
      </c>
      <c r="E2" s="4" t="s">
        <v>70</v>
      </c>
      <c r="F2" s="4" t="s">
        <v>69</v>
      </c>
      <c r="G2" s="16" t="s">
        <v>71</v>
      </c>
      <c r="H2" s="4" t="s">
        <v>32</v>
      </c>
    </row>
    <row r="3" spans="1:8" x14ac:dyDescent="0.25">
      <c r="A3" t="s">
        <v>78</v>
      </c>
      <c r="B3" t="s">
        <v>86</v>
      </c>
      <c r="C3" t="s">
        <v>87</v>
      </c>
      <c r="D3">
        <v>0</v>
      </c>
      <c r="E3">
        <v>4</v>
      </c>
      <c r="F3">
        <f>IF(Main!B30&lt;=Main!$C$8,Main!B30,"")</f>
        <v>4</v>
      </c>
      <c r="G3" t="str">
        <f>NTM</f>
        <v>([ReferenceTI]*(0,75*[wsp]+5,6))/[wsp]</v>
      </c>
      <c r="H3">
        <v>110</v>
      </c>
    </row>
    <row r="4" spans="1:8" x14ac:dyDescent="0.25">
      <c r="D4">
        <v>350</v>
      </c>
      <c r="F4">
        <f>IF(Main!B31&lt;=Main!$C$8,Main!B31,"")</f>
        <v>6</v>
      </c>
    </row>
    <row r="5" spans="1:8" x14ac:dyDescent="0.25">
      <c r="D5">
        <v>10</v>
      </c>
      <c r="F5">
        <f>IF(Main!B32&lt;=Main!$C$8,Main!B32,"")</f>
        <v>8</v>
      </c>
    </row>
    <row r="6" spans="1:8" x14ac:dyDescent="0.25">
      <c r="F6">
        <f>IF(Main!B33&lt;=Main!$C$8,Main!B33,"")</f>
        <v>10</v>
      </c>
    </row>
    <row r="7" spans="1:8" x14ac:dyDescent="0.25">
      <c r="F7">
        <f>IF(Main!B34&lt;=Main!$C$8,Main!B34,"")</f>
        <v>12</v>
      </c>
    </row>
    <row r="8" spans="1:8" x14ac:dyDescent="0.25">
      <c r="F8">
        <f>IF(Main!B35&lt;=Main!$C$8,Main!B35,"")</f>
        <v>14</v>
      </c>
    </row>
    <row r="9" spans="1:8" x14ac:dyDescent="0.25">
      <c r="F9">
        <f>IF(Main!B36&lt;=Main!$C$8,Main!B36,"")</f>
        <v>16</v>
      </c>
    </row>
    <row r="10" spans="1:8" x14ac:dyDescent="0.25">
      <c r="F10">
        <f>IF(Main!B37&lt;=Main!$C$8,Main!B37,"")</f>
        <v>18</v>
      </c>
    </row>
    <row r="11" spans="1:8" x14ac:dyDescent="0.25">
      <c r="F11">
        <f>IF(Main!B38&lt;=Main!$C$8,Main!B38,"")</f>
        <v>20</v>
      </c>
    </row>
    <row r="12" spans="1:8" x14ac:dyDescent="0.25">
      <c r="F12">
        <f>IF(Main!B39&lt;=Main!$C$8,Main!B39,"")</f>
        <v>22</v>
      </c>
    </row>
    <row r="13" spans="1:8" x14ac:dyDescent="0.25">
      <c r="F13">
        <f>IF(Main!B40&lt;=Main!$C$8,Main!B40,"")</f>
        <v>24</v>
      </c>
    </row>
    <row r="14" spans="1:8" x14ac:dyDescent="0.25">
      <c r="F14">
        <f>IF(Main!B41&lt;=Main!$C$8,Main!B41,"")</f>
        <v>26</v>
      </c>
    </row>
    <row r="15" spans="1:8" x14ac:dyDescent="0.25">
      <c r="F15" t="str">
        <f>IF(Main!B42&lt;=Main!$C$8,Main!B42,"")</f>
        <v/>
      </c>
    </row>
    <row r="16" spans="1:8" x14ac:dyDescent="0.25">
      <c r="F16" t="str">
        <f>IF(Main!B43&lt;=Main!$C$8,Main!B43,"")</f>
        <v/>
      </c>
    </row>
    <row r="17" spans="6:6" x14ac:dyDescent="0.25">
      <c r="F17" t="str">
        <f>IF(Main!B44&lt;=Main!$C$8,Main!B44,"")</f>
        <v/>
      </c>
    </row>
    <row r="18" spans="6:6" x14ac:dyDescent="0.25">
      <c r="F18" t="str">
        <f>IF(Main!B45&lt;=Main!$C$8,Main!B45,"")</f>
        <v/>
      </c>
    </row>
    <row r="19" spans="6:6" x14ac:dyDescent="0.25">
      <c r="F19" t="str">
        <f>IF(Main!B46&lt;=Main!$C$8,Main!B46,"")</f>
        <v/>
      </c>
    </row>
    <row r="20" spans="6:6" x14ac:dyDescent="0.25">
      <c r="F20" t="str">
        <f>IF(Main!B47&lt;=Main!$C$8,Main!B47,"")</f>
        <v/>
      </c>
    </row>
    <row r="21" spans="6:6" x14ac:dyDescent="0.25">
      <c r="F21" t="str">
        <f>IF(Main!B48&lt;=Main!$C$8,Main!B48,"")</f>
        <v/>
      </c>
    </row>
    <row r="22" spans="6:6" x14ac:dyDescent="0.25">
      <c r="F22" t="str">
        <f>IF(Main!B49&lt;=Main!$C$8,Main!B49,"")</f>
        <v/>
      </c>
    </row>
    <row r="23" spans="6:6" x14ac:dyDescent="0.25">
      <c r="F23" t="str">
        <f>IF(Main!B50&lt;=Main!$C$8,Main!B50,"")</f>
        <v/>
      </c>
    </row>
    <row r="24" spans="6:6" x14ac:dyDescent="0.25">
      <c r="F24" t="str">
        <f>IF(Main!B51&lt;=Main!$C$8,Main!B51,"")</f>
        <v/>
      </c>
    </row>
    <row r="25" spans="6:6" x14ac:dyDescent="0.25">
      <c r="F25" t="str">
        <f>IF(Main!B52&lt;=Main!$C$8,Main!B52,"")</f>
        <v/>
      </c>
    </row>
    <row r="26" spans="6:6" x14ac:dyDescent="0.25">
      <c r="F26" t="str">
        <f>IF(Main!B53&lt;=Main!$C$8,Main!B53,"")</f>
        <v/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1"/>
  <sheetViews>
    <sheetView zoomScale="90" zoomScaleNormal="90" workbookViewId="0">
      <selection activeCell="B3" sqref="B3"/>
    </sheetView>
  </sheetViews>
  <sheetFormatPr defaultRowHeight="15" x14ac:dyDescent="0.25"/>
  <cols>
    <col min="1" max="1" width="21.42578125" customWidth="1"/>
    <col min="2" max="2" width="37.7109375" customWidth="1"/>
    <col min="3" max="3" width="6.42578125" customWidth="1"/>
    <col min="4" max="4" width="6.5703125" customWidth="1"/>
    <col min="5" max="5" width="5.7109375" customWidth="1"/>
    <col min="6" max="6" width="36.85546875" customWidth="1"/>
    <col min="7" max="7" width="15.140625" customWidth="1"/>
    <col min="8" max="8" width="19.140625" customWidth="1"/>
    <col min="9" max="10" width="8.7109375" customWidth="1"/>
    <col min="11" max="1025" width="8.5703125" customWidth="1"/>
  </cols>
  <sheetData>
    <row r="1" spans="1:8" x14ac:dyDescent="0.25">
      <c r="A1" t="s">
        <v>65</v>
      </c>
      <c r="B1" t="s">
        <v>72</v>
      </c>
      <c r="C1" t="s">
        <v>66</v>
      </c>
      <c r="D1" t="s">
        <v>66</v>
      </c>
      <c r="E1" t="s">
        <v>66</v>
      </c>
      <c r="F1" t="s">
        <v>72</v>
      </c>
      <c r="G1" t="s">
        <v>65</v>
      </c>
      <c r="H1" t="s">
        <v>65</v>
      </c>
    </row>
    <row r="2" spans="1:8" s="4" customFormat="1" x14ac:dyDescent="0.25">
      <c r="A2" s="4" t="s">
        <v>67</v>
      </c>
      <c r="B2" s="4" t="s">
        <v>68</v>
      </c>
      <c r="C2" s="4" t="s">
        <v>15</v>
      </c>
      <c r="D2" s="4" t="s">
        <v>70</v>
      </c>
      <c r="E2" s="4" t="s">
        <v>69</v>
      </c>
      <c r="F2" s="16" t="s">
        <v>71</v>
      </c>
      <c r="G2" s="4" t="s">
        <v>26</v>
      </c>
      <c r="H2" s="4" t="s">
        <v>28</v>
      </c>
    </row>
    <row r="3" spans="1:8" x14ac:dyDescent="0.25">
      <c r="A3" t="s">
        <v>88</v>
      </c>
      <c r="B3" t="s">
        <v>89</v>
      </c>
      <c r="C3">
        <v>0</v>
      </c>
      <c r="D3">
        <v>12</v>
      </c>
      <c r="E3">
        <f>IF(Main!B30&lt;=Main!$C$8,Main!B30,"")</f>
        <v>4</v>
      </c>
      <c r="F3" s="17" t="str">
        <f>NTM</f>
        <v>([ReferenceTI]*(0,75*[wsp]+5,6))/[wsp]</v>
      </c>
      <c r="G3">
        <v>0</v>
      </c>
      <c r="H3">
        <v>0.1</v>
      </c>
    </row>
    <row r="4" spans="1:8" x14ac:dyDescent="0.25">
      <c r="E4">
        <f>IF(Main!B31&lt;=Main!$C$8,Main!B31,"")</f>
        <v>6</v>
      </c>
    </row>
    <row r="5" spans="1:8" x14ac:dyDescent="0.25">
      <c r="E5">
        <f>IF(Main!B32&lt;=Main!$C$8,Main!B32,"")</f>
        <v>8</v>
      </c>
    </row>
    <row r="6" spans="1:8" x14ac:dyDescent="0.25">
      <c r="E6">
        <f>IF(Main!B33&lt;=Main!$C$8,Main!B33,"")</f>
        <v>10</v>
      </c>
    </row>
    <row r="7" spans="1:8" x14ac:dyDescent="0.25">
      <c r="E7">
        <f>IF(Main!B34&lt;=Main!$C$8,Main!B34,"")</f>
        <v>12</v>
      </c>
    </row>
    <row r="8" spans="1:8" x14ac:dyDescent="0.25">
      <c r="E8">
        <f>IF(Main!B35&lt;=Main!$C$8,Main!B35,"")</f>
        <v>14</v>
      </c>
    </row>
    <row r="9" spans="1:8" x14ac:dyDescent="0.25">
      <c r="E9">
        <f>IF(Main!B36&lt;=Main!$C$8,Main!B36,"")</f>
        <v>16</v>
      </c>
    </row>
    <row r="10" spans="1:8" x14ac:dyDescent="0.25">
      <c r="E10">
        <f>IF(Main!B37&lt;=Main!$C$8,Main!B37,"")</f>
        <v>18</v>
      </c>
    </row>
    <row r="11" spans="1:8" x14ac:dyDescent="0.25">
      <c r="E11">
        <f>IF(Main!B38&lt;=Main!$C$8,Main!B38,"")</f>
        <v>20</v>
      </c>
    </row>
    <row r="12" spans="1:8" x14ac:dyDescent="0.25">
      <c r="E12">
        <f>IF(Main!B39&lt;=Main!$C$8,Main!B39,"")</f>
        <v>22</v>
      </c>
    </row>
    <row r="13" spans="1:8" x14ac:dyDescent="0.25">
      <c r="E13">
        <f>IF(Main!B40&lt;=Main!$C$8,Main!B40,"")</f>
        <v>24</v>
      </c>
    </row>
    <row r="14" spans="1:8" x14ac:dyDescent="0.25">
      <c r="E14">
        <f>IF(Main!B41&lt;=Main!$C$8,Main!B41,"")</f>
        <v>26</v>
      </c>
    </row>
    <row r="15" spans="1:8" x14ac:dyDescent="0.25">
      <c r="E15" t="str">
        <f>IF(Main!B42&lt;=Main!$C$8,Main!B42,"")</f>
        <v/>
      </c>
    </row>
    <row r="16" spans="1:8" x14ac:dyDescent="0.25">
      <c r="E16" t="str">
        <f>IF(Main!B43&lt;=Main!$C$8,Main!B43,"")</f>
        <v/>
      </c>
    </row>
    <row r="17" spans="5:5" x14ac:dyDescent="0.25">
      <c r="E17" t="str">
        <f>IF(Main!B44&lt;=Main!$C$8,Main!B44,"")</f>
        <v/>
      </c>
    </row>
    <row r="18" spans="5:5" x14ac:dyDescent="0.25">
      <c r="E18" t="str">
        <f>IF(Main!B45&lt;=Main!$C$8,Main!B45,"")</f>
        <v/>
      </c>
    </row>
    <row r="19" spans="5:5" x14ac:dyDescent="0.25">
      <c r="E19" t="str">
        <f>IF(Main!B46&lt;=Main!$C$8,Main!B46,"")</f>
        <v/>
      </c>
    </row>
    <row r="20" spans="5:5" x14ac:dyDescent="0.25">
      <c r="E20" t="str">
        <f>IF(Main!B47&lt;=Main!$C$8,Main!B47,"")</f>
        <v/>
      </c>
    </row>
    <row r="21" spans="5:5" x14ac:dyDescent="0.25">
      <c r="E21" t="str">
        <f>IF(Main!B48&lt;=Main!$C$8,Main!B48,"")</f>
        <v/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5"/>
  <sheetViews>
    <sheetView zoomScale="90" zoomScaleNormal="90" workbookViewId="0">
      <selection activeCell="B3" sqref="B3"/>
    </sheetView>
  </sheetViews>
  <sheetFormatPr defaultRowHeight="15" x14ac:dyDescent="0.25"/>
  <cols>
    <col min="1" max="1" width="21.140625" customWidth="1"/>
    <col min="2" max="2" width="37.5703125" customWidth="1"/>
    <col min="3" max="3" width="6.42578125" customWidth="1"/>
    <col min="4" max="4" width="6.5703125" customWidth="1"/>
    <col min="5" max="5" width="5.7109375" customWidth="1"/>
    <col min="6" max="6" width="36.85546875" customWidth="1"/>
    <col min="7" max="7" width="12.85546875" customWidth="1"/>
    <col min="8" max="8" width="8.7109375" customWidth="1"/>
    <col min="9" max="9" width="11.28515625" customWidth="1"/>
    <col min="10" max="10" width="14.7109375" customWidth="1"/>
    <col min="11" max="11" width="14.140625" customWidth="1"/>
    <col min="12" max="12" width="8.5703125" customWidth="1"/>
    <col min="13" max="13" width="15.140625" customWidth="1"/>
    <col min="14" max="14" width="13.7109375" customWidth="1"/>
    <col min="15" max="15" width="19.140625" customWidth="1"/>
    <col min="16" max="16" width="12.28515625" customWidth="1"/>
    <col min="17" max="17" width="13.85546875" customWidth="1"/>
    <col min="18" max="18" width="10.85546875" customWidth="1"/>
    <col min="19" max="20" width="8.7109375" customWidth="1"/>
    <col min="21" max="21" width="14.42578125" customWidth="1"/>
    <col min="22" max="22" width="12.28515625" customWidth="1"/>
    <col min="23" max="23" width="20" customWidth="1"/>
    <col min="24" max="24" width="10.85546875" customWidth="1"/>
    <col min="25" max="25" width="10" customWidth="1"/>
    <col min="26" max="26" width="12.85546875" customWidth="1"/>
    <col min="27" max="1025" width="8.5703125" customWidth="1"/>
  </cols>
  <sheetData>
    <row r="1" spans="1:9" x14ac:dyDescent="0.25">
      <c r="A1" t="s">
        <v>65</v>
      </c>
      <c r="B1" t="s">
        <v>72</v>
      </c>
      <c r="C1" t="s">
        <v>66</v>
      </c>
      <c r="D1" t="s">
        <v>66</v>
      </c>
      <c r="E1" t="s">
        <v>66</v>
      </c>
      <c r="F1" t="s">
        <v>72</v>
      </c>
      <c r="G1" t="s">
        <v>65</v>
      </c>
    </row>
    <row r="2" spans="1:9" s="4" customFormat="1" x14ac:dyDescent="0.25">
      <c r="A2" s="4" t="s">
        <v>67</v>
      </c>
      <c r="B2" s="4" t="s">
        <v>68</v>
      </c>
      <c r="C2" s="4" t="s">
        <v>15</v>
      </c>
      <c r="D2" s="4" t="s">
        <v>70</v>
      </c>
      <c r="E2" s="4" t="s">
        <v>69</v>
      </c>
      <c r="F2" s="16" t="s">
        <v>71</v>
      </c>
      <c r="G2" s="4" t="s">
        <v>34</v>
      </c>
      <c r="H2" s="9"/>
      <c r="I2" s="10"/>
    </row>
    <row r="3" spans="1:9" x14ac:dyDescent="0.25">
      <c r="A3" t="s">
        <v>90</v>
      </c>
      <c r="B3" t="s">
        <v>91</v>
      </c>
      <c r="C3">
        <v>15</v>
      </c>
      <c r="D3">
        <v>1</v>
      </c>
      <c r="E3">
        <f>IF(Main!B30&lt;=Main!$C$8,Main!B30,"")</f>
        <v>4</v>
      </c>
      <c r="F3" t="str">
        <f>NTM</f>
        <v>([ReferenceTI]*(0,75*[wsp]+5,6))/[wsp]</v>
      </c>
      <c r="G3" t="str">
        <f>IF(F3=3," ",";")</f>
        <v>;</v>
      </c>
      <c r="H3" s="19"/>
      <c r="I3" s="20"/>
    </row>
    <row r="4" spans="1:9" x14ac:dyDescent="0.25">
      <c r="C4">
        <v>30</v>
      </c>
      <c r="E4">
        <f>IF(Main!B31&lt;=Main!$C$8,Main!B31,"")</f>
        <v>6</v>
      </c>
    </row>
    <row r="5" spans="1:9" x14ac:dyDescent="0.25">
      <c r="C5">
        <v>45</v>
      </c>
      <c r="E5">
        <f>IF(Main!B32&lt;=Main!$C$8,Main!B32,"")</f>
        <v>8</v>
      </c>
    </row>
    <row r="6" spans="1:9" x14ac:dyDescent="0.25">
      <c r="C6">
        <v>60</v>
      </c>
      <c r="E6">
        <f>IF(Main!B33&lt;=Main!$C$8,Main!B33,"")</f>
        <v>10</v>
      </c>
    </row>
    <row r="7" spans="1:9" x14ac:dyDescent="0.25">
      <c r="C7">
        <v>75</v>
      </c>
      <c r="E7">
        <f>IF(Main!B34&lt;=Main!$C$8,Main!B34,"")</f>
        <v>12</v>
      </c>
    </row>
    <row r="8" spans="1:9" x14ac:dyDescent="0.25">
      <c r="C8">
        <v>90</v>
      </c>
      <c r="E8">
        <f>IF(Main!B35&lt;=Main!$C$8,Main!B35,"")</f>
        <v>14</v>
      </c>
    </row>
    <row r="9" spans="1:9" x14ac:dyDescent="0.25">
      <c r="C9">
        <v>105</v>
      </c>
      <c r="E9">
        <f>IF(Main!B36&lt;=Main!$C$8,Main!B36,"")</f>
        <v>16</v>
      </c>
    </row>
    <row r="10" spans="1:9" x14ac:dyDescent="0.25">
      <c r="C10">
        <v>120</v>
      </c>
      <c r="E10">
        <f>IF(Main!B37&lt;=Main!$C$8,Main!B37,"")</f>
        <v>18</v>
      </c>
    </row>
    <row r="11" spans="1:9" x14ac:dyDescent="0.25">
      <c r="C11">
        <v>135</v>
      </c>
      <c r="E11">
        <f>IF(Main!B38&lt;=Main!$C$8,Main!B38,"")</f>
        <v>20</v>
      </c>
    </row>
    <row r="12" spans="1:9" x14ac:dyDescent="0.25">
      <c r="C12">
        <v>150</v>
      </c>
      <c r="E12">
        <f>IF(Main!B39&lt;=Main!$C$8,Main!B39,"")</f>
        <v>22</v>
      </c>
    </row>
    <row r="13" spans="1:9" x14ac:dyDescent="0.25">
      <c r="C13">
        <v>165</v>
      </c>
      <c r="E13">
        <f>IF(Main!B40&lt;=Main!$C$8,Main!B40,"")</f>
        <v>24</v>
      </c>
    </row>
    <row r="14" spans="1:9" x14ac:dyDescent="0.25">
      <c r="C14">
        <v>180</v>
      </c>
      <c r="E14">
        <f>IF(Main!B41&lt;=Main!$C$8,Main!B41,"")</f>
        <v>26</v>
      </c>
    </row>
    <row r="15" spans="1:9" x14ac:dyDescent="0.25">
      <c r="C15">
        <v>195</v>
      </c>
      <c r="E15" t="str">
        <f>IF(Main!B42&lt;=Main!$C$8,Main!B42,"")</f>
        <v/>
      </c>
    </row>
    <row r="16" spans="1:9" x14ac:dyDescent="0.25">
      <c r="C16">
        <v>210</v>
      </c>
      <c r="E16" t="str">
        <f>IF(Main!B43&lt;=Main!$C$8,Main!B43,"")</f>
        <v/>
      </c>
    </row>
    <row r="17" spans="3:5" x14ac:dyDescent="0.25">
      <c r="C17">
        <v>225</v>
      </c>
      <c r="E17" t="str">
        <f>IF(Main!B44&lt;=Main!$C$8,Main!B44,"")</f>
        <v/>
      </c>
    </row>
    <row r="18" spans="3:5" x14ac:dyDescent="0.25">
      <c r="C18">
        <v>240</v>
      </c>
      <c r="E18" t="str">
        <f>IF(Main!B45&lt;=Main!$C$8,Main!B45,"")</f>
        <v/>
      </c>
    </row>
    <row r="19" spans="3:5" x14ac:dyDescent="0.25">
      <c r="C19">
        <v>255</v>
      </c>
      <c r="E19" t="str">
        <f>IF(Main!B46&lt;=Main!$C$8,Main!B46,"")</f>
        <v/>
      </c>
    </row>
    <row r="20" spans="3:5" x14ac:dyDescent="0.25">
      <c r="C20">
        <v>270</v>
      </c>
      <c r="E20" t="str">
        <f>IF(Main!B47&lt;=Main!$C$8,Main!B47,"")</f>
        <v/>
      </c>
    </row>
    <row r="21" spans="3:5" x14ac:dyDescent="0.25">
      <c r="C21">
        <v>285</v>
      </c>
      <c r="E21" t="str">
        <f>IF(Main!B48&lt;=Main!$C$8,Main!B48,"")</f>
        <v/>
      </c>
    </row>
    <row r="22" spans="3:5" x14ac:dyDescent="0.25">
      <c r="C22">
        <v>300</v>
      </c>
      <c r="E22" t="str">
        <f>IF(Main!B49&lt;=Main!$C$8,Main!B49,"")</f>
        <v/>
      </c>
    </row>
    <row r="23" spans="3:5" x14ac:dyDescent="0.25">
      <c r="C23">
        <v>315</v>
      </c>
      <c r="E23" t="str">
        <f>IF(Main!B50&lt;=Main!$C$8,Main!B50,"")</f>
        <v/>
      </c>
    </row>
    <row r="24" spans="3:5" x14ac:dyDescent="0.25">
      <c r="C24">
        <v>330</v>
      </c>
      <c r="E24" t="str">
        <f>IF(Main!B51&lt;=Main!$C$8,Main!B51,"")</f>
        <v/>
      </c>
    </row>
    <row r="25" spans="3:5" x14ac:dyDescent="0.25">
      <c r="C25">
        <v>345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5"/>
  <sheetViews>
    <sheetView zoomScale="90" zoomScaleNormal="90" workbookViewId="0">
      <selection activeCell="C3" sqref="C3"/>
    </sheetView>
  </sheetViews>
  <sheetFormatPr defaultRowHeight="15" x14ac:dyDescent="0.25"/>
  <cols>
    <col min="1" max="1" width="11.28515625" customWidth="1"/>
    <col min="2" max="2" width="20.140625" customWidth="1"/>
    <col min="3" max="3" width="54.140625" customWidth="1"/>
    <col min="4" max="4" width="5.7109375" customWidth="1"/>
    <col min="5" max="5" width="15.7109375" customWidth="1"/>
    <col min="6" max="6" width="6.5703125" customWidth="1"/>
    <col min="7" max="7" width="13.42578125" customWidth="1"/>
    <col min="8" max="8" width="36.85546875" customWidth="1"/>
    <col min="9" max="9" width="9.7109375" customWidth="1"/>
    <col min="10" max="10" width="11.140625" customWidth="1"/>
    <col min="11" max="11" width="101.140625" customWidth="1"/>
    <col min="12" max="12" width="8.42578125" customWidth="1"/>
    <col min="13" max="13" width="5.42578125" customWidth="1"/>
    <col min="14" max="14" width="6.42578125" customWidth="1"/>
    <col min="15" max="15" width="26.42578125" customWidth="1"/>
    <col min="16" max="16" width="12.28515625" customWidth="1"/>
    <col min="17" max="17" width="13.85546875" customWidth="1"/>
    <col min="18" max="18" width="10.85546875" customWidth="1"/>
    <col min="19" max="20" width="8.7109375" customWidth="1"/>
    <col min="21" max="21" width="14.42578125" customWidth="1"/>
    <col min="22" max="24" width="8.5703125" customWidth="1"/>
    <col min="25" max="25" width="10" customWidth="1"/>
    <col min="26" max="26" width="12.85546875" customWidth="1"/>
    <col min="27" max="1025" width="8.5703125" customWidth="1"/>
  </cols>
  <sheetData>
    <row r="1" spans="1:15" x14ac:dyDescent="0.25">
      <c r="A1" t="s">
        <v>72</v>
      </c>
      <c r="B1" t="s">
        <v>65</v>
      </c>
      <c r="C1" t="s">
        <v>72</v>
      </c>
      <c r="D1" t="s">
        <v>66</v>
      </c>
      <c r="E1" t="s">
        <v>66</v>
      </c>
      <c r="F1" t="s">
        <v>65</v>
      </c>
      <c r="G1" t="s">
        <v>65</v>
      </c>
      <c r="H1" t="s">
        <v>72</v>
      </c>
      <c r="I1" t="s">
        <v>65</v>
      </c>
      <c r="J1" t="s">
        <v>65</v>
      </c>
      <c r="K1" t="s">
        <v>72</v>
      </c>
      <c r="L1" t="s">
        <v>65</v>
      </c>
      <c r="M1" t="s">
        <v>65</v>
      </c>
      <c r="N1" t="s">
        <v>65</v>
      </c>
      <c r="O1" t="s">
        <v>72</v>
      </c>
    </row>
    <row r="2" spans="1:15" s="4" customFormat="1" x14ac:dyDescent="0.25">
      <c r="A2" s="4" t="s">
        <v>40</v>
      </c>
      <c r="B2" s="4" t="s">
        <v>67</v>
      </c>
      <c r="C2" s="4" t="s">
        <v>68</v>
      </c>
      <c r="D2" s="4" t="s">
        <v>69</v>
      </c>
      <c r="E2" s="4" t="s">
        <v>32</v>
      </c>
      <c r="F2" s="4" t="s">
        <v>70</v>
      </c>
      <c r="G2" s="4" t="s">
        <v>35</v>
      </c>
      <c r="H2" s="16" t="s">
        <v>71</v>
      </c>
      <c r="I2" s="4" t="s">
        <v>18</v>
      </c>
      <c r="J2" s="4" t="s">
        <v>19</v>
      </c>
      <c r="K2" s="4" t="s">
        <v>20</v>
      </c>
      <c r="L2" s="4" t="s">
        <v>21</v>
      </c>
      <c r="M2" s="4" t="s">
        <v>23</v>
      </c>
      <c r="N2" s="4" t="s">
        <v>22</v>
      </c>
      <c r="O2" s="4" t="s">
        <v>92</v>
      </c>
    </row>
    <row r="3" spans="1:15" x14ac:dyDescent="0.25">
      <c r="A3" t="s">
        <v>78</v>
      </c>
      <c r="B3" t="s">
        <v>93</v>
      </c>
      <c r="C3" t="s">
        <v>94</v>
      </c>
      <c r="D3">
        <f>Main!B8-2</f>
        <v>10</v>
      </c>
      <c r="E3">
        <v>122.5</v>
      </c>
      <c r="F3">
        <v>1001</v>
      </c>
      <c r="G3">
        <v>0</v>
      </c>
      <c r="H3" t="str">
        <f>NTM</f>
        <v>([ReferenceTI]*(0,75*[wsp]+5,6))/[wsp]</v>
      </c>
      <c r="J3" t="s">
        <v>95</v>
      </c>
      <c r="K3" t="str">
        <f>Main!B20</f>
        <v>min([1,35*(0,8*1,4*[ReferenceWindSpeed]-[wsp]);3,3*[tint]*[wsp]/(1+0,1*[diameter]/[long_scale_param])])</v>
      </c>
      <c r="L3">
        <v>0</v>
      </c>
      <c r="M3">
        <v>10.5</v>
      </c>
      <c r="N3">
        <v>120</v>
      </c>
      <c r="O3" t="s">
        <v>96</v>
      </c>
    </row>
    <row r="4" spans="1:15" x14ac:dyDescent="0.25">
      <c r="D4">
        <f>Main!B8+2</f>
        <v>14</v>
      </c>
      <c r="E4">
        <v>124</v>
      </c>
    </row>
    <row r="5" spans="1:15" x14ac:dyDescent="0.25">
      <c r="D5">
        <f>Main!C8</f>
        <v>26</v>
      </c>
      <c r="E5">
        <v>125.25</v>
      </c>
      <c r="M5" t="s">
        <v>37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7</vt:i4>
      </vt:variant>
    </vt:vector>
  </HeadingPairs>
  <TitlesOfParts>
    <vt:vector size="27" baseType="lpstr">
      <vt:lpstr>Main</vt:lpstr>
      <vt:lpstr>DLC12_IEC61400-1Ed3</vt:lpstr>
      <vt:lpstr>DLC13_IEC61400-1Ed3</vt:lpstr>
      <vt:lpstr>DLC14_IEC61400-1Ed3</vt:lpstr>
      <vt:lpstr>DLC15_IEC61400-1Ed3</vt:lpstr>
      <vt:lpstr>DLC21_IEC61400-1Ed3</vt:lpstr>
      <vt:lpstr>DLC22b_IEC61400-1Ed3</vt:lpstr>
      <vt:lpstr>DLC22y_IEC61400-1Ed3</vt:lpstr>
      <vt:lpstr>DLC23_IEC61400-1Ed3</vt:lpstr>
      <vt:lpstr>DLC24_IEC61400-1Ed3</vt:lpstr>
      <vt:lpstr>DLC31_IEC61400-1Ed3</vt:lpstr>
      <vt:lpstr>DLC32_IEC61400-1Ed3</vt:lpstr>
      <vt:lpstr>DLC41_IEC61400-1Ed3</vt:lpstr>
      <vt:lpstr>DLC42_IEC61400-1Ed3</vt:lpstr>
      <vt:lpstr>DLC51_IEC61400-1Ed3</vt:lpstr>
      <vt:lpstr>DLC61_IEC61400-1Ed3</vt:lpstr>
      <vt:lpstr>DLC62_IEC61400-1Ed3</vt:lpstr>
      <vt:lpstr>DLC63_IEC61400-1Ed3</vt:lpstr>
      <vt:lpstr>DLC64_IEC61400-1Ed3</vt:lpstr>
      <vt:lpstr>DLC81_IEC61400-1Ed3</vt:lpstr>
      <vt:lpstr>ECD</vt:lpstr>
      <vt:lpstr>EDC</vt:lpstr>
      <vt:lpstr>EOG</vt:lpstr>
      <vt:lpstr>ETM</vt:lpstr>
      <vt:lpstr>EWS</vt:lpstr>
      <vt:lpstr>NTM</vt:lpstr>
      <vt:lpstr>ReferenceWindSpeed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Xiaodong Zhang</cp:lastModifiedBy>
  <cp:revision>117</cp:revision>
  <dcterms:created xsi:type="dcterms:W3CDTF">2006-09-16T00:00:00Z</dcterms:created>
  <dcterms:modified xsi:type="dcterms:W3CDTF">2020-11-04T12:28:23Z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