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S:\Sena\project-staff-organization\1-Analisis\09-Cotizaciones\"/>
    </mc:Choice>
  </mc:AlternateContent>
  <xr:revisionPtr revIDLastSave="0" documentId="13_ncr:1_{FE366E4A-028C-44C8-923F-F0D72C385221}" xr6:coauthVersionLast="47" xr6:coauthVersionMax="47" xr10:uidLastSave="{00000000-0000-0000-0000-000000000000}"/>
  <bookViews>
    <workbookView xWindow="-108" yWindow="-108" windowWidth="23256" windowHeight="12456" tabRatio="793" firstSheet="1" activeTab="2" xr2:uid="{00000000-000D-0000-FFFF-FFFF00000000}"/>
  </bookViews>
  <sheets>
    <sheet name="PC-Servidor Administrador" sheetId="1" r:id="rId1"/>
    <sheet name="Monitor - Administrador" sheetId="6" r:id="rId2"/>
    <sheet name="Portatil - Pastor" sheetId="21" r:id="rId3"/>
    <sheet name="Portatil - Desarrollador" sheetId="20" r:id="rId4"/>
    <sheet name="Teclado + Mouse - Administrador" sheetId="24" r:id="rId5"/>
    <sheet name="Impresora Administrador" sheetId="33" state="hidden" r:id="rId6"/>
    <sheet name="Impresora Pastor" sheetId="32" state="hidden" r:id="rId7"/>
    <sheet name="Microsoft 365 Business" sheetId="14" r:id="rId8"/>
    <sheet name="Windows 11 Pro" sheetId="18" r:id="rId9"/>
    <sheet name="Servicio Internet" sheetId="25" r:id="rId10"/>
    <sheet name="Base de datos" sheetId="26" r:id="rId11"/>
    <sheet name="Antivirus" sheetId="27" r:id="rId12"/>
    <sheet name="Hosting" sheetId="17" r:id="rId13"/>
    <sheet name="Dominio" sheetId="22" r:id="rId14"/>
    <sheet name="Visual studio" sheetId="31" r:id="rId15"/>
    <sheet name="Plantilla Cotizaciones" sheetId="3" state="hidden"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7" roundtripDataChecksum="AOrU50buGM7uqALlia1srYuGmct22g+VYqoeI67p0XM="/>
    </ext>
  </extLst>
</workbook>
</file>

<file path=xl/calcChain.xml><?xml version="1.0" encoding="utf-8"?>
<calcChain xmlns="http://schemas.openxmlformats.org/spreadsheetml/2006/main">
  <c r="F11" i="33" l="1"/>
  <c r="G11" i="33" s="1"/>
  <c r="E11" i="33"/>
  <c r="E10" i="33"/>
  <c r="E9" i="33"/>
  <c r="F9" i="33" s="1"/>
  <c r="E11" i="32"/>
  <c r="F11" i="32" s="1"/>
  <c r="G11" i="32" s="1"/>
  <c r="E10" i="32"/>
  <c r="E9" i="32"/>
  <c r="E9" i="14"/>
  <c r="E9" i="20"/>
  <c r="E8" i="20"/>
  <c r="E9" i="1"/>
  <c r="H10" i="31"/>
  <c r="G10" i="31"/>
  <c r="G9" i="31"/>
  <c r="F9" i="31"/>
  <c r="E9" i="31"/>
  <c r="G8" i="31"/>
  <c r="F8" i="31"/>
  <c r="E8" i="31"/>
  <c r="G10" i="33" l="1"/>
  <c r="G9" i="33"/>
  <c r="F10" i="33"/>
  <c r="G9" i="32"/>
  <c r="F9" i="32"/>
  <c r="F10" i="32"/>
  <c r="G10" i="32" s="1"/>
  <c r="F9" i="14"/>
  <c r="G9" i="14" s="1"/>
  <c r="E10" i="27"/>
  <c r="F10" i="27"/>
  <c r="G10" i="27" s="1"/>
  <c r="G8" i="27"/>
  <c r="F8" i="27"/>
  <c r="E8" i="27"/>
  <c r="G9" i="27"/>
  <c r="F9" i="27"/>
  <c r="E9" i="27"/>
  <c r="G10" i="18"/>
  <c r="F10" i="18"/>
  <c r="E10" i="18"/>
  <c r="F9" i="18"/>
  <c r="G9" i="18"/>
  <c r="E9" i="18"/>
  <c r="E8" i="18"/>
  <c r="F8" i="18"/>
  <c r="G8" i="18" s="1"/>
  <c r="F9" i="26"/>
  <c r="G9" i="26"/>
  <c r="E9" i="26"/>
  <c r="G10" i="26"/>
  <c r="E8" i="26"/>
  <c r="F8" i="26" s="1"/>
  <c r="G8" i="26" s="1"/>
  <c r="G10" i="25"/>
  <c r="F10" i="25"/>
  <c r="E10" i="25"/>
  <c r="E8" i="25"/>
  <c r="F8" i="25" s="1"/>
  <c r="G8" i="25" s="1"/>
  <c r="G9" i="25"/>
  <c r="F9" i="25"/>
  <c r="E9" i="25"/>
  <c r="E11" i="21"/>
  <c r="G9" i="24"/>
  <c r="F9" i="24"/>
  <c r="E9" i="24"/>
  <c r="G8" i="24"/>
  <c r="F8" i="24"/>
  <c r="E8" i="24"/>
  <c r="G7" i="24"/>
  <c r="F7" i="24"/>
  <c r="E7" i="24"/>
  <c r="G9" i="6"/>
  <c r="H9" i="6" s="1"/>
  <c r="G8" i="6"/>
  <c r="F8" i="6"/>
  <c r="E8" i="6"/>
  <c r="G7" i="6"/>
  <c r="F7" i="6"/>
  <c r="E7" i="6"/>
  <c r="F9" i="1"/>
  <c r="G9" i="1" s="1"/>
  <c r="G8" i="1"/>
  <c r="F8" i="1"/>
  <c r="E8" i="1"/>
  <c r="G10" i="17"/>
  <c r="G10" i="22"/>
  <c r="E10" i="22"/>
  <c r="G8" i="22"/>
  <c r="E8" i="22"/>
  <c r="G9" i="22"/>
  <c r="F9" i="22"/>
  <c r="E9" i="22"/>
  <c r="F9" i="17"/>
  <c r="E9" i="17"/>
  <c r="G8" i="17"/>
  <c r="F11" i="21"/>
  <c r="G11" i="21" s="1"/>
  <c r="G10" i="21"/>
  <c r="F10" i="21"/>
  <c r="E10" i="21"/>
  <c r="G9" i="21"/>
  <c r="F9" i="21"/>
  <c r="E9" i="21"/>
  <c r="F7" i="20"/>
  <c r="E7" i="20"/>
  <c r="F9" i="20"/>
  <c r="E10" i="14"/>
  <c r="G10" i="14" s="1"/>
  <c r="H10" i="14" s="1"/>
  <c r="E8" i="14"/>
  <c r="G8" i="14" s="1"/>
  <c r="H8" i="14" s="1"/>
  <c r="G10" i="1"/>
  <c r="F10" i="1"/>
  <c r="E10" i="1"/>
  <c r="G9" i="20" l="1"/>
  <c r="G7" i="20"/>
  <c r="G9" i="17"/>
  <c r="F8" i="20"/>
  <c r="G8" i="20" s="1"/>
</calcChain>
</file>

<file path=xl/sharedStrings.xml><?xml version="1.0" encoding="utf-8"?>
<sst xmlns="http://schemas.openxmlformats.org/spreadsheetml/2006/main" count="498" uniqueCount="168">
  <si>
    <t>CUADRO DE COTIZACIONES</t>
  </si>
  <si>
    <t xml:space="preserve">Cuadro Comparativo de Cotizaciones </t>
  </si>
  <si>
    <t xml:space="preserve">Presupuestos (a)
</t>
  </si>
  <si>
    <r>
      <rPr>
        <b/>
        <sz val="10"/>
        <color theme="1"/>
        <rFont val="Trebuchet MS"/>
      </rPr>
      <t>Empresa</t>
    </r>
    <r>
      <rPr>
        <i/>
        <sz val="8"/>
        <color theme="1"/>
        <rFont val="Trebuchet MS"/>
      </rPr>
      <t xml:space="preserve">
(Nombre fiscal de la empresa)</t>
    </r>
  </si>
  <si>
    <r>
      <rPr>
        <b/>
        <sz val="10"/>
        <color theme="1"/>
        <rFont val="Trebuchet MS"/>
      </rPr>
      <t>Nº de CUIT, Dirección, Teléfono</t>
    </r>
    <r>
      <rPr>
        <i/>
        <sz val="10"/>
        <color theme="1"/>
        <rFont val="Trebuchet MS"/>
      </rPr>
      <t xml:space="preserve">
</t>
    </r>
    <r>
      <rPr>
        <i/>
        <sz val="8"/>
        <color theme="1"/>
        <rFont val="Trebuchet MS"/>
      </rPr>
      <t>(Datos de la empresa)</t>
    </r>
  </si>
  <si>
    <r>
      <rPr>
        <b/>
        <sz val="10"/>
        <color theme="1"/>
        <rFont val="Trebuchet MS"/>
      </rPr>
      <t>Descripción del
bien/ servicio (b)</t>
    </r>
    <r>
      <rPr>
        <i/>
        <sz val="10"/>
        <color theme="1"/>
        <rFont val="Trebuchet MS"/>
      </rPr>
      <t xml:space="preserve">
</t>
    </r>
    <r>
      <rPr>
        <i/>
        <sz val="8"/>
        <color theme="1"/>
        <rFont val="Trebuchet MS"/>
      </rPr>
      <t>Características de los bienes/ servicios</t>
    </r>
  </si>
  <si>
    <r>
      <rPr>
        <b/>
        <sz val="10"/>
        <color theme="1"/>
        <rFont val="Trebuchet MS"/>
      </rPr>
      <t xml:space="preserve">Importe Unitario
</t>
    </r>
    <r>
      <rPr>
        <i/>
        <sz val="8"/>
        <color theme="1"/>
        <rFont val="Trebuchet MS"/>
      </rPr>
      <t>(moneda nacional)</t>
    </r>
  </si>
  <si>
    <r>
      <rPr>
        <b/>
        <u/>
        <sz val="10"/>
        <color theme="1"/>
        <rFont val="Trebuchet MS"/>
      </rPr>
      <t>Importe Total</t>
    </r>
    <r>
      <rPr>
        <b/>
        <u/>
        <sz val="10"/>
        <color theme="1"/>
        <rFont val="Trebuchet MS"/>
      </rPr>
      <t xml:space="preserve">
 IVA incluido
</t>
    </r>
    <r>
      <rPr>
        <i/>
        <u/>
        <sz val="8"/>
        <color theme="1"/>
        <rFont val="Trebuchet MS"/>
      </rPr>
      <t>(moneda nacional)</t>
    </r>
  </si>
  <si>
    <r>
      <rPr>
        <b/>
        <sz val="10"/>
        <color theme="1"/>
        <rFont val="Arial"/>
      </rPr>
      <t xml:space="preserve">Importe Total
</t>
    </r>
    <r>
      <rPr>
        <i/>
        <sz val="8"/>
        <color theme="1"/>
        <rFont val="Arial"/>
      </rPr>
      <t>(moneda extranjera)</t>
    </r>
  </si>
  <si>
    <t>Tipo de cambio</t>
  </si>
  <si>
    <r>
      <rPr>
        <b/>
        <sz val="10"/>
        <color theme="1"/>
        <rFont val="Trebuchet MS"/>
      </rPr>
      <t xml:space="preserve">Forma de Pago 
</t>
    </r>
    <r>
      <rPr>
        <i/>
        <sz val="8"/>
        <color theme="1"/>
        <rFont val="Trebuchet MS"/>
      </rPr>
      <t>(Contado o Cheque)</t>
    </r>
  </si>
  <si>
    <r>
      <rPr>
        <b/>
        <sz val="10"/>
        <color theme="1"/>
        <rFont val="Trebuchet MS"/>
      </rPr>
      <t xml:space="preserve">Observaciones </t>
    </r>
    <r>
      <rPr>
        <i/>
        <sz val="10"/>
        <color theme="1"/>
        <rFont val="Trebuchet MS"/>
      </rPr>
      <t xml:space="preserve">
</t>
    </r>
    <r>
      <rPr>
        <i/>
        <sz val="8"/>
        <color theme="1"/>
        <rFont val="Trebuchet MS"/>
      </rPr>
      <t>(se debe incluir toda aquella característica que no ha sido posible incluir anteriormente)</t>
    </r>
  </si>
  <si>
    <t>Nº 1</t>
  </si>
  <si>
    <t xml:space="preserve">Nº2 </t>
  </si>
  <si>
    <t>Nº 3</t>
  </si>
  <si>
    <r>
      <rPr>
        <b/>
        <sz val="10"/>
        <color theme="1"/>
        <rFont val="Arial"/>
      </rPr>
      <t xml:space="preserve">(a) Se deben presentar tres (3) presupuestos cuando:   
   </t>
    </r>
    <r>
      <rPr>
        <sz val="10"/>
        <color theme="1"/>
        <rFont val="Arial"/>
      </rPr>
      <t>El valor del gasto supere el monto de pesos un mil ($ 1.000,00). 
     Se pueden presentar al menos tres (3)</t>
    </r>
    <r>
      <rPr>
        <sz val="10"/>
        <color theme="1"/>
        <rFont val="Arial"/>
      </rPr>
      <t xml:space="preserve"> solicitudes de cotización (del bien o servicio a contratar) cursadas</t>
    </r>
    <r>
      <rPr>
        <sz val="10"/>
        <color theme="1"/>
        <rFont val="Arial"/>
      </rPr>
      <t xml:space="preserve"> a tres o más empresas oferentes.
     L</t>
    </r>
    <r>
      <rPr>
        <sz val="10"/>
        <color theme="1"/>
        <rFont val="Arial"/>
      </rPr>
      <t xml:space="preserve">a selección del proveedor se hará con el criterio del más bajo precio.
     </t>
    </r>
    <r>
      <rPr>
        <b/>
        <sz val="10"/>
        <color theme="1"/>
        <rFont val="Arial"/>
      </rPr>
      <t>En caso de no contar con tres (3) presupuestos, o no poder seleccionar al proveedor que ofrece menor precio, presentar este cuadro una nota de justificación siguiendo las pautas del ítem    (XX)</t>
    </r>
    <r>
      <rPr>
        <sz val="10"/>
        <color theme="1"/>
        <rFont val="Arial"/>
      </rPr>
      <t xml:space="preserve">
</t>
    </r>
  </si>
  <si>
    <r>
      <rPr>
        <b/>
        <sz val="10"/>
        <color theme="1"/>
        <rFont val="Arial"/>
      </rPr>
      <t>(b) Ejemplos:</t>
    </r>
    <r>
      <rPr>
        <sz val="10"/>
        <color theme="1"/>
        <rFont val="Arial"/>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</si>
  <si>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b/>
        <sz val="10"/>
        <color theme="1"/>
        <rFont val="Trebuchet MS"/>
      </rPr>
      <t>Empresa</t>
    </r>
    <r>
      <rPr>
        <i/>
        <sz val="8"/>
        <color theme="1"/>
        <rFont val="Trebuchet MS"/>
      </rPr>
      <t xml:space="preserve">
(Nombre fiscal de la empresa)</t>
    </r>
  </si>
  <si>
    <r>
      <rPr>
        <b/>
        <sz val="10"/>
        <color theme="1"/>
        <rFont val="Trebuchet MS"/>
      </rPr>
      <t>Nº de CUIT, Dirección, Teléfono</t>
    </r>
    <r>
      <rPr>
        <i/>
        <sz val="10"/>
        <color theme="1"/>
        <rFont val="Trebuchet MS"/>
      </rPr>
      <t xml:space="preserve">
</t>
    </r>
    <r>
      <rPr>
        <i/>
        <sz val="8"/>
        <color theme="1"/>
        <rFont val="Trebuchet MS"/>
      </rPr>
      <t>(Datos de la empresa)</t>
    </r>
  </si>
  <si>
    <r>
      <rPr>
        <b/>
        <sz val="10"/>
        <color theme="1"/>
        <rFont val="Trebuchet MS"/>
      </rPr>
      <t>Descripción del
bien/ servicio (b)</t>
    </r>
    <r>
      <rPr>
        <i/>
        <sz val="10"/>
        <color theme="1"/>
        <rFont val="Trebuchet MS"/>
      </rPr>
      <t xml:space="preserve">
</t>
    </r>
    <r>
      <rPr>
        <i/>
        <sz val="8"/>
        <color theme="1"/>
        <rFont val="Trebuchet MS"/>
      </rPr>
      <t>Características de los bienes/ servicios</t>
    </r>
  </si>
  <si>
    <r>
      <rPr>
        <b/>
        <sz val="10"/>
        <color theme="1"/>
        <rFont val="Trebuchet MS"/>
      </rPr>
      <t xml:space="preserve">Importe Unitario
</t>
    </r>
    <r>
      <rPr>
        <i/>
        <sz val="8"/>
        <color theme="1"/>
        <rFont val="Trebuchet MS"/>
      </rPr>
      <t>(moneda nacional)</t>
    </r>
  </si>
  <si>
    <r>
      <rPr>
        <b/>
        <u/>
        <sz val="10"/>
        <color theme="1"/>
        <rFont val="Trebuchet MS"/>
      </rPr>
      <t>Importe Total</t>
    </r>
    <r>
      <rPr>
        <b/>
        <u/>
        <sz val="10"/>
        <color theme="1"/>
        <rFont val="Trebuchet MS"/>
      </rPr>
      <t xml:space="preserve">
 IVA incluido
</t>
    </r>
    <r>
      <rPr>
        <i/>
        <u/>
        <sz val="8"/>
        <color theme="1"/>
        <rFont val="Trebuchet MS"/>
      </rPr>
      <t>(moneda nacional)</t>
    </r>
  </si>
  <si>
    <r>
      <rPr>
        <b/>
        <sz val="10"/>
        <color theme="1"/>
        <rFont val="Arial"/>
      </rPr>
      <t xml:space="preserve">Importe Total
</t>
    </r>
    <r>
      <rPr>
        <i/>
        <sz val="8"/>
        <color theme="1"/>
        <rFont val="Arial"/>
      </rPr>
      <t>(moneda extranjera)</t>
    </r>
  </si>
  <si>
    <r>
      <rPr>
        <b/>
        <sz val="10"/>
        <color theme="1"/>
        <rFont val="Trebuchet MS"/>
      </rPr>
      <t xml:space="preserve">Forma de Pago 
</t>
    </r>
    <r>
      <rPr>
        <i/>
        <sz val="8"/>
        <color theme="1"/>
        <rFont val="Trebuchet MS"/>
      </rPr>
      <t>(Contado o Cheque)</t>
    </r>
  </si>
  <si>
    <r>
      <rPr>
        <b/>
        <sz val="10"/>
        <color theme="1"/>
        <rFont val="Trebuchet MS"/>
      </rPr>
      <t xml:space="preserve">Observaciones </t>
    </r>
    <r>
      <rPr>
        <i/>
        <sz val="10"/>
        <color theme="1"/>
        <rFont val="Trebuchet MS"/>
      </rPr>
      <t xml:space="preserve">
</t>
    </r>
    <r>
      <rPr>
        <i/>
        <sz val="8"/>
        <color theme="1"/>
        <rFont val="Trebuchet MS"/>
      </rPr>
      <t>(se debe incluir toda aquella característica que no ha sido posible incluir anteriormente)</t>
    </r>
  </si>
  <si>
    <r>
      <rPr>
        <b/>
        <sz val="10"/>
        <color theme="1"/>
        <rFont val="Arial"/>
      </rPr>
      <t xml:space="preserve">(a) Se deben presentar tres (3) presupuestos cuando:   
   </t>
    </r>
    <r>
      <rPr>
        <sz val="10"/>
        <color theme="1"/>
        <rFont val="Arial"/>
      </rPr>
      <t>El valor del gasto supere el monto de pesos un mil ($ 1.000,00). 
     Se pueden presentar al menos tres (3)</t>
    </r>
    <r>
      <rPr>
        <sz val="10"/>
        <color theme="1"/>
        <rFont val="Arial"/>
      </rPr>
      <t xml:space="preserve"> solicitudes de cotización (del bien o servicio a contratar) cursadas</t>
    </r>
    <r>
      <rPr>
        <sz val="10"/>
        <color theme="1"/>
        <rFont val="Arial"/>
      </rPr>
      <t xml:space="preserve"> a tres o más empresas oferentes.
     L</t>
    </r>
    <r>
      <rPr>
        <sz val="10"/>
        <color theme="1"/>
        <rFont val="Arial"/>
      </rPr>
      <t xml:space="preserve">a selección del proveedor se hará con el criterio del más bajo precio.
     </t>
    </r>
    <r>
      <rPr>
        <b/>
        <sz val="10"/>
        <color theme="1"/>
        <rFont val="Arial"/>
      </rPr>
      <t>En caso de no contar con tres (3) presupuestos, o no poder seleccionar al proveedor que ofrece menor precio, presentar este cuadro una nota de justificación siguiendo las pautas del ítem    (XX)</t>
    </r>
    <r>
      <rPr>
        <sz val="10"/>
        <color theme="1"/>
        <rFont val="Arial"/>
      </rPr>
      <t xml:space="preserve">
</t>
    </r>
  </si>
  <si>
    <r>
      <rPr>
        <b/>
        <sz val="10"/>
        <color theme="1"/>
        <rFont val="Arial"/>
      </rPr>
      <t>(b) Ejemplos:</t>
    </r>
    <r>
      <rPr>
        <sz val="10"/>
        <color theme="1"/>
        <rFont val="Arial"/>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</si>
  <si>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t>Mercado Libre</t>
  </si>
  <si>
    <t>Amazon</t>
  </si>
  <si>
    <t>Cuenta de ahorros</t>
  </si>
  <si>
    <t>Falabella</t>
  </si>
  <si>
    <t>MYM SYSTECH</t>
  </si>
  <si>
    <t>SERVIDOR DELL EMC PowerEdge T150 Intel Xeon E-2336G 16GB 4TB HDD 12Gb/s SAS T150ANH1Y23V1</t>
  </si>
  <si>
    <t>https://mymsystech.com.co/servidores/5168-servidor-dell-poweredge-t150.html?srsltid=AfmBOopat-pBmm5TjGkvMPY9m5V5erZmnYvywfifWe1T22sx-tN4x_xc3QY</t>
  </si>
  <si>
    <t>CUADRO DE COTIZACIONES SERVER ADMIN</t>
  </si>
  <si>
    <t>}</t>
  </si>
  <si>
    <t>Microsoft</t>
  </si>
  <si>
    <t>https://www.microsoft.com/es-co/microsoft-365/business/compare-all-microsoft-365-business-products-d?ef_id=_k_Cj0KCQjwh7K1BhCZARIsAKOrVqFGGdtdI21KDQaOmO1docQJ4oB4Evhb47MR-nkmq59AaAVUqJxFRpgaAqGGEALw_wcB_k_&amp;OCID=AIDcmmpw76nrjm_SEM__k_Cj0KCQjwh7K1BhCZARIsAKOrVqFGGdtdI21KDQaOmO1docQJ4oB4Evhb47MR-nkmq59AaAVUqJxFRpgaAqGGEALw_wcB_k_&amp;gad_source=1#footnote1</t>
  </si>
  <si>
    <t>Microsoft 365 Empresa Premium</t>
  </si>
  <si>
    <t>Noventiq</t>
  </si>
  <si>
    <t>https://co.noventiq.market/product/microsoft-365-business-premium-9826/</t>
  </si>
  <si>
    <t>Microsoft 365 Business Premium P1Y Annual NCE</t>
  </si>
  <si>
    <t>Alkosto</t>
  </si>
  <si>
    <t>Cuadro Comparativo de Cotizaciones - Portatil Desarrollador</t>
  </si>
  <si>
    <t>https://www.mercadolibre.com.co/laptop-asus-tuf-gaming-156-rtx-4070-i7-13620h-16gb-1tb-w11h-color-gris/p/MCO37758355#polycard_client=search-nordic&amp;searchVariation=MCO37758355&amp;position=10&amp;search_layout=stack&amp;type=product&amp;tracking_id=ebbf7fb0-4cae-4483-87ba-4fbb24225bee&amp;wid=MCO1442654965&amp;sid=search</t>
  </si>
  <si>
    <t>Laptop Asus Tuf Gaming 15.6 Rtx 4070 I7 13620h 16gb 1tb W11h Color Gris</t>
  </si>
  <si>
    <t>Techinn</t>
  </si>
  <si>
    <t>Portátil para juegos ASUS TUF FX507 2024, pantalla FHD IPS de 15,6", 144 Hz, Intel i7-13620H de 10 núcleos, 16 GB de memoria DDR5, SSD de 1 TB, NVIDIA GeForce RTX 4070</t>
  </si>
  <si>
    <t>Gla Tecnologia</t>
  </si>
  <si>
    <t>https://glaunilago.com.co/producto/asus-tuf-fx507vi-gaming-core-i7-13620h-1tb-ssd-16gb-15-6-1920x1080-144hz-ips-win11-nvidia-rtx-4070-8192mb-mecha-grey-backlit-keyboard/?gad_source=4&amp;gclid=Cj0KCQjwiOy1BhDCARIsADGvQnCWjW3WTAUBhECYpp5Dm2ZdKyf5uGKDpuiqL3-s6v-e-Z4gfF2ZOeYaAiaHEALw_wcB</t>
  </si>
  <si>
    <t>https://www.alkosto.com/computador-portatil-gamer-asus-tuf-gaming-156-pulgadas-fx507vu-intel-core-i7-ram-16gb-disco-ssd-1-tb-ssd-gris/p/4711387556658?fuente=google&amp;medio=cpc&amp;campaign=AK_COL_MAX_PEF_CPC_AON_COMP_TLP_Computadores-Brand-AON_PAC&amp;keyword=&amp;gad_source=4&amp;gclid=Cj0KCQjwiOy1BhDCARIsADGvQnDoijKdBNYJSI9TT2Er2ufUmtXggmdTbEMtZiLpgQuztyzxD5KID6saAqDtEALw_wcB</t>
  </si>
  <si>
    <t>Portátil Gamer ASUS TUF Gaming 15.6" Pulgadas FX507VU - Intel Core i7 - RAM 16GB - Disco SSD 1 TB SSD - Gris</t>
  </si>
  <si>
    <t>Cuadro Comparativo de Cotizaciones - Portatil Pastor</t>
  </si>
  <si>
    <t>Ordenador portátil Asus Tuf Gaming Rtx3050 Core I5 16 GB 512 SSD W11</t>
  </si>
  <si>
    <t>https://www.mercadolibre.com.co/ordenador-portatil-asus-tuf-gaming-rtx3050-core-i5-16-gb-512-ssd-w11/p/MCO29752823#searchVariation%3DMCO29752823%26position%3D2%26search_layout%3Dstack%26type%3Dproduct%26tracking_id%3Dced9aed3-3f03-44a4-904e-75ac96e4112c</t>
  </si>
  <si>
    <t>https://www.alkosto.com/computador-portatil-gamer-asus-tuf-156-pulgadas-fx507zc4-intel-core-i5-ram-16gb-disco-ssd-512-gb-gris/p/4711387522639</t>
  </si>
  <si>
    <t>Computador Portátil Gamer ASUS TUF 15.6" Pulgadas FX507ZC4 - Intel Core i5 - RAM 16GB - Disco SSD 512 GB - Gris</t>
  </si>
  <si>
    <t>https://www.tradeinn.com/techinn/es/asus-portatil-gaming-f15-tuf507zc4-hn231-15.6-i5-12500h-16gb-512gb-ssd-rtx-3050/140849641/p?utm_source=google_products&amp;utm_medium=merchant&amp;id_producte=143190915&amp;country=co&amp;gad_source=4&amp;gclid=Cj0KCQjwiOy1BhDCARIsADGvQnA8kMkQfRN45f1iwJV_ArgRzjwYTwHw_oeZTLO1Q5fq27I3VL91c8UaAl99EALw_wcB</t>
  </si>
  <si>
    <t>Asus Portátil gaming F15 TUF507ZC4-HN231 15.6´´ i5-12500H/16GB/512GB SSD/RTX 3050</t>
  </si>
  <si>
    <t>Hostinger</t>
  </si>
  <si>
    <t>https://cart.hostinger.com/pay/7a62133b-483a-4a79-a8d6-037944e9d0b2/stepper</t>
  </si>
  <si>
    <t>Business Web Hosting</t>
  </si>
  <si>
    <t>Hosting Colombia</t>
  </si>
  <si>
    <t>https://www.latinoamericahosting.com.co/hosting/?gad_source=1&amp;gclid=Cj0KCQjwiOy1BhDCARIsADGvQnBKa4aj6apLp-MDO6KbRfZAkRccjky-2TkC5LFEbvqNkgUvRsBYW64aAuMuEALw_wcB</t>
  </si>
  <si>
    <t>Hosting empresarial E3</t>
  </si>
  <si>
    <t>Servicio contratado anualmente
Espacio en disco: 200GB
CPU: 3
RAM: 8GB
Transferencia: 4TB
Sitios web: Ilimitados
Bases de datos: Ilimitadas</t>
  </si>
  <si>
    <t>https://www.latinoamericahosting.com.co/dominios/</t>
  </si>
  <si>
    <t>Dominio contratado anualmente
*Iva Incluido</t>
  </si>
  <si>
    <t>https://www.hostinger.co/comprar-dominio</t>
  </si>
  <si>
    <t>Dominio extension .com</t>
  </si>
  <si>
    <t>Dominio contratado sin descuento
Servicio no incluye *Iva</t>
  </si>
  <si>
    <t xml:space="preserve">Servicio contratado anualmente 
100 sitios web
Icon
~100 000 visitas al mes
Icon
200 GB de almacenamiento NVMe
Icon
600 000 archivos y directorios (inodos)
Icon
Plantillas prediseñadas gratis
Icon
Migración de sitios web automática y gratis
Icon
SSL ilimitado gratis
Icon
Email gratis
Icon
Copias de seguridad diarias y bajo demanda
Icon
Escáner de vulnerabilidades de WordPress
Icon
Actualizaciones automáticas inteligentes de WordPress
Icon
Aceleración WordPress avanzada
Icon
Ancho de banda ilimitado
</t>
  </si>
  <si>
    <t>Hostgator</t>
  </si>
  <si>
    <t>https://www.hostgator.co/busqueda-de-dominios/?token=D=5lDE277@C82?:K2E:@?UE=5l]4@%3E</t>
  </si>
  <si>
    <t>Dominio contratado anualmente
Servicio no incluye *Iva</t>
  </si>
  <si>
    <t>https://www.hostgator.co/web-hosting-seleccionar-duracion-del-plan?pid=6</t>
  </si>
  <si>
    <t>Web hosting plan de negocios</t>
  </si>
  <si>
    <t>Servicio contratado anualmente
Incluye descuento 55%
Sitios ilimitados, cuentas de correo y FTP ilimitadas, certificado SSL, Creador de Sitios, instalador de WordPress y otras aplicaciones, cPanel, y más.</t>
  </si>
  <si>
    <t>https://articulo.mercadolibre.com.co/MCO-1967935192-servidor-dell-t150-xeon-e2336g-16gb-4tb-72k-t150anh1y23v1-_JM#position%3D29%26search_layout%3Dstack%26type%3Ditem%26tracking_id%3Dc2b41a0c-d047-40f5-a587-bc38b0134cc3</t>
  </si>
  <si>
    <t>SERVIDOR DELL T150 XEON 16Gb 4TB</t>
  </si>
  <si>
    <t>https://www.madrigal.co/?product=computadores-de-escritorio-servidores-xeon-e-23362-9ghz-12m-cache-6c-12t-turbo-65w-3200-mt-sram-16gb-udimm3200mt-s-dell-epm-290</t>
  </si>
  <si>
    <t>PC Madrigal</t>
  </si>
  <si>
    <t>Servidor Dell T150 Xeon E2336g 4TB</t>
  </si>
  <si>
    <t>•	Servidor Dell Power Edge T150 Xeon E2336G 16Gb 4tb 7.2K T150ANH1Y23V1.
•	Procesador Intel Xeon E-2336 2.9 Ghz Hasta 4.8Ghz 12MB Cache 6 Núcleos 12 Hilos.
•	Memoria Ram 16GB Ddr4 3200mhz.
•	Capacidad Disco 4 Tb Interfaz de Conexión Sata 6gb/s Velocidad Rotación 7.200 rpm.</t>
  </si>
  <si>
    <t>•	El servidor DELL T150 tiene factor de forma Torre con procesador Intel Xeon E-2336G con frecuencia base de 2.90 Ghz, Frecuencia máxima turbo boost 2.0  4.80Ghz.  6C/12H  bus 8Gt/s.  65W.
•	Ram del servidor T150:  16GB.
•	Full Height RAID 0, 1, 10, (Raid 5 software).
•	4TB Hard Drive SATA 6Gbps 7.2K 512n 3.5in Cabled.</t>
  </si>
  <si>
    <t>•	Dell PowerEdgeTower T150.
•	Procesador: Intel Xeon E-2336.
•	RAM: 16GB.
•	Discos D: 4TB Hard Drive SATA 6Gbps 7.2K.</t>
  </si>
  <si>
    <t>Cuadro Comparativo de Cotizaciones - Monitor Administrador</t>
  </si>
  <si>
    <t>https://www.mercadolibre.com.co/monitor-gamer-asus-tuf-24-fhd-ips-180-hz-1ms-vg249q3a-pd-color-negro/p/MCO29583159?matt_tool=19390127&amp;utm_source=google_shopping&amp;utm_medium=organic&amp;item_id=MCO2526350928&amp;from=gshop</t>
  </si>
  <si>
    <t>Monitor Gamer Asus Tuf 24 Fhd Ips 180 Hz 1ms Vg249q3a</t>
  </si>
  <si>
    <t>Pantalla
•	Tamaño de la pantalla: 24 ".
•	Resolución de la pantalla: 1920 px x 1080 px.
•	Frecuencia de actualización recomendada: 180 Hz
•	Frecuencia máxima de actualización: 180 Hz.
•	Tipo de resolución: Full HD.
•	Tipo de pantalla: IPS.
•	Con pantalla táctil: No.
•	Tiempo de respuesta GTG: 1 ms.
•	Tecnologías de sincronización: FreeSync.
•	Tipo de panel: IPS.</t>
  </si>
  <si>
    <t>MONITOR ASUS TUF 24 VG249Q3A 1MS -180HZ</t>
  </si>
  <si>
    <t>https://www.falabella.com.co/falabella-co/product/129885030/MONITOR-ASUS-TUF-24-VG249Q3A-1MS-180HZ-HDMI-FHD-IPS-PANEL/129885031</t>
  </si>
  <si>
    <t>•	Incluido descuento de -54%
•	Precio original: $1.800.000
•	Resolución de pantalla: 1920x1080.
•	Garantía: 6 meses.
•	Características de la pantalla: FHD.
•	Dimensiones: 54,10 x 39,40 x 17,40 cm.
•	Tamaño de la pantalla: 23.8.
•	Requiere IMEI: No.
•	Tiempo de respuesta: 1 ms.</t>
  </si>
  <si>
    <t>ASUS TUF Gaming 24”  1080P Monitor (VG249Q3A)</t>
  </si>
  <si>
    <t>Teclado Y Mouse Inalámbrico Logitech Mk220</t>
  </si>
  <si>
    <t>https://www.mercadolibre.com.co/kit-de-teclado-y-mouse-inalambrico-logitech-mk220-espanol-latinoamerica-de-color-negro/p/MCO18610825?matt_tool=19390127&amp;utm_source=google_shopping&amp;utm_medium=organic&amp;item_id=MCO851678089&amp;from=gshop</t>
  </si>
  <si>
    <t>•	Precio incial: $99.000 - Producto con descuento de -26%
•	Color del mouse: Negro.
•	Kit compuesto por teclado K220 y mouse M150.
•	Aptos para Windows vista y versiones superiores.
•	Resistentes a salpicaduras.
•	Batería incluida.
•	Teclado de membrana con switch membrana.
•	Contiene 105 teclas y 3 botones.
•	Idioma del teclado: Español Latinoamérica.
•	Mouse con sensor óptico y resolución de 1000 dpi.
•	Productos con rango inalámbrico de 10 m.
•	Interfaz de conexión de los dispositivos usb.
•	Combinación perfecta y completa para distintas actividades diarias.</t>
  </si>
  <si>
    <t>https://www.alkosto.com/combo-logitech-inalambrico-multimedia-teclado-mouse-mk220/p/097855088819?utm_source=google&amp;utm_medium=organic&amp;utm_campaign=Shopping-Organico</t>
  </si>
  <si>
    <t>•	Tecnología inalámbrica avanzada de 2,4 ghz.
•	Diseño elegante y minimalista.
•	Teclas silenciosas.
•	Simplicidad plug and play.
•	Menos complicaciones de pilas.</t>
  </si>
  <si>
    <t>https://www.falabella.com.co/falabella-co/product/127764728/Combo-Teclado-y-Mouse-Inalambrico-Logitech-MK220-Espanol/127764729</t>
  </si>
  <si>
    <t>•	Precio Inicial: $120.000 - El producto trae un descuento de -42%
ESPECIFICACIONES TECNICAS
•	Marca: Logitech.
•	Referencia: MK220 WIRELESS.
•	Tipo de conexión: tecnología inalámbrica de 2,4 GHz (10 metros).
•	Dimensiones Teclado: 11.2 x 38.1 x 1.7 cm.
•	Peso Teclado: 320 g.
•	Teclado en idioma español (Si cuenta con la letra Ñ).
•	Diseño resistente a salpicaduras.
•	Hasta 5 millones de pulsaciones.
•	Teclado numérico con 10 teclas.
•	Tipo de teclas: Teclas cóncavas.
•	Batería Teclado: 2 Pilas AAA.
•	Dimensiones Mouse: 10.7 x 6 x 4 cm.
•	Peso Mouse: 112 g.
•	Número de botones: 3 (click izquierdo/derecho, click de botón central).
•	Batería Mouse: 2 Pilas AA.</t>
  </si>
  <si>
    <t>ETB</t>
  </si>
  <si>
    <t>https://etbdigital.com/planes-etb-negocios/</t>
  </si>
  <si>
    <t>Internet Fibra Optica</t>
  </si>
  <si>
    <t>Movistar</t>
  </si>
  <si>
    <t>https://ofertas.movistarempresas.com/co-planes-internet?utm_source=GOOGLE-SEM&amp;utm_medium=SEM_SEM_CPL&amp;utm_campaign=CO_FIJO_COL-GENERAL-B2B_23-07-03_SEM_LDS-WEB_AON_ABT_BRAND&amp;utm_term=FIJO-EMPRESAS-CATEGORY&amp;utm_content=ABT_LDS-WEB&amp;gad_source=1&amp;gclid=Cj0KCQjwq_G1BhCSARIsACc7NxpG5SwvFFGYICoUzbG2VCTkF0-wGvFBLtNjbIDqxKuQdlS3ApPTDbgaAr-MEALw_wcB</t>
  </si>
  <si>
    <t>Internet Fibra empresarial
500 Megas</t>
  </si>
  <si>
    <t>•Plan mensual inicial: $105990
•Producto con descuento de -20%
•100 megas adicionales por ser postpago Movistar Empresas
•Bono: 100 Megas
•Misma velocidad de subida y de bajada
•Seguridad total McAfee
•Priorización de red
•Atención y soporte VIP</t>
  </si>
  <si>
    <t>Tigo</t>
  </si>
  <si>
    <t>https://www.tigo.com.co/medianas/internet-conectividad/internet</t>
  </si>
  <si>
    <t>Internet Business Seguro
500 Megas</t>
  </si>
  <si>
    <t>•Internet
•500 Megas
•Tecnología FTTx
•Pack de Ciberseguridad
•10 licencias de protección para seguridad endpoint
Icono de Check, Tigo
•5 licencias para equipos fijos
•Incluye un reporte mensual y monitoreo de endpoints fijos
•5 licencias para equipos móviles
•Protección Web
•Antiphising
•Antiransomware
•Detección de Intrusos
•Filtrado de contenido</t>
  </si>
  <si>
    <t>•300 Megas
•Plan tarifa plena
•Punto cableado
•Tienda en línea y App Veci por 6 meses. Antivirus y Soporte y Marketing digital por 6 meses
•1 mes sin costo de Max y DGO (Full, Básico o Flex)</t>
  </si>
  <si>
    <t>RevolutionSoft</t>
  </si>
  <si>
    <t>https://revolutionsoft.com.co/microsoft-sql-server/sql-server-2022-standard.html?id_product_attribute=0&amp;srsltid=AfmBOop6iYRl6DYjleTRfJjjSfxBVz9X7Q3rdbF4xo4fnsOSIxsH904cQ2U</t>
  </si>
  <si>
    <t>Licencia Microsoft SQL Server 2022 Standard Edition - 16 cores - Usuarios Ilimitados</t>
  </si>
  <si>
    <t>•	Licencia Microsoft SQL Server 2022 Standard Edition - Multi-idioma.
•	Licencia para servidores de hasta 16 núcleos - Usuarios ilimitados
•	Una vez realizado el pago, recibe en tu email la clave de activación y las instrucciones de instalación. 
•	Licencia FPP: licencia válida para cambiarla de equipo cada vez que quieras. (solo en un equipo a la vez), puedes reinstalarla tantas veces como necesites.
•	Licencia válida para empresas (válida para pasar auditoría y para reventa).
•	Garantía de por vida.
•	Licencia de por vida, compra AHORA y úsala para SIEMPRE.
•	Enviamos factura de compra con IVA desglosado, incluye clave de activación.
•	Servicio atención al cliente gratuito: el mejor soporte para nuestros clientes. También contarás con el soporte oficial de Microsoft.</t>
  </si>
  <si>
    <t>Lasus</t>
  </si>
  <si>
    <t>BlitzHandel24</t>
  </si>
  <si>
    <t>Microsoft SQL Server 2022 Standard</t>
  </si>
  <si>
    <t>https://blitzhandel24.com/co/microsoft-sql-server-2022-standard?sPartner=g_s_CO&amp;number=241822328&amp;gad_source=4&amp;gclid=Cj0KCQjwq_G1BhCSARIsACc7Nxrg_IYT34UD51tOaVIwfwHqdaE659DJSQ_R-t6Jv7mOZc2wJ2bMli0aAmohEALw_wcB</t>
  </si>
  <si>
    <t>•	Libre de impuestos y envió gratuito
•	Microsoft SQL Server y ofrece más innovaciones en cuanto a rendimiento, seguridad y disponibilidad. Forma parte de la Plataforma de Datos Inteligentes de Microsoft, que unifica las bases de datos operativas, la analítica y la gestión de datos.  
•	SQL Server 2022 se integra con Azure Synapse Link y Microsoft Purview para proporcionar a los clientes una visión más profunda, predicción y gobierno de sus datos a escala. La integración en la nube se mejora con la recuperación de desastres (DR) gestionada en Azure SQL Managed Instance y el análisis en tiempo real, lo que permite a los administradores de bases de datos gestionar sus activos de datos con mayor flexibilidad y un impacto mínimo para el usuario final. El rendimiento y la escalabilidad se mejoran automáticamente gracias a la inteligencia de consulta incorporada.</t>
  </si>
  <si>
    <t>•La licencia de dispositivo para SQL Server 2022 te brinda acceso a la potente base de datos de Microsoft. Esta licencia CAL es necesaria para que un usuario pueda acceder al servidor en un entorno empresarial. Asegura la legalidad y la eficiencia en tu empresa con esta licencia de dispositivo.</t>
  </si>
  <si>
    <t>https://lasus.com.co/es/licencia-de-dispositivo-para-sql-server-2022-1-cal-nce-com-bas-per-1tm</t>
  </si>
  <si>
    <t>Licencia de dispositivo para SQL Server 2022</t>
  </si>
  <si>
    <t>Tarjeta de credito</t>
  </si>
  <si>
    <t>Colombia PC</t>
  </si>
  <si>
    <t>https://colombiapc.com/product/windows-11-pro-licencia-original/?gad_source=4&amp;gclid=Cj0KCQjwlIG2BhC4ARIsADBgpVTtXSkHui1MY6KFEIJp_hUK2fdILC3OKQHG2dKiSdG7dLrdZcCk_9QaAl2IEALw_wcB</t>
  </si>
  <si>
    <t>Windows 11 Pro
1 PC</t>
  </si>
  <si>
    <t>Licencias Pccl</t>
  </si>
  <si>
    <t>https://licenciaspccl.net/product/windows-11-pro-32-64-bits-permanente-multilenguaje/?gad_source=4&amp;gclid=Cj0KCQjwlIG2BhC4ARIsADBgpVTEaQKS4ccctn3U1dSGJSu-aKpsQefPQm_l51gBvOwn8fwrM3GcDEEaAnVMEALw_wcB</t>
  </si>
  <si>
    <t>•	Envió gratuito - Sin impuestos
•	Activación de por vida.
•	Activación en un solo equipo.
REQUISITOS DEL SISTEMA
•	CPU: 1 gigahercio (GHz) o más rápido con 2 o más núcleos en un procesador compatible de 64 bits o System on a Chip (SoC)
•	RAM: 4GB
•	Almacenamiento: 64 GB de más grande
•	Firmware del sistema: UEFI, compatible con arranque seguro
•	TPM: Módulo de plataforma segura (TPM) versión 2.0
•	Tarjeta gráfica: Compatible con DirectX 12 o posterior con controlador WDDM 2.0
•	Pantalla: pantalla de alta definición (720p) que es mayor de 9″ en diagonal, 8 bits por canal de color
•	Internet: Windows 11 Home Edition requiere conectividad a Internet y un dispositivo de Microsoftpara completar la configuración del dispositivo en el primer uso.</t>
  </si>
  <si>
    <t>Activatusoftware</t>
  </si>
  <si>
    <t>https://activatusoftware.com/producto/windows-11-pro/</t>
  </si>
  <si>
    <t>•	Envió gratuito
•	Activación permanente
Especificaciones del Producto
•	Tipo de Licencia: Permanente, de un solo uso.
•	Compatibilidad: 32/64 Bits.
•	Entrega: Inmediata vía correo electrónico.
•	Precio: €12,90 (descuento aplicado del precio original de €134,90).
Privacidad y Seguridad Mejoradas
•	Windows 11 Propone un énfasis especial en la seguridad, ofreciendo características avanzadas para proteger tu privacidad y tus datos. Con herramientas como BitLocker y la mejor protección de red, puedes estar seguro de que tu información está a salvo.
Productividad y Colaboración a Otro Nivel
•	Accede a las últimas herramientas de productividad y colaboración de Microsoft, como OneDrive, Microsoft Teams y SharePoint. Estas aplicaciones están diseñadas para aumentar tu eficiencia y facilitar el trabajo en equipo, tanto en entornos profesionales como personales.
Descarga y Activación Inmediata
•	Compra tu licencia de Windows 11 Pro en ActivatuSoftware.com y recibe tu código de activación directamente en tu correo electrónico las 24 horas del día, todos los días de la semana. La licencia es compatible con versiones de 32 y 64 bits, y nunca caduca. Junto con el código de activación, recibirás una guía de instalación detallada y el enlace para descargar el software desde el sitio oficial de Microsoft.</t>
  </si>
  <si>
    <t>https://www.falabella.com.co/falabella-co/product/130304630/Antivirus-McAfee-Total-Proteccion-10-Dispositivos-12-Meses/130304631</t>
  </si>
  <si>
    <t>Antivirus McAfee Total Proteccion</t>
  </si>
  <si>
    <t>•	Pin Físico.
•	Mcafee 10 Dispositivos.
•	Tiempo: 12 Meses.
•	Para: Cuenta Personal o Empresarial.
•	Antivirus galardonado: Protege tu información de hackers.
•	Optimización del rendimiento de tus dispositivos en internet.
•	Navegación segura en la web: bloquea los sitios peligrosos.
•	Compatibilidad Multidispositivos: PC, Mac, IOS y Android.
•	Safe Family: Mantén protegida a tu familia en internet.</t>
  </si>
  <si>
    <t>McAfee</t>
  </si>
  <si>
    <t>https://www.mcafee.com/es-co/antivirus/mcafee-total-protection.html</t>
  </si>
  <si>
    <t>•	Plan de un año.
•	Precio inicial de $270.000 y precio automático al renovar.
•	Protección todo en uno para tu información personal y privacidad, para que puedas disfrutar de la vida en línea. Incluye antivirus premium, navegación segura, supervisión de identidad y VPN segura.
•	Antivirus galardonado.
•	Supervisión de identidad.
•	Firewall.
•	Expertos en seguridad en línea.
•	Administrador de contraseñas.
•	Protección web.
•	Destructor de archivos.
•	Nivel de protección.</t>
  </si>
  <si>
    <t>https://www.mercadolibre.com.co/antivirus-total-protection-10-dispositivos-1-ano/p/MCO27107945?matt_tool=19390127&amp;utm_source=google_shopping&amp;utm_medium=organic&amp;item_id=MCO2390865130&amp;from=gshop</t>
  </si>
  <si>
    <t>Efectivo/Tarjeta de credito</t>
  </si>
  <si>
    <t>•	Cantidad de dispositivos protegidos: 10
•	Con cantidad ilimitada de dispositivos protegidos: No
•	Tiempo de licencia: 1 años
•	Protección completa para hasta 10 dispositivos.
•	Licencia válida por un año.
•	No limita la cantidad de dispositivos protegidos.
•	Protección integral para hasta 10 dispositivos durante un año.
•	Seguridad robusta contra amenazas en línea y malware.
•	Licencia de uso por un periodo de 12 meses.
DESCRIPCIÓN
•	Proporcionamos seguridad fácil de usar que ofrece defensa contra virus, ransomware y otras amenazas en línea.
•	Navegar en la Web es seguro, ya que se le alertará de los sitios que presentan riesgos y podrá evitar descargas peligrosas y ataques de phishing.
•	La seguridad con firewall impide que los hackers y el malware ataquen su PC, bloqueando el acceso a actividades sospechosas.
•	Olvídese de las contraseñas; la aplicación True Key™ las recordará por usted.
•	El cifrado de archivos protege la privacidad de sus archivos personales en su PC.</t>
  </si>
  <si>
    <t>https://www.microsoft.com/es-co/d/visual-studio-professional-2022/DG7GMGF0D3SJ/0002?OCID=AIDcmm6mu07qw1_seo_omc_goo&amp;source=googleshopping</t>
  </si>
  <si>
    <t>Visual Studio Professional 2022</t>
  </si>
  <si>
    <t>https://blitzhandel24.com/co/microsoft-visual-studio-2022-professional?sPartner=g_s_CO&amp;number=241821873</t>
  </si>
  <si>
    <t>Microsoft Visual Studio 2022 Professional</t>
  </si>
  <si>
    <t>BlitzHandel</t>
  </si>
  <si>
    <t>• Iva incluido.
• Licencia permanente,
• Visual Studio Professional 2022 es un entorno de desarrollo con todas las funciones que los desarrolladores de todo el mundo conocen y adoran. Nuestro primer IDE de 64 bits lo convierte en un entorno de desarrollo completo Es más fácil trabajar con proyectos más grandes y cargas de trabajo más complejas. Mejore su productividad, escriba código de alta calidad y reinvente la colaboración con un conjunto avanzado de herramientas e integraciones integradas para abordar los flujos de trabajo de desarrollo más desafiantes y ofrecer aplicaciones innovadoras.</t>
  </si>
  <si>
    <t>• Libre de impuestos y envio gratuito.
• Licencia permanente.
• Idioma multilingue.
•Visibilidad de las noticias en el editor.
• Función de búsqueda mejorada para sus proyectos.
• Suministro de carpetas de proyectos aún más grandes.
• Live Share para una visión constantemente precisa.J9
• IntelliCode AI avanzado para mayor precisión.
• Idoneidad de Visual Studio para dispositivos de 64 bits.
• Compatibilidad fluida con .NET 6.
• Pruebas a distancia como anticipo experimental.</t>
  </si>
  <si>
    <t xml:space="preserve">• Precio inicial: $849.99. Producto incluye descuento.
• Licencia permanente.
• Sistema operativo: Windows 10 versión 1809 o posterior: Home, Professional, Education y Enterprise (las versiones LTSC y S no son compatibles).
• Procesador: 64 bits con una frecuencia mínima de reloj de 2.0 GHz.
• RAM: 4 GB de RAM (se recomiendan 8 GB).
• Espacio en disco duro: al menos 32 GB de espacio libre.
• Tarjeta gráfica: Soporte DirectX 11 o versión posterior.
• Conexión a Internet: necesaria para instalar y actualizar Visual Studio. </t>
  </si>
  <si>
    <t>All good keys</t>
  </si>
  <si>
    <t>https://allgoodkeys.com/es/producto/visual-studio-2022-professional/?utm_source=Google%20Shopping&amp;utm_campaign=Spanish%20Feed&amp;utm_medium=cpc&amp;utm_term=22888&amp;srsltid=AfmBOopKiY2nqDhL5Qx_-9bAK8IqRWw94iC69erhO7k6hWfqG_GRYcZ27Jk</t>
  </si>
  <si>
    <t>•	Precio de lista: $179.00 - con descuento de -22%
•	Sin cargos de importación y envio gratis a colombia.
•	Tamaño de visualización de la pantalla de pie	23,8 pulgadas
•	Resolución de pantalla	1366x768
•	Resolución máxima de pantalla	1920 x 1080 píxeles
•	RAM:	8GB
•	Descripción de la tarjeta:	‎integrado</t>
  </si>
  <si>
    <t>https://www.amazon.com/-/es/gp/product/B0C7BFJHR7/ref=ewc_pr_img_1?smid=A2XZ7JICGUQ1CX&amp;th=1</t>
  </si>
  <si>
    <t>• Envio gratis
ALMACENAMIENTO Y PROCESAMIENTO
•	Marca del Procesador: INTEL .
•	Tipos de Discos que Incluye: Disco Estado Solido (SSD) 
•	Procesador: Intel Core I7 
•	Capacidad de Disco: Estado Solido SSD 1 TB 
•	Modelo del Procesador: Intel Core i7 13620H Velocidad del Procesador 2.4 GHz 
•	Número de Núcleos (más núcleos más multitareas): 10  Nucleos
•	Velocidad del Procesador: 2.4 GHz (24M Cache, up to 4.9 GHz, 10 cores: 6 P-cores and 4 E-cores) 
•	Memoria RAM: 16 GB 
•	Sistema Operativo: Windows 
•	Versión Sistema Operativo: Windows 11 Home - ASUS recomienda Windows 11 Pro para empresas 
IMAGEN Y PANTALLA
•	Tamaño Pantalla: 15.6  Pulgadas
•	Tarjeta Grafica: GeForce® RTX 4050 
•	Resolucion Pantalla: Full HD 
•	Modelo Tarjeta de Video/Grafica: GeForce RTX 4050 6GB GDDR6 
•	Marca Tarjeta de Video/Grafica: NVIDIA</t>
  </si>
  <si>
    <t>• Envio gratis
CARACTERISTICAS GENERALES
•	Marca: Asus.
•	Línea: TUF Gaming.
•	Modelo: FX507VI-F15.I74070.
•	Color: Gris
PROCESADOR
•	Tarjeta gráfica: GeForce RTX 4070.
•	Marca del procesador: Intel.
•	Línea del procesador: Core i7.
•	Modelo del procesador: 13620H.
•	Cantidad de núcleos: 10:
BATERIA
•	Tipo de batería: Ion de litio.
MEMORIA
•	Memoria RAM: 16 GB.
•	Tipo de memoria RAM: DDR5
•	Memoria de video: 8 GB
ALMACENAMIENTO
•	Capacidad de disco SSD: 1 TB.
PANTALLA
•	Frecuencia de actualización de la pantalla: 144 Hz.
•	Resolución de la pantalla: 1920 px x 1080 px.
•	Con pantalla táctil: No.
•	Tamaño de la pantalla: 15.6 ".
SISTEMA OPERATIVO
•	Nombre del sistema operativo: Windows
•	Versión del sistema operativo: 11
•	Edición del sistema operativo: Home</t>
  </si>
  <si>
    <t xml:space="preserve">
• Precio incial: $7.999.999 - Producto con descuento.
• Envio gratis.
Procesador:  Intel® Core™ i7-13620H 3.5Ghz (Turbo 4.9Ghz) –  16 Núcleos
• Tarjeta de Video: NVIDIA RTX4070 – 8GB DDR6 TDP 140W
• Memoria RAM: 16GB DDR5
• Disco Duro: 1TB SSD M.2
• Pantalla: 15.6″ FHD (1920×1080) 144Hz
• Teclado: Iluminado NUMERICO EN INGLES RGB
• Sistema Operativo: Windows 11 Home</t>
  </si>
  <si>
    <t>•	Precio inicial: $5.428.429 – Producto con descuento de -30%
• Envio gratis.
CARACTERISTICAS GENERALES
•	Marca: Asus.
•	Línea: TUF Gaming F15.
•	Modelo: Fx507zc4-Hn232w.
•	Color: Gris.
PROCESADOR
•	Tarjeta gráfica: NVIDIA GeForce RTX 3050.
•	Marca del procesador: Intel.
•	Línea del procesador: Core i5.
•	Modelo del procesador: 12500H.
SISTEMA OPERATIVO
•	Nombre del sistema operativo: Windows.
•	Versión del sistema operativo: 11.
•	Edición del sistema operativo: Home
MEMORIA
•	Memoria RAM: 16 GB.
•	Tipo de memoria RAM: 3200 MHz.
•	Memoria de video: 4 GB.
ALMACENAMIENTO
•	Capacidad de disco SSD: 512 GB.
PANTALLA
•	Frecuencia de actualización de la pantalla: 144 Hz.
•	Resolución de la pantalla: 1920 px x 1080 px.
•	Tamaño de la pantalla: 15.6 ".</t>
  </si>
  <si>
    <t>• Precio inicial: $4.899.000.
• Envio gratis.
ALMACENAMIENTO Y PROCESAMIENTO
•	Marca del Procesador: INTEL.
•	Tipos de Discos que Incluye: Disco Estado Solido (SSD).
•	Procesador: Intel Core I5.
•	Capacidad de Disco: Estado Solido SSD 512 GB.
•	Modelo del Procesador: Intel Core I5 12500H Procesador 2.5 GHz.
•	Número de Núcleos (más núcleos más multitareas): 12  Núcleos.
•	Velocidad del Procesador: 2.5 GHz (18M Cache, up to 4.5 GHz, 12 cores: 4 P-cores and 8 E-cores). 
•	Memoria RAM: 16 GB.
•	Sistema Operativo: Windows.
•	Version Sistema Operativo: Windows 11 Home - ASUS recomienda Windows 11 Pro for business.
IMAGEN Y PANTALLA
•	Tamaño Pantalla: 15.6 Pulgadas.
•	Tarjeta Gráfica: GeForce® RTX 3050. 
•	Resolución Pantalla: Full HD. 
•	Modelo Tarjeta de Video/Grafica: RTX 3050.
•	Marca Tarjeta de Video/Grafica: NVIDIA.</t>
  </si>
  <si>
    <t>• No incluye envio gratis. Precio de envio generado al momento de la compra de acuerdo a la transportadora a elegir.
•	Tipo de Portátil: Estándar.
•	Almacenamiento SSD: 512 GB.
•	RAM: 16 GB.
•	Procesador: Intel Core i5.
•	Gráfica Series: RTX 3050.
•	Sistema Operativo: No Incluido.
•	Idioma Teclado: Español.
•	Pulgadas: 15.0-15.9.
•	Tipo Disco Duro: SSD</t>
  </si>
  <si>
    <t>ORT COMPUTADORES</t>
  </si>
  <si>
    <t>https://tienda.ortcomputadores.com.co/producto/microsoft-365-empresa-premium/?srsltid=AfmBOor1KAhhPWjb32q4LoEuw3LafSdWjt_9dEiA-RwSFQWBu7Glo6QKWXg</t>
  </si>
  <si>
    <t>• El producto no incluye impuestos.
• Valor mensual: $22 USD.
• Valor aplicado a 12 meses.
• Solo para un usuario.
•Administración de identidad y acceso avanzada
•Protección mejorada frente a ciberamenazas contra virus y ataques de phishing
•Protección de dispositivos y puntos de conexión de grado empresarial
•Descubre, clasifica y protege información confidencial
•Copilot para Microsoft 365 está disponible como complemento</t>
  </si>
  <si>
    <t>• El producto no incluye impuestos.
• Plan anual.
• Solo para un usuario.
• Incluye 1 TB de almacenamiento en la nube y seguridad avanzada para todos tus dispositivos. Microsoft 365 Empresa Premium te ofrece:
• Correo electrónico de categoría empresarial.
• Organización sencilla de seminarios web.
Herramientas de informes y registro de asistentes.
• Administrar citas de clientes.
• Versiones web y celulares de las aplicaciones de Office.
• Control de datos y acceso.
• Protección contra ciberamenazas.
• Soporte ininterrumpido por teléfono y a través de la web.</t>
  </si>
  <si>
    <t>•	No incluye impuestos.
• 1 Año de tiempo de ejecución.
• Solo para un usuario.
• Detalle y costo del producto en la seccion (Comparar planes).
•	Obtén seguridad de punto de conexión de nivel empresarial con Microsoft Defender para Empresas.
•	Ayuda a proteger los datos de la empresa.
•	Habilita el acceso remoto seguro y protege tu identidad.
•	Administra dispositivos móviles, tabletas y equipos.
•	Defiéndete contra los ciberataques.
•	Simplifica la programación de citas con tus clientes y socios.
•	Colabora con mensajería instantánea y reuniones en línea.
•	Obtén correo y calendario.
•	Usa 1 TB de almacenamiento en la nube por usuario.
•	Disfruta de Aplicaciones Microsoft 365.</t>
  </si>
  <si>
    <t>• El producto incluye comision de mercadopago (4%) equivalente a $1.760, aumentara si la cantidad de compra es mayor. Obligatorio por politica del proveedor.
CARACTERISTICAS
•	Cifrado de dispositivos BitLocker.
•	Encriptación del dispositivo.
•	Buscar mi dispositivo.
•	Cortafuegos y protección de la red.
•	Protección de Internet.
•	Control y protección parental.
•	Arranque seguro.
•	Windows Information Protection (WIP).
REQUISITOS DEL SISTEMA
•	Procesador: 1 giga Hertz (GHz) o más rápido con 2 o más núcleos en un procesador de 64 bits compatible o sistema en un chip (SoC).
•	RAM: 4 gigabytes (GB).
•	Almacenamiento: dispositivo de almacenamiento de 64 GB o más.
•	Firmware del sistema UEFI, compatible con Arranque seguro.
•	TPM Módulo de plataforma segura (TPM) versión 2.0.
•	Tarjeta gráfica: Compatible con DirectX 12 o posterior con controlador WDDM 2.0.
OTRAS ESPECIFICACIONES
•	CD Key Original Windows 11 Pro, características innovadoras, apps premium, almacenamiento adicional en la nube y seguridad avanzada: Windows 11 tiene lo que necesitas para el éxito.
Activación instantánea. Incluye serial de activación e instrucciones para ingresar.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</si>
</sst>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409]#,##0"/>
  </numFmts>
  <fonts count="22" x14ac:knownFonts="1">
    <font>
      <sz val="10"/>
      <color rgb="FF000000"/>
      <name val="Arial"/>
      <scheme val="minor"/>
    </font>
    <font>
      <b/>
      <sz val="12"/>
      <color theme="1"/>
      <name val="Arial"/>
    </font>
    <font>
      <sz val="10"/>
      <name val="Arial"/>
    </font>
    <font>
      <b/>
      <sz val="10"/>
      <color theme="1"/>
      <name val="Arial"/>
    </font>
    <font>
      <b/>
      <sz val="10"/>
      <color theme="1"/>
      <name val="Trebuchet MS"/>
    </font>
    <font>
      <b/>
      <u/>
      <sz val="10"/>
      <color theme="1"/>
      <name val="Trebuchet MS"/>
    </font>
    <font>
      <i/>
      <sz val="10"/>
      <color theme="1"/>
      <name val="Arial"/>
    </font>
    <font>
      <sz val="10"/>
      <color theme="1"/>
      <name val="Trebuchet MS"/>
    </font>
    <font>
      <u/>
      <sz val="10"/>
      <color theme="10"/>
      <name val="Arial"/>
    </font>
    <font>
      <sz val="10"/>
      <color theme="1"/>
      <name val="Arial"/>
    </font>
    <font>
      <sz val="10"/>
      <color theme="1"/>
      <name val="Arial Narrow"/>
    </font>
    <font>
      <u/>
      <sz val="10"/>
      <color rgb="FF0000FF"/>
      <name val="Trebuchet MS"/>
    </font>
    <font>
      <i/>
      <sz val="8"/>
      <color theme="1"/>
      <name val="Trebuchet MS"/>
    </font>
    <font>
      <i/>
      <sz val="10"/>
      <color theme="1"/>
      <name val="Trebuchet MS"/>
    </font>
    <font>
      <i/>
      <u/>
      <sz val="8"/>
      <color theme="1"/>
      <name val="Trebuchet MS"/>
    </font>
    <font>
      <i/>
      <sz val="8"/>
      <color theme="1"/>
      <name val="Arial"/>
    </font>
    <font>
      <u/>
      <sz val="10"/>
      <color theme="10"/>
      <name val="Arial"/>
      <scheme val="minor"/>
    </font>
    <font>
      <sz val="10"/>
      <color rgb="FF000000"/>
      <name val="Arial"/>
      <scheme val="minor"/>
    </font>
    <font>
      <b/>
      <sz val="12"/>
      <color theme="1"/>
      <name val="Arial"/>
      <family val="2"/>
    </font>
    <font>
      <sz val="10"/>
      <color theme="1"/>
      <name val="Trebuchet MS"/>
      <family val="2"/>
    </font>
    <font>
      <sz val="10"/>
      <color rgb="FF000000"/>
      <name val="Arial"/>
      <family val="2"/>
      <scheme val="minor"/>
    </font>
    <font>
      <sz val="12"/>
      <color rgb="FF333333"/>
      <name val="Arial"/>
      <family val="2"/>
      <scheme val="minor"/>
    </font>
  </fonts>
  <fills count="6">
    <fill>
      <patternFill patternType="none"/>
    </fill>
    <fill>
      <patternFill patternType="gray125"/>
    </fill>
    <fill>
      <patternFill patternType="solid">
        <fgColor rgb="FFC0C0C0"/>
        <bgColor rgb="FFC0C0C0"/>
      </patternFill>
    </fill>
    <fill>
      <patternFill patternType="solid">
        <fgColor rgb="FFFFFF99"/>
        <bgColor rgb="FFFFFF99"/>
      </patternFill>
    </fill>
    <fill>
      <patternFill patternType="solid">
        <fgColor rgb="FFFFCC00"/>
        <bgColor rgb="FFFFCC00"/>
      </patternFill>
    </fill>
    <fill>
      <patternFill patternType="solid">
        <fgColor rgb="FFCCFFCC"/>
        <bgColor rgb="FFCCFFCC"/>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applyNumberFormat="0" applyFill="0" applyBorder="0" applyAlignment="0" applyProtection="0"/>
    <xf numFmtId="44" fontId="17" fillId="0" borderId="0" applyFont="0" applyFill="0" applyBorder="0" applyAlignment="0" applyProtection="0"/>
  </cellStyleXfs>
  <cellXfs count="55">
    <xf numFmtId="0" fontId="0" fillId="0" borderId="0" xfId="0"/>
    <xf numFmtId="0" fontId="3" fillId="3"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6" fillId="0" borderId="0" xfId="0" applyFont="1" applyAlignment="1">
      <alignment horizontal="center" vertical="center"/>
    </xf>
    <xf numFmtId="0" fontId="3" fillId="3" borderId="4" xfId="0" applyFont="1" applyFill="1" applyBorder="1" applyAlignment="1">
      <alignment horizontal="center" vertical="center"/>
    </xf>
    <xf numFmtId="0" fontId="7" fillId="0" borderId="4" xfId="0" applyFont="1" applyBorder="1" applyAlignment="1">
      <alignment horizontal="center" vertical="top" wrapText="1"/>
    </xf>
    <xf numFmtId="2" fontId="7" fillId="0" borderId="4" xfId="0" applyNumberFormat="1" applyFont="1" applyBorder="1" applyAlignment="1">
      <alignment horizontal="center" vertical="top" wrapText="1"/>
    </xf>
    <xf numFmtId="3" fontId="7" fillId="0" borderId="4" xfId="0" applyNumberFormat="1" applyFont="1" applyBorder="1" applyAlignment="1">
      <alignment horizontal="center" vertical="top" wrapText="1"/>
    </xf>
    <xf numFmtId="0" fontId="8" fillId="0" borderId="4" xfId="0" applyFont="1" applyBorder="1" applyAlignment="1">
      <alignment horizontal="left" vertical="top" wrapText="1"/>
    </xf>
    <xf numFmtId="0" fontId="7" fillId="0" borderId="4" xfId="0" applyFont="1" applyBorder="1" applyAlignment="1">
      <alignment horizontal="left" vertical="top" wrapText="1"/>
    </xf>
    <xf numFmtId="4" fontId="7" fillId="0" borderId="4" xfId="0" applyNumberFormat="1" applyFont="1" applyBorder="1" applyAlignment="1">
      <alignment horizontal="center" vertical="top" wrapText="1"/>
    </xf>
    <xf numFmtId="0" fontId="9" fillId="0" borderId="4" xfId="0" applyFont="1" applyBorder="1"/>
    <xf numFmtId="0" fontId="10" fillId="0" borderId="0" xfId="0" applyFont="1" applyAlignment="1">
      <alignment horizontal="center" vertical="center" wrapText="1"/>
    </xf>
    <xf numFmtId="0" fontId="9" fillId="0" borderId="0" xfId="0" applyFont="1"/>
    <xf numFmtId="0" fontId="11" fillId="0" borderId="4" xfId="0" applyFont="1" applyBorder="1" applyAlignment="1">
      <alignment horizontal="center" vertical="top" wrapText="1"/>
    </xf>
    <xf numFmtId="0" fontId="16" fillId="0" borderId="4" xfId="1" applyBorder="1" applyAlignment="1">
      <alignment horizontal="center" vertical="top" wrapText="1"/>
    </xf>
    <xf numFmtId="0" fontId="7" fillId="0" borderId="0" xfId="0" applyFont="1" applyAlignment="1">
      <alignment horizontal="left" vertical="top" wrapText="1"/>
    </xf>
    <xf numFmtId="0" fontId="19" fillId="0" borderId="4" xfId="0" applyFont="1" applyBorder="1" applyAlignment="1">
      <alignment horizontal="center" vertical="top" wrapText="1"/>
    </xf>
    <xf numFmtId="0" fontId="16" fillId="0" borderId="4" xfId="1" applyBorder="1" applyAlignment="1">
      <alignment horizontal="left" vertical="top" wrapText="1"/>
    </xf>
    <xf numFmtId="0" fontId="19" fillId="0" borderId="4" xfId="0" applyFont="1" applyBorder="1" applyAlignment="1">
      <alignment horizontal="center" vertical="center" wrapText="1"/>
    </xf>
    <xf numFmtId="164" fontId="0" fillId="0" borderId="0" xfId="0" applyNumberFormat="1" applyAlignment="1">
      <alignment horizontal="center" vertical="center"/>
    </xf>
    <xf numFmtId="164" fontId="7" fillId="0" borderId="4" xfId="0" applyNumberFormat="1" applyFont="1" applyBorder="1" applyAlignment="1">
      <alignment horizontal="center" vertical="center" wrapText="1"/>
    </xf>
    <xf numFmtId="0" fontId="7" fillId="0" borderId="4" xfId="0" applyFont="1" applyBorder="1" applyAlignment="1">
      <alignment horizontal="center" vertical="center" wrapText="1"/>
    </xf>
    <xf numFmtId="0" fontId="3" fillId="3" borderId="5" xfId="0" applyFont="1" applyFill="1" applyBorder="1" applyAlignment="1">
      <alignment horizontal="center" vertical="center"/>
    </xf>
    <xf numFmtId="0" fontId="19" fillId="0" borderId="7" xfId="0" applyFont="1" applyBorder="1" applyAlignment="1">
      <alignment horizontal="center" vertical="center" wrapText="1"/>
    </xf>
    <xf numFmtId="0" fontId="16" fillId="0" borderId="7" xfId="1" applyBorder="1" applyAlignment="1">
      <alignment horizontal="left" vertical="top" wrapText="1"/>
    </xf>
    <xf numFmtId="0" fontId="19" fillId="0" borderId="8" xfId="0" applyFont="1" applyBorder="1" applyAlignment="1">
      <alignment horizontal="center" vertical="center" wrapText="1"/>
    </xf>
    <xf numFmtId="0" fontId="16" fillId="0" borderId="9" xfId="1" applyBorder="1" applyAlignment="1">
      <alignment horizontal="center" vertical="top" wrapText="1"/>
    </xf>
    <xf numFmtId="164" fontId="0" fillId="0" borderId="6" xfId="0" applyNumberFormat="1" applyBorder="1" applyAlignment="1">
      <alignment horizontal="center" vertical="center"/>
    </xf>
    <xf numFmtId="164" fontId="7" fillId="0" borderId="9" xfId="0" applyNumberFormat="1" applyFont="1" applyBorder="1" applyAlignment="1">
      <alignment horizontal="center" vertical="center" wrapText="1"/>
    </xf>
    <xf numFmtId="0" fontId="19" fillId="0" borderId="9" xfId="0" applyFont="1" applyBorder="1" applyAlignment="1">
      <alignment horizontal="center" vertical="center" wrapText="1"/>
    </xf>
    <xf numFmtId="0" fontId="19" fillId="0" borderId="10" xfId="0" applyFont="1" applyBorder="1" applyAlignment="1">
      <alignment horizontal="center" vertical="center" wrapText="1"/>
    </xf>
    <xf numFmtId="165" fontId="7"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165" fontId="7" fillId="0" borderId="7" xfId="0" applyNumberFormat="1" applyFont="1" applyBorder="1" applyAlignment="1">
      <alignment horizontal="center" vertical="center" wrapText="1"/>
    </xf>
    <xf numFmtId="164" fontId="7" fillId="0" borderId="7" xfId="0" applyNumberFormat="1" applyFont="1" applyBorder="1" applyAlignment="1">
      <alignment horizontal="center" vertical="center" wrapText="1"/>
    </xf>
    <xf numFmtId="164" fontId="19" fillId="0" borderId="4" xfId="2" applyNumberFormat="1" applyFont="1" applyBorder="1" applyAlignment="1">
      <alignment horizontal="center" vertical="center" wrapText="1"/>
    </xf>
    <xf numFmtId="0" fontId="21" fillId="0" borderId="0" xfId="0" applyFont="1" applyAlignment="1">
      <alignment horizontal="center" vertical="center" wrapText="1"/>
    </xf>
    <xf numFmtId="0" fontId="19" fillId="0" borderId="3" xfId="0" applyFont="1" applyBorder="1" applyAlignment="1">
      <alignment horizontal="center" vertical="center" wrapText="1"/>
    </xf>
    <xf numFmtId="164" fontId="0" fillId="0" borderId="11" xfId="0" applyNumberFormat="1" applyBorder="1" applyAlignment="1">
      <alignment horizontal="center" vertical="center"/>
    </xf>
    <xf numFmtId="0" fontId="19" fillId="0" borderId="5" xfId="0" applyFont="1" applyBorder="1" applyAlignment="1">
      <alignment horizontal="center" vertical="center" wrapText="1"/>
    </xf>
    <xf numFmtId="0" fontId="20" fillId="0" borderId="0" xfId="0" applyFont="1"/>
    <xf numFmtId="164" fontId="19" fillId="0" borderId="4" xfId="0" applyNumberFormat="1" applyFont="1" applyBorder="1" applyAlignment="1">
      <alignment horizontal="center" vertical="center" wrapText="1"/>
    </xf>
    <xf numFmtId="0" fontId="19" fillId="0" borderId="0" xfId="0" applyFont="1" applyAlignment="1">
      <alignment horizontal="left" vertical="top" wrapText="1"/>
    </xf>
    <xf numFmtId="0" fontId="18" fillId="0" borderId="0" xfId="0" applyFont="1" applyAlignment="1">
      <alignment horizontal="center" vertical="center"/>
    </xf>
    <xf numFmtId="0" fontId="0" fillId="0" borderId="0" xfId="0"/>
    <xf numFmtId="0" fontId="18"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0" borderId="1" xfId="0" applyFont="1" applyBorder="1" applyAlignment="1">
      <alignment horizontal="left" vertical="center" wrapText="1"/>
    </xf>
    <xf numFmtId="0" fontId="1" fillId="0" borderId="0" xfId="0" applyFont="1" applyAlignment="1">
      <alignment horizontal="center" vertical="center"/>
    </xf>
    <xf numFmtId="0" fontId="1" fillId="2" borderId="1" xfId="0" applyFont="1" applyFill="1" applyBorder="1" applyAlignment="1">
      <alignment horizontal="center" vertical="center" wrapText="1"/>
    </xf>
  </cellXfs>
  <cellStyles count="3">
    <cellStyle name="Hipervínculo" xfId="1" builtinId="8"/>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ticulo.mercadolibre.com.co/MCO-1967935192-servidor-dell-t150-xeon-e2336g-16gb-4tb-72k-t150anh1y23v1-_JM" TargetMode="External"/><Relationship Id="rId2" Type="http://schemas.openxmlformats.org/officeDocument/2006/relationships/hyperlink" Target="https://www.madrigal.co/?product=computadores-de-escritorio-servidores-xeon-e-23362-9ghz-12m-cache-6c-12t-turbo-65w-3200-mt-sram-16gb-udimm3200mt-s-dell-epm-290" TargetMode="External"/><Relationship Id="rId1" Type="http://schemas.openxmlformats.org/officeDocument/2006/relationships/hyperlink" Target="https://mymsystech.com.co/servidores/5168-servidor-dell-poweredge-t150.html?srsltid=AfmBOopat-pBmm5TjGkvMPY9m5V5erZmnYvywfifWe1T22sx-tN4x_xc3QY"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mazon.com/-/es/gp/product/B0C7BFJHR7/ref=ewc_pr_img_1?smid=A2XZ7JICGUQ1CX&amp;th=1" TargetMode="External"/><Relationship Id="rId2" Type="http://schemas.openxmlformats.org/officeDocument/2006/relationships/hyperlink" Target="https://www.falabella.com.co/falabella-co/product/129885030/MONITOR-ASUS-TUF-24-VG249Q3A-1MS-180HZ-HDMI-FHD-IPS-PANEL/129885031" TargetMode="External"/><Relationship Id="rId1" Type="http://schemas.openxmlformats.org/officeDocument/2006/relationships/hyperlink" Target="https://www.mercadolibre.com.co/monitor-gamer-asus-tuf-24-fhd-ips-180-hz-1ms-vg249q3a-pd-color-negro/p/MCO29583159?matt_tool=19390127&amp;utm_source=google_shopping&amp;utm_medium=organic&amp;item_id=MCO2526350928&amp;from=gshop"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tradeinn.com/techinn/es/asus-portatil-gaming-f15-tuf507zc4-hn231-15.6-i5-12500h-16gb-512gb-ssd-rtx-3050/140849641/p?utm_source=google_products&amp;utm_medium=merchant&amp;id_producte=143190915&amp;country=co&amp;gad_source=4&amp;gclid=Cj0KCQjwiOy1BhDCARIsADGvQnA8kMkQfRN45f1iwJV_ArgRzjwYTwHw_oeZTLO1Q5fq27I3VL91c8UaAl99EALw_wcB" TargetMode="External"/><Relationship Id="rId2" Type="http://schemas.openxmlformats.org/officeDocument/2006/relationships/hyperlink" Target="https://www.mercadolibre.com.co/ordenador-portatil-asus-tuf-gaming-rtx3050-core-i5-16-gb-512-ssd-w11/p/MCO29752823" TargetMode="External"/><Relationship Id="rId1" Type="http://schemas.openxmlformats.org/officeDocument/2006/relationships/hyperlink" Target="https://www.alkosto.com/computador-portatil-gamer-asus-tuf-156-pulgadas-fx507zc4-intel-core-i5-ram-16gb-disco-ssd-512-gb-gris/p/4711387522639"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alkosto.com/computador-portatil-gamer-asus-tuf-gaming-156-pulgadas-fx507vu-intel-core-i7-ram-16gb-disco-ssd-1-tb-ssd-gris/p/4711387556658?fuente=google&amp;medio=cpc&amp;campaign=AK_COL_MAX_PEF_CPC_AON_COMP_TLP_Computadores-Brand-AON_PAC&amp;keyword=&amp;gad_source=4&amp;gclid=Cj0KCQjwiOy1BhDCARIsADGvQnDoijKdBNYJSI9TT2Er2ufUmtXggmdTbEMtZiLpgQuztyzxD5KID6saAqDtEALw_wcB" TargetMode="External"/><Relationship Id="rId2" Type="http://schemas.openxmlformats.org/officeDocument/2006/relationships/hyperlink" Target="https://glaunilago.com.co/producto/asus-tuf-fx507vi-gaming-core-i7-13620h-1tb-ssd-16gb-15-6-1920x1080-144hz-ips-win11-nvidia-rtx-4070-8192mb-mecha-grey-backlit-keyboard/?gad_source=4&amp;gclid=Cj0KCQjwiOy1BhDCARIsADGvQnCWjW3WTAUBhECYpp5Dm2ZdKyf5uGKDpuiqL3-s6v-e-Z4gfF2ZOeYaAiaHEALw_wcB" TargetMode="External"/><Relationship Id="rId1" Type="http://schemas.openxmlformats.org/officeDocument/2006/relationships/hyperlink" Target="https://www.mercadolibre.com.co/laptop-asus-tuf-gaming-156-rtx-4070-i7-13620h-16gb-1tb-w11h-color-gris/p/MCO37758355"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falabella.com.co/falabella-co/product/127764728/Combo-Teclado-y-Mouse-Inalambrico-Logitech-MK220-Espanol/127764729" TargetMode="External"/><Relationship Id="rId2" Type="http://schemas.openxmlformats.org/officeDocument/2006/relationships/hyperlink" Target="https://www.alkosto.com/combo-logitech-inalambrico-multimedia-teclado-mouse-mk220/p/097855088819?utm_source=google&amp;utm_medium=organic&amp;utm_campaign=Shopping-Organico" TargetMode="External"/><Relationship Id="rId1" Type="http://schemas.openxmlformats.org/officeDocument/2006/relationships/hyperlink" Target="https://www.mercadolibre.com.co/kit-de-teclado-y-mouse-inalambrico-logitech-mk220-espanol-latinoamerica-de-color-negro/p/MCO18610825?matt_tool=19390127&amp;utm_source=google_shopping&amp;utm_medium=organic&amp;item_id=MCO851678089&amp;from=gshop"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tradeinn.com/techinn/es/asus-portatil-gaming-f15-tuf507zc4-hn231-15.6-i5-12500h-16gb-512gb-ssd-rtx-3050/140849641/p?utm_source=google_products&amp;utm_medium=merchant&amp;id_producte=143190915&amp;country=co&amp;gad_source=4&amp;gclid=Cj0KCQjwiOy1BhDCARIsADGvQnA8kMkQfRN45f1iwJV_ArgRzjwYTwHw_oeZTLO1Q5fq27I3VL91c8UaAl99EALw_wcB" TargetMode="External"/><Relationship Id="rId2" Type="http://schemas.openxmlformats.org/officeDocument/2006/relationships/hyperlink" Target="https://www.mercadolibre.com.co/ordenador-portatil-asus-tuf-gaming-rtx3050-core-i5-16-gb-512-ssd-w11/p/MCO29752823" TargetMode="External"/><Relationship Id="rId1" Type="http://schemas.openxmlformats.org/officeDocument/2006/relationships/hyperlink" Target="https://www.alkosto.com/computador-portatil-gamer-asus-tuf-156-pulgadas-fx507zc4-intel-core-i5-ram-16gb-disco-ssd-512-gb-gris/p/4711387522639"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tradeinn.com/techinn/es/asus-portatil-gaming-f15-tuf507zc4-hn231-15.6-i5-12500h-16gb-512gb-ssd-rtx-3050/140849641/p?utm_source=google_products&amp;utm_medium=merchant&amp;id_producte=143190915&amp;country=co&amp;gad_source=4&amp;gclid=Cj0KCQjwiOy1BhDCARIsADGvQnA8kMkQfRN45f1iwJV_ArgRzjwYTwHw_oeZTLO1Q5fq27I3VL91c8UaAl99EALw_wcB" TargetMode="External"/><Relationship Id="rId2" Type="http://schemas.openxmlformats.org/officeDocument/2006/relationships/hyperlink" Target="https://www.mercadolibre.com.co/ordenador-portatil-asus-tuf-gaming-rtx3050-core-i5-16-gb-512-ssd-w11/p/MCO29752823" TargetMode="External"/><Relationship Id="rId1" Type="http://schemas.openxmlformats.org/officeDocument/2006/relationships/hyperlink" Target="https://www.alkosto.com/computador-portatil-gamer-asus-tuf-156-pulgadas-fx507zc4-intel-core-i5-ram-16gb-disco-ssd-512-gb-gris/p/4711387522639"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tienda.ortcomputadores.com.co/producto/microsoft-365-empresa-premium/?srsltid=AfmBOor1KAhhPWjb32q4LoEuw3LafSdWjt_9dEiA-RwSFQWBu7Glo6QKWXg" TargetMode="External"/><Relationship Id="rId2" Type="http://schemas.openxmlformats.org/officeDocument/2006/relationships/hyperlink" Target="https://co.noventiq.market/product/microsoft-365-business-premium-9826/" TargetMode="External"/><Relationship Id="rId1" Type="http://schemas.openxmlformats.org/officeDocument/2006/relationships/hyperlink" Target="https://www.microsoft.com/es-co/microsoft-365/business/compare-all-microsoft-365-business-products-d?ef_id=_k_Cj0KCQjwh7K1BhCZARIsAKOrVqFGGdtdI21KDQaOmO1docQJ4oB4Evhb47MR-nkmq59AaAVUqJxFRpgaAqGGEALw_wcB_k_&amp;OCID=AIDcmmpw76nrjm_SEM__k_Cj0KCQjwh7K1BhCZARIsAKOrVqFGGdtdI21KDQaOmO1docQJ4oB4Evhb47MR-nkmq59AaAVUqJxFRpgaAqGGEALw_wcB_k_&amp;gad_source=1"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activatusoftware.com/producto/windows-11-pro/" TargetMode="External"/><Relationship Id="rId2" Type="http://schemas.openxmlformats.org/officeDocument/2006/relationships/hyperlink" Target="https://licenciaspccl.net/product/windows-11-pro-32-64-bits-permanente-multilenguaje/?gad_source=4&amp;gclid=Cj0KCQjwlIG2BhC4ARIsADBgpVTEaQKS4ccctn3U1dSGJSu-aKpsQefPQm_l51gBvOwn8fwrM3GcDEEaAnVMEALw_wcB" TargetMode="External"/><Relationship Id="rId1" Type="http://schemas.openxmlformats.org/officeDocument/2006/relationships/hyperlink" Target="https://colombiapc.com/product/windows-11-pro-licencia-original/?gad_source=4&amp;gclid=Cj0KCQjwlIG2BhC4ARIsADBgpVTtXSkHui1MY6KFEIJp_hUK2fdILC3OKQHG2dKiSdG7dLrdZcCk_9QaAl2IEALw_wcB"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tigo.com.co/medianas/internet-conectividad/internet" TargetMode="External"/><Relationship Id="rId2" Type="http://schemas.openxmlformats.org/officeDocument/2006/relationships/hyperlink" Target="https://ofertas.movistarempresas.com/co-planes-internet?utm_source=GOOGLE-SEM&amp;utm_medium=SEM_SEM_CPL&amp;utm_campaign=CO_FIJO_COL-GENERAL-B2B_23-07-03_SEM_LDS-WEB_AON_ABT_BRAND&amp;utm_term=FIJO-EMPRESAS-CATEGORY&amp;utm_content=ABT_LDS-WEB&amp;gad_source=1&amp;gclid=Cj0KCQjwq_G1BhCSARIsACc7NxpG5SwvFFGYICoUzbG2VCTkF0-wGvFBLtNjbIDqxKuQdlS3ApPTDbgaAr-MEALw_wcB" TargetMode="External"/><Relationship Id="rId1" Type="http://schemas.openxmlformats.org/officeDocument/2006/relationships/hyperlink" Target="https://etbdigital.com/planes-etb-negocio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blitzhandel24.com/co/microsoft-sql-server-2022-standard?sPartner=g_s_CO&amp;number=241822328&amp;gad_source=4&amp;gclid=Cj0KCQjwq_G1BhCSARIsACc7Nxrg_IYT34UD51tOaVIwfwHqdaE659DJSQ_R-t6Jv7mOZc2wJ2bMli0aAmohEALw_wcB" TargetMode="External"/><Relationship Id="rId1" Type="http://schemas.openxmlformats.org/officeDocument/2006/relationships/hyperlink" Target="https://revolutionsoft.com.co/microsoft-sql-server/sql-server-2022-standard.html?id_product_attribute=0&amp;srsltid=AfmBOop6iYRl6DYjleTRfJjjSfxBVz9X7Q3rdbF4xo4fnsOSIxsH904cQ2U"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mercadolibre.com.co/antivirus-total-protection-10-dispositivos-1-ano/p/MCO27107945?matt_tool=19390127&amp;utm_source=google_shopping&amp;utm_medium=organic&amp;item_id=MCO2390865130&amp;from=gshop" TargetMode="External"/><Relationship Id="rId2" Type="http://schemas.openxmlformats.org/officeDocument/2006/relationships/hyperlink" Target="https://www.falabella.com.co/falabella-co/product/130304630/Antivirus-McAfee-Total-Proteccion-10-Dispositivos-12-Meses/130304631" TargetMode="External"/><Relationship Id="rId1" Type="http://schemas.openxmlformats.org/officeDocument/2006/relationships/hyperlink" Target="https://www.mcafee.com/es-co/antivirus/mcafee-total-protection.html"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cart.hostinger.com/pay/7a62133b-483a-4a79-a8d6-037944e9d0b2/stepper"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www.hostinger.co/comprar-dominio" TargetMode="External"/><Relationship Id="rId1" Type="http://schemas.openxmlformats.org/officeDocument/2006/relationships/hyperlink" Target="https://www.latinoamericahosting.com.co/dominios/"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allgoodkeys.com/es/producto/visual-studio-2022-professional/?utm_source=Google%20Shopping&amp;utm_campaign=Spanish%20Feed&amp;utm_medium=cpc&amp;utm_term=22888&amp;srsltid=AfmBOopKiY2nqDhL5Qx_-9bAK8IqRWw94iC69erhO7k6hWfqG_GRYcZ27Jk" TargetMode="External"/><Relationship Id="rId2" Type="http://schemas.openxmlformats.org/officeDocument/2006/relationships/hyperlink" Target="https://blitzhandel24.com/co/microsoft-visual-studio-2022-professional?sPartner=g_s_CO&amp;number=241821873" TargetMode="External"/><Relationship Id="rId1" Type="http://schemas.openxmlformats.org/officeDocument/2006/relationships/hyperlink" Target="https://www.microsoft.com/es-co/d/visual-studio-professional-2022/DG7GMGF0D3SJ/0002?OCID=AIDcmm6mu07qw1_seo_omc_goo&amp;source=googleshopp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C000"/>
  </sheetPr>
  <dimension ref="A1:Z1000"/>
  <sheetViews>
    <sheetView topLeftCell="A6" zoomScale="90" zoomScaleNormal="90" workbookViewId="0">
      <selection activeCell="H10" sqref="H10"/>
    </sheetView>
  </sheetViews>
  <sheetFormatPr baseColWidth="10" defaultColWidth="12.6640625" defaultRowHeight="15" customHeight="1" x14ac:dyDescent="0.25"/>
  <cols>
    <col min="1" max="2" width="19.109375" customWidth="1"/>
    <col min="3" max="3" width="24.109375" customWidth="1"/>
    <col min="4" max="4" width="37.5546875" customWidth="1"/>
    <col min="5" max="5" width="29.44140625" customWidth="1"/>
    <col min="6" max="6" width="17" customWidth="1"/>
    <col min="7" max="7" width="25.21875" customWidth="1"/>
    <col min="8" max="8" width="17" customWidth="1"/>
    <col min="9" max="9" width="19.109375" customWidth="1"/>
    <col min="10" max="10" width="24" customWidth="1"/>
    <col min="11" max="26" width="10" customWidth="1"/>
  </cols>
  <sheetData>
    <row r="1" spans="1:26" ht="12.75" customHeight="1" x14ac:dyDescent="0.25"/>
    <row r="2" spans="1:26" ht="27.75" customHeight="1" x14ac:dyDescent="0.25">
      <c r="D2" s="47" t="s">
        <v>34</v>
      </c>
      <c r="E2" s="48"/>
      <c r="F2" s="48"/>
      <c r="G2" s="48"/>
      <c r="H2" s="48"/>
    </row>
    <row r="3" spans="1:26" ht="12.75" customHeight="1" x14ac:dyDescent="0.25"/>
    <row r="4" spans="1:26" ht="12.75" customHeight="1" x14ac:dyDescent="0.25"/>
    <row r="5" spans="1:26" ht="43.5" customHeight="1" x14ac:dyDescent="0.25">
      <c r="A5" s="49" t="s">
        <v>1</v>
      </c>
      <c r="B5" s="50"/>
      <c r="C5" s="50"/>
      <c r="D5" s="50"/>
      <c r="E5" s="50"/>
      <c r="F5" s="50"/>
      <c r="G5" s="50"/>
      <c r="H5" s="50"/>
      <c r="I5" s="50"/>
      <c r="J5" s="51"/>
    </row>
    <row r="6" spans="1:26" ht="15.75" customHeight="1" x14ac:dyDescent="0.25"/>
    <row r="7" spans="1:26" ht="75.75" customHeight="1" x14ac:dyDescent="0.25">
      <c r="A7" s="1" t="s">
        <v>2</v>
      </c>
      <c r="B7" s="2" t="s">
        <v>3</v>
      </c>
      <c r="C7" s="2" t="s">
        <v>4</v>
      </c>
      <c r="D7" s="2" t="s">
        <v>5</v>
      </c>
      <c r="E7" s="2" t="s">
        <v>6</v>
      </c>
      <c r="F7" s="3" t="s">
        <v>7</v>
      </c>
      <c r="G7" s="4" t="s">
        <v>8</v>
      </c>
      <c r="H7" s="5" t="s">
        <v>9</v>
      </c>
      <c r="I7" s="2" t="s">
        <v>10</v>
      </c>
      <c r="J7" s="2" t="s">
        <v>11</v>
      </c>
      <c r="K7" s="6"/>
      <c r="L7" s="6"/>
      <c r="M7" s="6"/>
      <c r="N7" s="6"/>
      <c r="O7" s="6"/>
      <c r="P7" s="6"/>
      <c r="Q7" s="6"/>
      <c r="R7" s="6"/>
      <c r="S7" s="6"/>
      <c r="T7" s="6"/>
      <c r="U7" s="6"/>
      <c r="V7" s="6"/>
      <c r="W7" s="6"/>
      <c r="X7" s="6"/>
      <c r="Y7" s="6"/>
      <c r="Z7" s="6"/>
    </row>
    <row r="8" spans="1:26" ht="102" customHeight="1" x14ac:dyDescent="0.25">
      <c r="A8" s="7" t="s">
        <v>12</v>
      </c>
      <c r="B8" s="22" t="s">
        <v>27</v>
      </c>
      <c r="C8" s="18" t="s">
        <v>78</v>
      </c>
      <c r="D8" s="25" t="s">
        <v>82</v>
      </c>
      <c r="E8" s="39">
        <f>7999999/1.19</f>
        <v>6722688.2352941176</v>
      </c>
      <c r="F8" s="24">
        <f>E8*19%</f>
        <v>1277310.7647058824</v>
      </c>
      <c r="G8" s="24">
        <f>E8+F8</f>
        <v>7999999</v>
      </c>
      <c r="H8" s="24">
        <v>7999999</v>
      </c>
      <c r="I8" s="22" t="s">
        <v>29</v>
      </c>
      <c r="J8" s="20" t="s">
        <v>83</v>
      </c>
    </row>
    <row r="9" spans="1:26" ht="108" customHeight="1" x14ac:dyDescent="0.25">
      <c r="A9" s="7" t="s">
        <v>13</v>
      </c>
      <c r="B9" s="22" t="s">
        <v>81</v>
      </c>
      <c r="C9" s="21" t="s">
        <v>80</v>
      </c>
      <c r="D9" s="22" t="s">
        <v>79</v>
      </c>
      <c r="E9" s="35">
        <f>7396000/1.19</f>
        <v>6215126.0504201688</v>
      </c>
      <c r="F9" s="35">
        <f>E9*19%</f>
        <v>1180873.9495798321</v>
      </c>
      <c r="G9" s="35">
        <f>E9+F9</f>
        <v>7396000.0000000009</v>
      </c>
      <c r="H9" s="24">
        <v>7396000</v>
      </c>
      <c r="I9" s="22" t="s">
        <v>29</v>
      </c>
      <c r="J9" s="22" t="s">
        <v>85</v>
      </c>
    </row>
    <row r="10" spans="1:26" ht="79.8" customHeight="1" x14ac:dyDescent="0.25">
      <c r="A10" s="7" t="s">
        <v>14</v>
      </c>
      <c r="B10" s="22" t="s">
        <v>31</v>
      </c>
      <c r="C10" s="21" t="s">
        <v>33</v>
      </c>
      <c r="D10" s="25" t="s">
        <v>32</v>
      </c>
      <c r="E10" s="35">
        <f>8879000/1.19</f>
        <v>7461344.5378151266</v>
      </c>
      <c r="F10" s="35">
        <f>E10*19%</f>
        <v>1417655.4621848741</v>
      </c>
      <c r="G10" s="35">
        <f>E10+F10</f>
        <v>8879000</v>
      </c>
      <c r="H10" s="24">
        <v>8879000</v>
      </c>
      <c r="I10" s="36" t="s">
        <v>29</v>
      </c>
      <c r="J10" s="20" t="s">
        <v>84</v>
      </c>
    </row>
    <row r="11" spans="1:26" ht="15" hidden="1" customHeight="1" x14ac:dyDescent="0.25">
      <c r="A11" s="14"/>
      <c r="B11" s="12"/>
      <c r="C11" s="12"/>
      <c r="D11" s="12"/>
      <c r="E11" s="12"/>
      <c r="F11" s="12"/>
      <c r="G11" s="12"/>
      <c r="H11" s="12"/>
      <c r="I11" s="12"/>
      <c r="J11" s="12"/>
    </row>
    <row r="12" spans="1:26" ht="12.75" customHeight="1" x14ac:dyDescent="0.25"/>
    <row r="13" spans="1:26" ht="138.75" customHeight="1" x14ac:dyDescent="0.25">
      <c r="A13" s="52" t="s">
        <v>15</v>
      </c>
      <c r="B13" s="50"/>
      <c r="C13" s="50"/>
      <c r="D13" s="50"/>
      <c r="E13" s="50"/>
      <c r="F13" s="50"/>
      <c r="G13" s="50"/>
      <c r="H13" s="50"/>
      <c r="I13" s="50"/>
      <c r="J13" s="51"/>
    </row>
    <row r="14" spans="1:26" ht="12.75" customHeight="1" x14ac:dyDescent="0.25"/>
    <row r="15" spans="1:26" ht="75" customHeight="1" x14ac:dyDescent="0.25">
      <c r="A15" s="52" t="s">
        <v>16</v>
      </c>
      <c r="B15" s="50"/>
      <c r="C15" s="50"/>
      <c r="D15" s="50"/>
      <c r="E15" s="50"/>
      <c r="F15" s="50"/>
      <c r="G15" s="50"/>
      <c r="H15" s="50"/>
      <c r="I15" s="50"/>
      <c r="J15" s="51"/>
    </row>
    <row r="16" spans="1:26" ht="12.75" customHeight="1" x14ac:dyDescent="0.25"/>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row r="26" spans="4:7" ht="12.75" customHeight="1" x14ac:dyDescent="0.25">
      <c r="D26" s="15"/>
      <c r="E26" s="15"/>
      <c r="F26" s="16"/>
      <c r="G26" s="16"/>
    </row>
    <row r="27" spans="4:7" ht="12.75" customHeight="1" x14ac:dyDescent="0.25"/>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4">
    <mergeCell ref="D2:H2"/>
    <mergeCell ref="A5:J5"/>
    <mergeCell ref="A13:J13"/>
    <mergeCell ref="A15:J15"/>
  </mergeCells>
  <hyperlinks>
    <hyperlink ref="C10" r:id="rId1" xr:uid="{69E8785D-6679-4953-90AB-7DC52F449B11}"/>
    <hyperlink ref="C9" r:id="rId2" xr:uid="{21F3262A-5CC8-4405-B8B0-DBB7EB3F2759}"/>
    <hyperlink ref="C8" r:id="rId3" location="position%3D29%26search_layout%3Dstack%26type%3Ditem%26tracking_id%3Dc2b41a0c-d047-40f5-a587-bc38b0134cc3" xr:uid="{490A2926-F085-4B26-82F3-0C44799BCE8C}"/>
  </hyperlinks>
  <pageMargins left="0.7" right="0.7" top="0.75" bottom="0.75" header="0" footer="0"/>
  <pageSetup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6954F-EB3D-4F0C-829A-E3B3A59C3012}">
  <sheetPr codeName="Sheet2">
    <tabColor rgb="FFFFC000"/>
  </sheetPr>
  <dimension ref="A1:J999"/>
  <sheetViews>
    <sheetView topLeftCell="B6" zoomScale="90" zoomScaleNormal="90" workbookViewId="0">
      <selection activeCell="C9" sqref="C9"/>
    </sheetView>
  </sheetViews>
  <sheetFormatPr baseColWidth="10" defaultColWidth="12.6640625" defaultRowHeight="15" customHeight="1" x14ac:dyDescent="0.25"/>
  <cols>
    <col min="1" max="2" width="19.109375" customWidth="1"/>
    <col min="3" max="3" width="26.33203125" customWidth="1"/>
    <col min="4" max="4" width="37.5546875" customWidth="1"/>
    <col min="5" max="5" width="29.44140625" customWidth="1"/>
    <col min="6" max="6" width="17" customWidth="1"/>
    <col min="7" max="7" width="25.21875" customWidth="1"/>
    <col min="8" max="8" width="17" customWidth="1"/>
    <col min="9" max="9" width="19.109375" customWidth="1"/>
    <col min="10" max="10" width="35.77734375" customWidth="1"/>
    <col min="11" max="26" width="10" customWidth="1"/>
  </cols>
  <sheetData>
    <row r="1" spans="1:10" ht="12.75" customHeight="1" x14ac:dyDescent="0.25"/>
    <row r="2" spans="1:10" ht="27.75" customHeight="1" x14ac:dyDescent="0.25">
      <c r="D2" s="53" t="s">
        <v>0</v>
      </c>
      <c r="E2" s="48"/>
      <c r="F2" s="48"/>
      <c r="G2" s="48"/>
      <c r="H2" s="48"/>
    </row>
    <row r="3" spans="1:10" ht="12.75" customHeight="1" x14ac:dyDescent="0.25"/>
    <row r="4" spans="1:10" ht="37.799999999999997" customHeight="1" x14ac:dyDescent="0.25">
      <c r="A4" s="49" t="s">
        <v>86</v>
      </c>
      <c r="B4" s="50"/>
      <c r="C4" s="50"/>
      <c r="D4" s="50"/>
      <c r="E4" s="50"/>
      <c r="F4" s="50"/>
      <c r="G4" s="50"/>
      <c r="H4" s="50"/>
      <c r="I4" s="50"/>
      <c r="J4" s="51"/>
    </row>
    <row r="6" spans="1:10" ht="75.75" customHeight="1" x14ac:dyDescent="0.25">
      <c r="A6" s="1" t="s">
        <v>2</v>
      </c>
      <c r="B6" s="2" t="s">
        <v>3</v>
      </c>
      <c r="C6" s="2" t="s">
        <v>4</v>
      </c>
      <c r="D6" s="2" t="s">
        <v>5</v>
      </c>
      <c r="E6" s="2" t="s">
        <v>6</v>
      </c>
      <c r="F6" s="3" t="s">
        <v>7</v>
      </c>
      <c r="G6" s="4" t="s">
        <v>8</v>
      </c>
      <c r="H6" s="5" t="s">
        <v>9</v>
      </c>
      <c r="I6" s="2" t="s">
        <v>10</v>
      </c>
      <c r="J6" s="2" t="s">
        <v>11</v>
      </c>
    </row>
    <row r="7" spans="1:10" ht="79.8" customHeight="1" x14ac:dyDescent="0.25">
      <c r="A7" s="7" t="s">
        <v>12</v>
      </c>
      <c r="B7" s="22" t="s">
        <v>27</v>
      </c>
      <c r="C7" s="18" t="s">
        <v>87</v>
      </c>
      <c r="D7" s="22" t="s">
        <v>88</v>
      </c>
      <c r="E7" s="23">
        <f>890900/1.19</f>
        <v>748655.46218487399</v>
      </c>
      <c r="F7" s="38">
        <f>E7*19%</f>
        <v>142244.53781512607</v>
      </c>
      <c r="G7" s="38">
        <f>E7+F7</f>
        <v>890900</v>
      </c>
      <c r="H7" s="38">
        <v>890900</v>
      </c>
      <c r="I7" s="22" t="s">
        <v>29</v>
      </c>
      <c r="J7" s="22" t="s">
        <v>89</v>
      </c>
    </row>
    <row r="8" spans="1:10" ht="111" customHeight="1" x14ac:dyDescent="0.25">
      <c r="A8" s="7" t="s">
        <v>13</v>
      </c>
      <c r="B8" s="22" t="s">
        <v>30</v>
      </c>
      <c r="C8" s="21" t="s">
        <v>91</v>
      </c>
      <c r="D8" s="40" t="s">
        <v>90</v>
      </c>
      <c r="E8" s="42">
        <f>819900/1.19</f>
        <v>688991.59663865552</v>
      </c>
      <c r="F8" s="42">
        <f>E8*19%</f>
        <v>130908.40336134455</v>
      </c>
      <c r="G8" s="42">
        <f>E8+F8</f>
        <v>819900.00000000012</v>
      </c>
      <c r="H8" s="42">
        <v>819900</v>
      </c>
      <c r="I8" s="41" t="s">
        <v>29</v>
      </c>
      <c r="J8" s="22" t="s">
        <v>92</v>
      </c>
    </row>
    <row r="9" spans="1:10" ht="79.8" customHeight="1" x14ac:dyDescent="0.25">
      <c r="A9" s="7" t="s">
        <v>14</v>
      </c>
      <c r="B9" s="22" t="s">
        <v>28</v>
      </c>
      <c r="C9" s="21" t="s">
        <v>155</v>
      </c>
      <c r="D9" s="43" t="s">
        <v>93</v>
      </c>
      <c r="E9" s="42">
        <v>190.99</v>
      </c>
      <c r="F9" s="42">
        <v>0</v>
      </c>
      <c r="G9" s="42">
        <f>E9+F9</f>
        <v>190.99</v>
      </c>
      <c r="H9" s="42">
        <f>G9*4157.37</f>
        <v>794016.09629999998</v>
      </c>
      <c r="I9" s="41" t="s">
        <v>29</v>
      </c>
      <c r="J9" s="20" t="s">
        <v>154</v>
      </c>
    </row>
    <row r="10" spans="1:10" ht="15" customHeight="1" x14ac:dyDescent="0.25">
      <c r="A10" s="16"/>
      <c r="B10" s="19"/>
      <c r="C10" s="19"/>
      <c r="D10" s="19"/>
      <c r="E10" s="19"/>
      <c r="F10" s="19"/>
      <c r="G10" s="46"/>
      <c r="H10" s="19"/>
      <c r="I10" s="19"/>
      <c r="J10" s="19"/>
    </row>
    <row r="11" spans="1:10" ht="12.75" customHeight="1" x14ac:dyDescent="0.25"/>
    <row r="12" spans="1:10" ht="138.75" customHeight="1" x14ac:dyDescent="0.25">
      <c r="A12" s="52" t="s">
        <v>15</v>
      </c>
      <c r="B12" s="50"/>
      <c r="C12" s="50"/>
      <c r="D12" s="50"/>
      <c r="E12" s="50"/>
      <c r="F12" s="50"/>
      <c r="G12" s="50"/>
      <c r="H12" s="50"/>
      <c r="I12" s="50"/>
      <c r="J12" s="51"/>
    </row>
    <row r="13" spans="1:10" ht="12.75" customHeight="1" x14ac:dyDescent="0.25"/>
    <row r="14" spans="1:10" ht="75" customHeight="1" x14ac:dyDescent="0.25">
      <c r="A14" s="52" t="s">
        <v>16</v>
      </c>
      <c r="B14" s="50"/>
      <c r="C14" s="50"/>
      <c r="D14" s="50"/>
      <c r="E14" s="50"/>
      <c r="F14" s="50"/>
      <c r="G14" s="50"/>
      <c r="H14" s="50"/>
      <c r="I14" s="50"/>
      <c r="J14" s="51"/>
    </row>
    <row r="15" spans="1:10" ht="12.75" customHeight="1" x14ac:dyDescent="0.25"/>
    <row r="16" spans="1:10" ht="12.75" customHeight="1" x14ac:dyDescent="0.25"/>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c r="D25" s="15"/>
      <c r="E25" s="15"/>
      <c r="F25" s="16"/>
      <c r="G25" s="16"/>
    </row>
    <row r="26" spans="4:7" ht="12.75" customHeight="1" x14ac:dyDescent="0.25"/>
    <row r="27" spans="4:7" ht="12.75" customHeight="1" x14ac:dyDescent="0.25"/>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sheetData>
  <mergeCells count="4">
    <mergeCell ref="D2:H2"/>
    <mergeCell ref="A12:J12"/>
    <mergeCell ref="A14:J14"/>
    <mergeCell ref="A4:J4"/>
  </mergeCells>
  <hyperlinks>
    <hyperlink ref="C7" r:id="rId1" xr:uid="{CE626AAD-9384-4897-9847-84A3538B4A37}"/>
    <hyperlink ref="C8" r:id="rId2" xr:uid="{5D25E665-9561-46D6-891A-A602315BE0DD}"/>
    <hyperlink ref="C9" r:id="rId3" xr:uid="{A2513CB5-0670-4AD2-A12B-775CE7BAE84C}"/>
  </hyperlinks>
  <pageMargins left="0.7" right="0.7" top="0.75" bottom="0.75" header="0" footer="0"/>
  <pageSetup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A2E4A-1F09-429F-8879-5560E4A46441}">
  <sheetPr codeName="Sheet5">
    <tabColor rgb="FFFFC000"/>
  </sheetPr>
  <dimension ref="A1:J1001"/>
  <sheetViews>
    <sheetView tabSelected="1" topLeftCell="A4" zoomScale="80" zoomScaleNormal="80" workbookViewId="0">
      <selection activeCell="I9" sqref="I9"/>
    </sheetView>
  </sheetViews>
  <sheetFormatPr baseColWidth="10" defaultColWidth="12.6640625" defaultRowHeight="15" customHeight="1" x14ac:dyDescent="0.25"/>
  <cols>
    <col min="1" max="2" width="19.109375" customWidth="1"/>
    <col min="3" max="3" width="26.33203125" customWidth="1"/>
    <col min="4" max="4" width="37.5546875" customWidth="1"/>
    <col min="5" max="5" width="29.44140625" customWidth="1"/>
    <col min="6" max="6" width="17" customWidth="1"/>
    <col min="7" max="7" width="25.21875" customWidth="1"/>
    <col min="8" max="8" width="17" customWidth="1"/>
    <col min="9" max="9" width="19.109375" customWidth="1"/>
    <col min="10" max="10" width="42.44140625" customWidth="1"/>
    <col min="11" max="26" width="10" customWidth="1"/>
  </cols>
  <sheetData>
    <row r="1" spans="1:10" ht="12.75" customHeight="1" x14ac:dyDescent="0.25"/>
    <row r="2" spans="1:10" ht="27.75" customHeight="1" x14ac:dyDescent="0.25">
      <c r="D2" s="53" t="s">
        <v>0</v>
      </c>
      <c r="E2" s="48"/>
      <c r="F2" s="48"/>
      <c r="G2" s="48"/>
      <c r="H2" s="48"/>
    </row>
    <row r="3" spans="1:10" ht="12.75" customHeight="1" x14ac:dyDescent="0.25"/>
    <row r="4" spans="1:10" ht="12.75" customHeight="1" x14ac:dyDescent="0.25"/>
    <row r="5" spans="1:10" ht="15" customHeight="1" x14ac:dyDescent="0.25">
      <c r="A5" s="16"/>
      <c r="B5" s="19"/>
      <c r="C5" s="19"/>
      <c r="D5" s="19"/>
      <c r="E5" s="19"/>
      <c r="F5" s="19"/>
      <c r="G5" s="19"/>
      <c r="H5" s="19"/>
      <c r="I5" s="19"/>
      <c r="J5" s="19"/>
    </row>
    <row r="6" spans="1:10" ht="37.799999999999997" customHeight="1" x14ac:dyDescent="0.25">
      <c r="A6" s="49" t="s">
        <v>52</v>
      </c>
      <c r="B6" s="50"/>
      <c r="C6" s="50"/>
      <c r="D6" s="50"/>
      <c r="E6" s="50"/>
      <c r="F6" s="50"/>
      <c r="G6" s="50"/>
      <c r="H6" s="50"/>
      <c r="I6" s="50"/>
      <c r="J6" s="51"/>
    </row>
    <row r="8" spans="1:10" ht="75.75" customHeight="1" x14ac:dyDescent="0.25">
      <c r="A8" s="1" t="s">
        <v>2</v>
      </c>
      <c r="B8" s="2" t="s">
        <v>3</v>
      </c>
      <c r="C8" s="2" t="s">
        <v>4</v>
      </c>
      <c r="D8" s="2" t="s">
        <v>5</v>
      </c>
      <c r="E8" s="2" t="s">
        <v>6</v>
      </c>
      <c r="F8" s="3" t="s">
        <v>7</v>
      </c>
      <c r="G8" s="4" t="s">
        <v>8</v>
      </c>
      <c r="H8" s="5" t="s">
        <v>9</v>
      </c>
      <c r="I8" s="2" t="s">
        <v>10</v>
      </c>
      <c r="J8" s="2" t="s">
        <v>11</v>
      </c>
    </row>
    <row r="9" spans="1:10" ht="79.8" customHeight="1" x14ac:dyDescent="0.25">
      <c r="A9" s="7" t="s">
        <v>12</v>
      </c>
      <c r="B9" s="22" t="s">
        <v>27</v>
      </c>
      <c r="C9" s="18" t="s">
        <v>54</v>
      </c>
      <c r="D9" s="22" t="s">
        <v>53</v>
      </c>
      <c r="E9" s="23">
        <f>3799900/1.19</f>
        <v>3193193.2773109246</v>
      </c>
      <c r="F9" s="24">
        <f>E9*19%</f>
        <v>606706.72268907563</v>
      </c>
      <c r="G9" s="24">
        <f>E9+F9</f>
        <v>3799900</v>
      </c>
      <c r="H9" s="24">
        <v>3799900</v>
      </c>
      <c r="I9" s="22" t="s">
        <v>29</v>
      </c>
      <c r="J9" s="22" t="s">
        <v>159</v>
      </c>
    </row>
    <row r="10" spans="1:10" ht="79.8" customHeight="1" x14ac:dyDescent="0.25">
      <c r="A10" s="7" t="s">
        <v>13</v>
      </c>
      <c r="B10" s="27" t="s">
        <v>42</v>
      </c>
      <c r="C10" s="28" t="s">
        <v>55</v>
      </c>
      <c r="D10" s="27" t="s">
        <v>56</v>
      </c>
      <c r="E10" s="37">
        <f>4899000/1.19</f>
        <v>4116806.7226890759</v>
      </c>
      <c r="F10" s="37">
        <f>E10*19%</f>
        <v>782193.27731092437</v>
      </c>
      <c r="G10" s="37">
        <f>E10+F10</f>
        <v>4899000</v>
      </c>
      <c r="H10" s="38">
        <v>4899000</v>
      </c>
      <c r="I10" s="27" t="s">
        <v>29</v>
      </c>
      <c r="J10" s="27" t="s">
        <v>160</v>
      </c>
    </row>
    <row r="11" spans="1:10" ht="79.8" customHeight="1" x14ac:dyDescent="0.25">
      <c r="A11" s="26" t="s">
        <v>14</v>
      </c>
      <c r="B11" s="29" t="s">
        <v>46</v>
      </c>
      <c r="C11" s="30" t="s">
        <v>57</v>
      </c>
      <c r="D11" s="33" t="s">
        <v>58</v>
      </c>
      <c r="E11" s="31">
        <f>3208908/1.19</f>
        <v>2696561.3445378151</v>
      </c>
      <c r="F11" s="32">
        <f>E11*19%</f>
        <v>512346.65546218486</v>
      </c>
      <c r="G11" s="32">
        <f>E11+F11</f>
        <v>3208908</v>
      </c>
      <c r="H11" s="32">
        <v>3208908</v>
      </c>
      <c r="I11" s="33" t="s">
        <v>125</v>
      </c>
      <c r="J11" s="34" t="s">
        <v>161</v>
      </c>
    </row>
    <row r="12" spans="1:10" ht="15" customHeight="1" x14ac:dyDescent="0.25">
      <c r="A12" s="16"/>
      <c r="B12" s="19"/>
      <c r="C12" s="19"/>
      <c r="D12" s="19"/>
      <c r="E12" s="19"/>
      <c r="F12" s="19"/>
      <c r="G12" s="19"/>
      <c r="H12" s="19"/>
      <c r="I12" s="19"/>
      <c r="J12" s="19"/>
    </row>
    <row r="13" spans="1:10" ht="12.75" customHeight="1" x14ac:dyDescent="0.25"/>
    <row r="14" spans="1:10" ht="138.75" customHeight="1" x14ac:dyDescent="0.25">
      <c r="A14" s="52" t="s">
        <v>15</v>
      </c>
      <c r="B14" s="50"/>
      <c r="C14" s="50"/>
      <c r="D14" s="50"/>
      <c r="E14" s="50"/>
      <c r="F14" s="50"/>
      <c r="G14" s="50"/>
      <c r="H14" s="50"/>
      <c r="I14" s="50"/>
      <c r="J14" s="51"/>
    </row>
    <row r="15" spans="1:10" ht="12.75" customHeight="1" x14ac:dyDescent="0.25"/>
    <row r="16" spans="1:10" ht="75" customHeight="1" x14ac:dyDescent="0.25">
      <c r="A16" s="52" t="s">
        <v>16</v>
      </c>
      <c r="B16" s="50"/>
      <c r="C16" s="50"/>
      <c r="D16" s="50"/>
      <c r="E16" s="50"/>
      <c r="F16" s="50"/>
      <c r="G16" s="50"/>
      <c r="H16" s="50"/>
      <c r="I16" s="50"/>
      <c r="J16" s="51"/>
    </row>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row r="26" spans="4:7" ht="12.75" customHeight="1" x14ac:dyDescent="0.25"/>
    <row r="27" spans="4:7" ht="12.75" customHeight="1" x14ac:dyDescent="0.25">
      <c r="D27" s="15"/>
      <c r="E27" s="15"/>
      <c r="F27" s="16"/>
      <c r="G27" s="16"/>
    </row>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sheetData>
  <mergeCells count="4">
    <mergeCell ref="D2:H2"/>
    <mergeCell ref="A6:J6"/>
    <mergeCell ref="A14:J14"/>
    <mergeCell ref="A16:J16"/>
  </mergeCells>
  <hyperlinks>
    <hyperlink ref="C10" r:id="rId1" xr:uid="{4708639A-D4E7-4F73-BCCD-68EC9CE8692F}"/>
    <hyperlink ref="C9" r:id="rId2" location="searchVariation%3DMCO29752823%26position%3D2%26search_layout%3Dstack%26type%3Dproduct%26tracking_id%3Dced9aed3-3f03-44a4-904e-75ac96e4112c" xr:uid="{3B08662F-2764-40CB-9EFA-9DADE3DB925E}"/>
    <hyperlink ref="C11" r:id="rId3" display="https://www.tradeinn.com/techinn/es/asus-portatil-gaming-f15-tuf507zc4-hn231-15.6-i5-12500h-16gb-512gb-ssd-rtx-3050/140849641/p?utm_source=google_products&amp;utm_medium=merchant&amp;id_producte=143190915&amp;country=co&amp;gad_source=4&amp;gclid=Cj0KCQjwiOy1BhDCARIsADGvQnA8kMkQfRN45f1iwJV_ArgRzjwYTwHw_oeZTLO1Q5fq27I3VL91c8UaAl99EALw_wcB" xr:uid="{AD7D7B43-375C-4493-A06B-CEFA5D84C21E}"/>
  </hyperlinks>
  <pageMargins left="0.7" right="0.7" top="0.75" bottom="0.75" header="0" footer="0"/>
  <pageSetup orientation="landscape"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D5CA6-6AC6-4D1B-AC2D-F12155F031EB}">
  <sheetPr codeName="Sheet4">
    <tabColor rgb="FFFFC000"/>
  </sheetPr>
  <dimension ref="A1:J999"/>
  <sheetViews>
    <sheetView topLeftCell="C5" zoomScale="80" zoomScaleNormal="80" workbookViewId="0">
      <selection activeCell="J10" sqref="J10"/>
    </sheetView>
  </sheetViews>
  <sheetFormatPr baseColWidth="10" defaultColWidth="12.6640625" defaultRowHeight="15" customHeight="1" x14ac:dyDescent="0.25"/>
  <cols>
    <col min="1" max="2" width="19.109375" customWidth="1"/>
    <col min="3" max="3" width="26.33203125" customWidth="1"/>
    <col min="4" max="4" width="37.5546875" customWidth="1"/>
    <col min="5" max="5" width="29.44140625" customWidth="1"/>
    <col min="6" max="6" width="17" customWidth="1"/>
    <col min="7" max="7" width="25.21875" customWidth="1"/>
    <col min="8" max="8" width="17" customWidth="1"/>
    <col min="9" max="9" width="19.109375" customWidth="1"/>
    <col min="10" max="10" width="42.44140625" customWidth="1"/>
    <col min="11" max="26" width="10" customWidth="1"/>
  </cols>
  <sheetData>
    <row r="1" spans="1:10" ht="12.75" customHeight="1" x14ac:dyDescent="0.25"/>
    <row r="2" spans="1:10" ht="27.75" customHeight="1" x14ac:dyDescent="0.25">
      <c r="D2" s="53" t="s">
        <v>0</v>
      </c>
      <c r="E2" s="48"/>
      <c r="F2" s="48"/>
      <c r="G2" s="48"/>
      <c r="H2" s="48"/>
    </row>
    <row r="3" spans="1:10" ht="15" customHeight="1" x14ac:dyDescent="0.25">
      <c r="A3" s="16"/>
      <c r="B3" s="19"/>
      <c r="C3" s="19"/>
      <c r="D3" s="19"/>
      <c r="E3" s="19"/>
      <c r="F3" s="19"/>
      <c r="G3" s="19"/>
      <c r="H3" s="19"/>
      <c r="I3" s="19"/>
      <c r="J3" s="19"/>
    </row>
    <row r="4" spans="1:10" ht="37.799999999999997" customHeight="1" x14ac:dyDescent="0.25">
      <c r="A4" s="49" t="s">
        <v>43</v>
      </c>
      <c r="B4" s="50"/>
      <c r="C4" s="50"/>
      <c r="D4" s="50"/>
      <c r="E4" s="50"/>
      <c r="F4" s="50"/>
      <c r="G4" s="50"/>
      <c r="H4" s="50"/>
      <c r="I4" s="50"/>
      <c r="J4" s="51"/>
    </row>
    <row r="6" spans="1:10" ht="75.75" customHeight="1" x14ac:dyDescent="0.25">
      <c r="A6" s="1" t="s">
        <v>2</v>
      </c>
      <c r="B6" s="2" t="s">
        <v>3</v>
      </c>
      <c r="C6" s="2" t="s">
        <v>4</v>
      </c>
      <c r="D6" s="2" t="s">
        <v>5</v>
      </c>
      <c r="E6" s="2" t="s">
        <v>6</v>
      </c>
      <c r="F6" s="3" t="s">
        <v>7</v>
      </c>
      <c r="G6" s="4" t="s">
        <v>8</v>
      </c>
      <c r="H6" s="5" t="s">
        <v>9</v>
      </c>
      <c r="I6" s="2" t="s">
        <v>10</v>
      </c>
      <c r="J6" s="2" t="s">
        <v>11</v>
      </c>
    </row>
    <row r="7" spans="1:10" ht="97.2" customHeight="1" x14ac:dyDescent="0.25">
      <c r="A7" s="7" t="s">
        <v>12</v>
      </c>
      <c r="B7" s="22" t="s">
        <v>42</v>
      </c>
      <c r="C7" s="18" t="s">
        <v>50</v>
      </c>
      <c r="D7" s="22" t="s">
        <v>51</v>
      </c>
      <c r="E7" s="23">
        <f>7199000/1.19</f>
        <v>6049579.8319327738</v>
      </c>
      <c r="F7" s="24">
        <f>E7*19%</f>
        <v>1149420.1680672271</v>
      </c>
      <c r="G7" s="24">
        <f>E7+F7</f>
        <v>7199000.0000000009</v>
      </c>
      <c r="H7" s="24">
        <v>7199000</v>
      </c>
      <c r="I7" s="22" t="s">
        <v>29</v>
      </c>
      <c r="J7" s="22" t="s">
        <v>156</v>
      </c>
    </row>
    <row r="8" spans="1:10" ht="98.4" customHeight="1" x14ac:dyDescent="0.25">
      <c r="A8" s="7" t="s">
        <v>13</v>
      </c>
      <c r="B8" s="27" t="s">
        <v>27</v>
      </c>
      <c r="C8" s="28" t="s">
        <v>44</v>
      </c>
      <c r="D8" s="27" t="s">
        <v>45</v>
      </c>
      <c r="E8" s="37">
        <f>5892361/1.19</f>
        <v>4951563.8655462191</v>
      </c>
      <c r="F8" s="37">
        <f>E8*19%</f>
        <v>940797.13445378165</v>
      </c>
      <c r="G8" s="37">
        <f>E8+F8</f>
        <v>5892361.0000000009</v>
      </c>
      <c r="H8" s="38">
        <v>5892361</v>
      </c>
      <c r="I8" s="27" t="s">
        <v>29</v>
      </c>
      <c r="J8" s="27" t="s">
        <v>157</v>
      </c>
    </row>
    <row r="9" spans="1:10" ht="79.8" customHeight="1" x14ac:dyDescent="0.25">
      <c r="A9" s="26" t="s">
        <v>14</v>
      </c>
      <c r="B9" s="29" t="s">
        <v>48</v>
      </c>
      <c r="C9" s="30" t="s">
        <v>49</v>
      </c>
      <c r="D9" s="33" t="s">
        <v>47</v>
      </c>
      <c r="E9" s="31">
        <f>5599999/1.19</f>
        <v>4705881.5126050422</v>
      </c>
      <c r="F9" s="32">
        <f>E9*19%</f>
        <v>894117.48739495804</v>
      </c>
      <c r="G9" s="32">
        <f>E9+F9</f>
        <v>5599999</v>
      </c>
      <c r="H9" s="32">
        <v>5599999</v>
      </c>
      <c r="I9" s="33" t="s">
        <v>29</v>
      </c>
      <c r="J9" s="34" t="s">
        <v>158</v>
      </c>
    </row>
    <row r="10" spans="1:10" ht="15" customHeight="1" x14ac:dyDescent="0.25">
      <c r="A10" s="16"/>
      <c r="B10" s="19"/>
      <c r="C10" s="19"/>
      <c r="D10" s="19"/>
      <c r="E10" s="19"/>
      <c r="F10" s="19"/>
      <c r="G10" s="19"/>
      <c r="H10" s="19"/>
      <c r="I10" s="19"/>
      <c r="J10" s="19"/>
    </row>
    <row r="11" spans="1:10" ht="12.75" customHeight="1" x14ac:dyDescent="0.25"/>
    <row r="12" spans="1:10" ht="138.75" customHeight="1" x14ac:dyDescent="0.25">
      <c r="A12" s="52" t="s">
        <v>15</v>
      </c>
      <c r="B12" s="50"/>
      <c r="C12" s="50"/>
      <c r="D12" s="50"/>
      <c r="E12" s="50"/>
      <c r="F12" s="50"/>
      <c r="G12" s="50"/>
      <c r="H12" s="50"/>
      <c r="I12" s="50"/>
      <c r="J12" s="51"/>
    </row>
    <row r="13" spans="1:10" ht="12.75" customHeight="1" x14ac:dyDescent="0.25"/>
    <row r="14" spans="1:10" ht="75" customHeight="1" x14ac:dyDescent="0.25">
      <c r="A14" s="52" t="s">
        <v>16</v>
      </c>
      <c r="B14" s="50"/>
      <c r="C14" s="50"/>
      <c r="D14" s="50"/>
      <c r="E14" s="50"/>
      <c r="F14" s="50"/>
      <c r="G14" s="50"/>
      <c r="H14" s="50"/>
      <c r="I14" s="50"/>
      <c r="J14" s="51"/>
    </row>
    <row r="15" spans="1:10" ht="12.75" customHeight="1" x14ac:dyDescent="0.25"/>
    <row r="16" spans="1:10" ht="12.75" customHeight="1" x14ac:dyDescent="0.25"/>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c r="D25" s="15"/>
      <c r="E25" s="15"/>
      <c r="F25" s="16"/>
      <c r="G25" s="16"/>
    </row>
    <row r="26" spans="4:7" ht="12.75" customHeight="1" x14ac:dyDescent="0.25"/>
    <row r="27" spans="4:7" ht="12.75" customHeight="1" x14ac:dyDescent="0.25"/>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sheetData>
  <mergeCells count="4">
    <mergeCell ref="D2:H2"/>
    <mergeCell ref="A4:J4"/>
    <mergeCell ref="A12:J12"/>
    <mergeCell ref="A14:J14"/>
  </mergeCells>
  <hyperlinks>
    <hyperlink ref="C8" r:id="rId1" location="polycard_client=search-nordic&amp;searchVariation=MCO37758355&amp;position=10&amp;search_layout=stack&amp;type=product&amp;tracking_id=ebbf7fb0-4cae-4483-87ba-4fbb24225bee&amp;wid=MCO1442654965&amp;sid=search" display="https://www.mercadolibre.com.co/laptop-asus-tuf-gaming-156-rtx-4070-i7-13620h-16gb-1tb-w11h-color-gris/p/MCO37758355#polycard_client=search-nordic&amp;searchVariation=MCO37758355&amp;position=10&amp;search_layout=stack&amp;type=product&amp;tracking_id=ebbf7fb0-4cae-4483-87ba-4fbb24225bee&amp;wid=MCO1442654965&amp;sid=search" xr:uid="{4E31FB97-3986-4558-8F9D-7BBCF3621704}"/>
    <hyperlink ref="C9" r:id="rId2" display="https://glaunilago.com.co/producto/asus-tuf-fx507vi-gaming-core-i7-13620h-1tb-ssd-16gb-15-6-1920x1080-144hz-ips-win11-nvidia-rtx-4070-8192mb-mecha-grey-backlit-keyboard/?gad_source=4&amp;gclid=Cj0KCQjwiOy1BhDCARIsADGvQnCWjW3WTAUBhECYpp5Dm2ZdKyf5uGKDpuiqL3-s6v-e-Z4gfF2ZOeYaAiaHEALw_wcB" xr:uid="{6299DB59-ADE7-4D26-867E-88FACC398685}"/>
    <hyperlink ref="C7" r:id="rId3" display="https://www.alkosto.com/computador-portatil-gamer-asus-tuf-gaming-156-pulgadas-fx507vu-intel-core-i7-ram-16gb-disco-ssd-1-tb-ssd-gris/p/4711387556658?fuente=google&amp;medio=cpc&amp;campaign=AK_COL_MAX_PEF_CPC_AON_COMP_TLP_Computadores-Brand-AON_PAC&amp;keyword=&amp;gad_source=4&amp;gclid=Cj0KCQjwiOy1BhDCARIsADGvQnDoijKdBNYJSI9TT2Er2ufUmtXggmdTbEMtZiLpgQuztyzxD5KID6saAqDtEALw_wcB" xr:uid="{9D7C5D8D-3770-45B3-9FD6-E1E13B3A47A9}"/>
  </hyperlinks>
  <pageMargins left="0.7" right="0.7" top="0.75" bottom="0.75" header="0" footer="0"/>
  <pageSetup orientation="landscape"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93CFC-1CD9-4EAA-99DD-7C9FBFA3D457}">
  <sheetPr codeName="Sheet3">
    <tabColor rgb="FFFFC000"/>
  </sheetPr>
  <dimension ref="A1:J999"/>
  <sheetViews>
    <sheetView topLeftCell="B3" zoomScale="90" zoomScaleNormal="90" workbookViewId="0">
      <selection activeCell="C8" sqref="C8"/>
    </sheetView>
  </sheetViews>
  <sheetFormatPr baseColWidth="10" defaultColWidth="12.6640625" defaultRowHeight="15" customHeight="1" x14ac:dyDescent="0.25"/>
  <cols>
    <col min="1" max="2" width="19.109375" customWidth="1"/>
    <col min="3" max="3" width="26.33203125" customWidth="1"/>
    <col min="4" max="4" width="37.5546875" customWidth="1"/>
    <col min="5" max="5" width="29.44140625" customWidth="1"/>
    <col min="6" max="6" width="17" customWidth="1"/>
    <col min="7" max="7" width="25.21875" customWidth="1"/>
    <col min="8" max="8" width="17" customWidth="1"/>
    <col min="9" max="9" width="19.109375" customWidth="1"/>
    <col min="10" max="10" width="35.77734375" customWidth="1"/>
    <col min="11" max="26" width="10" customWidth="1"/>
  </cols>
  <sheetData>
    <row r="1" spans="1:10" ht="12.75" customHeight="1" x14ac:dyDescent="0.25"/>
    <row r="2" spans="1:10" ht="27.75" customHeight="1" x14ac:dyDescent="0.25">
      <c r="D2" s="53" t="s">
        <v>0</v>
      </c>
      <c r="E2" s="48"/>
      <c r="F2" s="48"/>
      <c r="G2" s="48"/>
      <c r="H2" s="48"/>
    </row>
    <row r="3" spans="1:10" ht="12.75" customHeight="1" x14ac:dyDescent="0.25"/>
    <row r="4" spans="1:10" ht="37.799999999999997" customHeight="1" x14ac:dyDescent="0.25">
      <c r="A4" s="49" t="s">
        <v>86</v>
      </c>
      <c r="B4" s="50"/>
      <c r="C4" s="50"/>
      <c r="D4" s="50"/>
      <c r="E4" s="50"/>
      <c r="F4" s="50"/>
      <c r="G4" s="50"/>
      <c r="H4" s="50"/>
      <c r="I4" s="50"/>
      <c r="J4" s="51"/>
    </row>
    <row r="6" spans="1:10" ht="75.75" customHeight="1" x14ac:dyDescent="0.25">
      <c r="A6" s="1" t="s">
        <v>2</v>
      </c>
      <c r="B6" s="2" t="s">
        <v>3</v>
      </c>
      <c r="C6" s="2" t="s">
        <v>4</v>
      </c>
      <c r="D6" s="2" t="s">
        <v>5</v>
      </c>
      <c r="E6" s="2" t="s">
        <v>6</v>
      </c>
      <c r="F6" s="3" t="s">
        <v>7</v>
      </c>
      <c r="G6" s="4" t="s">
        <v>8</v>
      </c>
      <c r="H6" s="5" t="s">
        <v>9</v>
      </c>
      <c r="I6" s="2" t="s">
        <v>10</v>
      </c>
      <c r="J6" s="2" t="s">
        <v>11</v>
      </c>
    </row>
    <row r="7" spans="1:10" ht="79.8" customHeight="1" x14ac:dyDescent="0.25">
      <c r="A7" s="7" t="s">
        <v>12</v>
      </c>
      <c r="B7" s="22" t="s">
        <v>27</v>
      </c>
      <c r="C7" s="18" t="s">
        <v>95</v>
      </c>
      <c r="D7" s="22" t="s">
        <v>94</v>
      </c>
      <c r="E7" s="23">
        <f>72500/1.19</f>
        <v>60924.36974789916</v>
      </c>
      <c r="F7" s="38">
        <f>E7*19%</f>
        <v>11575.63025210084</v>
      </c>
      <c r="G7" s="38">
        <f>E7+F7</f>
        <v>72500</v>
      </c>
      <c r="H7" s="38">
        <v>72500</v>
      </c>
      <c r="I7" s="22" t="s">
        <v>29</v>
      </c>
      <c r="J7" s="22" t="s">
        <v>96</v>
      </c>
    </row>
    <row r="8" spans="1:10" ht="111" customHeight="1" x14ac:dyDescent="0.25">
      <c r="A8" s="7" t="s">
        <v>13</v>
      </c>
      <c r="B8" s="22" t="s">
        <v>42</v>
      </c>
      <c r="C8" s="21" t="s">
        <v>97</v>
      </c>
      <c r="D8" s="40" t="s">
        <v>94</v>
      </c>
      <c r="E8" s="42">
        <f>99900/1.19</f>
        <v>83949.579831932773</v>
      </c>
      <c r="F8" s="42">
        <f>E8*19%</f>
        <v>15950.420168067227</v>
      </c>
      <c r="G8" s="42">
        <f>E8+F8</f>
        <v>99900</v>
      </c>
      <c r="H8" s="42">
        <v>99900</v>
      </c>
      <c r="I8" s="41" t="s">
        <v>29</v>
      </c>
      <c r="J8" s="22" t="s">
        <v>98</v>
      </c>
    </row>
    <row r="9" spans="1:10" ht="79.8" customHeight="1" x14ac:dyDescent="0.25">
      <c r="A9" s="7" t="s">
        <v>14</v>
      </c>
      <c r="B9" s="22" t="s">
        <v>30</v>
      </c>
      <c r="C9" s="21" t="s">
        <v>99</v>
      </c>
      <c r="D9" s="43" t="s">
        <v>94</v>
      </c>
      <c r="E9" s="42">
        <f>69900/1.19</f>
        <v>58739.495798319331</v>
      </c>
      <c r="F9" s="42">
        <f>E9*19%</f>
        <v>11160.504201680673</v>
      </c>
      <c r="G9" s="42">
        <f>E9+F9</f>
        <v>69900</v>
      </c>
      <c r="H9" s="42">
        <v>69900</v>
      </c>
      <c r="I9" s="41" t="s">
        <v>29</v>
      </c>
      <c r="J9" s="20" t="s">
        <v>100</v>
      </c>
    </row>
    <row r="10" spans="1:10" ht="15" customHeight="1" x14ac:dyDescent="0.25">
      <c r="A10" s="16"/>
      <c r="B10" s="19"/>
      <c r="C10" s="19"/>
      <c r="D10" s="19"/>
      <c r="E10" s="19"/>
      <c r="F10" s="19"/>
      <c r="G10" s="19"/>
      <c r="H10" s="19"/>
      <c r="I10" s="19"/>
      <c r="J10" s="19"/>
    </row>
    <row r="11" spans="1:10" ht="12.75" customHeight="1" x14ac:dyDescent="0.25"/>
    <row r="12" spans="1:10" ht="138.75" customHeight="1" x14ac:dyDescent="0.25">
      <c r="A12" s="52" t="s">
        <v>15</v>
      </c>
      <c r="B12" s="50"/>
      <c r="C12" s="50"/>
      <c r="D12" s="50"/>
      <c r="E12" s="50"/>
      <c r="F12" s="50"/>
      <c r="G12" s="50"/>
      <c r="H12" s="50"/>
      <c r="I12" s="50"/>
      <c r="J12" s="51"/>
    </row>
    <row r="13" spans="1:10" ht="12.75" customHeight="1" x14ac:dyDescent="0.25"/>
    <row r="14" spans="1:10" ht="75" customHeight="1" x14ac:dyDescent="0.25">
      <c r="A14" s="52" t="s">
        <v>16</v>
      </c>
      <c r="B14" s="50"/>
      <c r="C14" s="50"/>
      <c r="D14" s="50"/>
      <c r="E14" s="50"/>
      <c r="F14" s="50"/>
      <c r="G14" s="50"/>
      <c r="H14" s="50"/>
      <c r="I14" s="50"/>
      <c r="J14" s="51"/>
    </row>
    <row r="15" spans="1:10" ht="12.75" customHeight="1" x14ac:dyDescent="0.25"/>
    <row r="16" spans="1:10" ht="12.75" customHeight="1" x14ac:dyDescent="0.25"/>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c r="D25" s="15"/>
      <c r="E25" s="15"/>
      <c r="F25" s="16"/>
      <c r="G25" s="16"/>
    </row>
    <row r="26" spans="4:7" ht="12.75" customHeight="1" x14ac:dyDescent="0.25"/>
    <row r="27" spans="4:7" ht="12.75" customHeight="1" x14ac:dyDescent="0.25"/>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sheetData>
  <mergeCells count="4">
    <mergeCell ref="D2:H2"/>
    <mergeCell ref="A4:J4"/>
    <mergeCell ref="A12:J12"/>
    <mergeCell ref="A14:J14"/>
  </mergeCells>
  <hyperlinks>
    <hyperlink ref="C7" r:id="rId1" xr:uid="{26BBBA14-748C-4F4E-A87C-F81BD6BDE596}"/>
    <hyperlink ref="C8" r:id="rId2" xr:uid="{4649D73D-1D75-4C86-85F3-6935933D23FE}"/>
    <hyperlink ref="C9" r:id="rId3" xr:uid="{AE111C32-A5A2-4CA4-9D62-887A98A048FC}"/>
  </hyperlinks>
  <pageMargins left="0.7" right="0.7" top="0.75" bottom="0.75" header="0" footer="0"/>
  <pageSetup orientation="landscape"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6A18F-0A51-4F27-85A8-9E3B66A3F62F}">
  <sheetPr>
    <tabColor rgb="FFFFC000"/>
  </sheetPr>
  <dimension ref="A1:J1001"/>
  <sheetViews>
    <sheetView topLeftCell="A4" zoomScale="80" zoomScaleNormal="80" workbookViewId="0">
      <selection activeCell="H9" sqref="H9"/>
    </sheetView>
  </sheetViews>
  <sheetFormatPr baseColWidth="10" defaultColWidth="12.6640625" defaultRowHeight="15" customHeight="1" x14ac:dyDescent="0.25"/>
  <cols>
    <col min="1" max="2" width="19.109375" customWidth="1"/>
    <col min="3" max="3" width="26.33203125" customWidth="1"/>
    <col min="4" max="4" width="37.5546875" customWidth="1"/>
    <col min="5" max="5" width="29.44140625" customWidth="1"/>
    <col min="6" max="6" width="17" customWidth="1"/>
    <col min="7" max="7" width="25.21875" customWidth="1"/>
    <col min="8" max="8" width="17" customWidth="1"/>
    <col min="9" max="9" width="19.109375" customWidth="1"/>
    <col min="10" max="10" width="42.44140625" customWidth="1"/>
    <col min="11" max="26" width="10" customWidth="1"/>
  </cols>
  <sheetData>
    <row r="1" spans="1:10" ht="12.75" customHeight="1" x14ac:dyDescent="0.25"/>
    <row r="2" spans="1:10" ht="27.75" customHeight="1" x14ac:dyDescent="0.25">
      <c r="D2" s="53" t="s">
        <v>0</v>
      </c>
      <c r="E2" s="48"/>
      <c r="F2" s="48"/>
      <c r="G2" s="48"/>
      <c r="H2" s="48"/>
    </row>
    <row r="3" spans="1:10" ht="12.75" customHeight="1" x14ac:dyDescent="0.25"/>
    <row r="4" spans="1:10" ht="12.75" customHeight="1" x14ac:dyDescent="0.25"/>
    <row r="5" spans="1:10" ht="15" customHeight="1" x14ac:dyDescent="0.25">
      <c r="A5" s="16"/>
      <c r="B5" s="19"/>
      <c r="C5" s="19"/>
      <c r="D5" s="19"/>
      <c r="E5" s="19"/>
      <c r="F5" s="19"/>
      <c r="G5" s="19"/>
      <c r="H5" s="19"/>
      <c r="I5" s="19"/>
      <c r="J5" s="19"/>
    </row>
    <row r="6" spans="1:10" ht="37.799999999999997" customHeight="1" x14ac:dyDescent="0.25">
      <c r="A6" s="49" t="s">
        <v>52</v>
      </c>
      <c r="B6" s="50"/>
      <c r="C6" s="50"/>
      <c r="D6" s="50"/>
      <c r="E6" s="50"/>
      <c r="F6" s="50"/>
      <c r="G6" s="50"/>
      <c r="H6" s="50"/>
      <c r="I6" s="50"/>
      <c r="J6" s="51"/>
    </row>
    <row r="8" spans="1:10" ht="75.75" customHeight="1" x14ac:dyDescent="0.25">
      <c r="A8" s="1" t="s">
        <v>2</v>
      </c>
      <c r="B8" s="2" t="s">
        <v>3</v>
      </c>
      <c r="C8" s="2" t="s">
        <v>4</v>
      </c>
      <c r="D8" s="2" t="s">
        <v>5</v>
      </c>
      <c r="E8" s="2" t="s">
        <v>6</v>
      </c>
      <c r="F8" s="3" t="s">
        <v>7</v>
      </c>
      <c r="G8" s="4" t="s">
        <v>8</v>
      </c>
      <c r="H8" s="5" t="s">
        <v>9</v>
      </c>
      <c r="I8" s="2" t="s">
        <v>10</v>
      </c>
      <c r="J8" s="2" t="s">
        <v>11</v>
      </c>
    </row>
    <row r="9" spans="1:10" ht="79.8" customHeight="1" x14ac:dyDescent="0.25">
      <c r="A9" s="7" t="s">
        <v>12</v>
      </c>
      <c r="B9" s="22" t="s">
        <v>27</v>
      </c>
      <c r="C9" s="18" t="s">
        <v>54</v>
      </c>
      <c r="D9" s="22" t="s">
        <v>53</v>
      </c>
      <c r="E9" s="23">
        <f>3799900/1.19</f>
        <v>3193193.2773109246</v>
      </c>
      <c r="F9" s="24">
        <f>E9*19%</f>
        <v>606706.72268907563</v>
      </c>
      <c r="G9" s="24">
        <f>E9+F9</f>
        <v>3799900</v>
      </c>
      <c r="H9" s="24">
        <v>3799900</v>
      </c>
      <c r="I9" s="22" t="s">
        <v>29</v>
      </c>
      <c r="J9" s="22" t="s">
        <v>159</v>
      </c>
    </row>
    <row r="10" spans="1:10" ht="79.8" customHeight="1" x14ac:dyDescent="0.25">
      <c r="A10" s="7" t="s">
        <v>13</v>
      </c>
      <c r="B10" s="27" t="s">
        <v>42</v>
      </c>
      <c r="C10" s="28" t="s">
        <v>55</v>
      </c>
      <c r="D10" s="27" t="s">
        <v>56</v>
      </c>
      <c r="E10" s="37">
        <f>4899000/1.19</f>
        <v>4116806.7226890759</v>
      </c>
      <c r="F10" s="37">
        <f>E10*19%</f>
        <v>782193.27731092437</v>
      </c>
      <c r="G10" s="37">
        <f>E10+F10</f>
        <v>4899000</v>
      </c>
      <c r="H10" s="38">
        <v>4899000</v>
      </c>
      <c r="I10" s="27" t="s">
        <v>29</v>
      </c>
      <c r="J10" s="27" t="s">
        <v>160</v>
      </c>
    </row>
    <row r="11" spans="1:10" ht="79.8" customHeight="1" x14ac:dyDescent="0.25">
      <c r="A11" s="26" t="s">
        <v>14</v>
      </c>
      <c r="B11" s="29" t="s">
        <v>46</v>
      </c>
      <c r="C11" s="30" t="s">
        <v>57</v>
      </c>
      <c r="D11" s="33" t="s">
        <v>58</v>
      </c>
      <c r="E11" s="31">
        <f>3208908/1.19</f>
        <v>2696561.3445378151</v>
      </c>
      <c r="F11" s="32">
        <f>E11*19%</f>
        <v>512346.65546218486</v>
      </c>
      <c r="G11" s="32">
        <f>E11+F11</f>
        <v>3208908</v>
      </c>
      <c r="H11" s="32">
        <v>3208908</v>
      </c>
      <c r="I11" s="33" t="s">
        <v>125</v>
      </c>
      <c r="J11" s="34" t="s">
        <v>161</v>
      </c>
    </row>
    <row r="12" spans="1:10" ht="15" customHeight="1" x14ac:dyDescent="0.25">
      <c r="A12" s="16"/>
      <c r="B12" s="19"/>
      <c r="C12" s="19"/>
      <c r="D12" s="19"/>
      <c r="E12" s="19"/>
      <c r="F12" s="19"/>
      <c r="G12" s="19"/>
      <c r="H12" s="19"/>
      <c r="I12" s="19"/>
      <c r="J12" s="19"/>
    </row>
    <row r="13" spans="1:10" ht="12.75" customHeight="1" x14ac:dyDescent="0.25"/>
    <row r="14" spans="1:10" ht="138.75" customHeight="1" x14ac:dyDescent="0.25">
      <c r="A14" s="52" t="s">
        <v>15</v>
      </c>
      <c r="B14" s="50"/>
      <c r="C14" s="50"/>
      <c r="D14" s="50"/>
      <c r="E14" s="50"/>
      <c r="F14" s="50"/>
      <c r="G14" s="50"/>
      <c r="H14" s="50"/>
      <c r="I14" s="50"/>
      <c r="J14" s="51"/>
    </row>
    <row r="15" spans="1:10" ht="12.75" customHeight="1" x14ac:dyDescent="0.25"/>
    <row r="16" spans="1:10" ht="75" customHeight="1" x14ac:dyDescent="0.25">
      <c r="A16" s="52" t="s">
        <v>16</v>
      </c>
      <c r="B16" s="50"/>
      <c r="C16" s="50"/>
      <c r="D16" s="50"/>
      <c r="E16" s="50"/>
      <c r="F16" s="50"/>
      <c r="G16" s="50"/>
      <c r="H16" s="50"/>
      <c r="I16" s="50"/>
      <c r="J16" s="51"/>
    </row>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row r="26" spans="4:7" ht="12.75" customHeight="1" x14ac:dyDescent="0.25"/>
    <row r="27" spans="4:7" ht="12.75" customHeight="1" x14ac:dyDescent="0.25">
      <c r="D27" s="15"/>
      <c r="E27" s="15"/>
      <c r="F27" s="16"/>
      <c r="G27" s="16"/>
    </row>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sheetData>
  <mergeCells count="4">
    <mergeCell ref="D2:H2"/>
    <mergeCell ref="A6:J6"/>
    <mergeCell ref="A14:J14"/>
    <mergeCell ref="A16:J16"/>
  </mergeCells>
  <hyperlinks>
    <hyperlink ref="C10" r:id="rId1" xr:uid="{942DE80F-EB7E-4F42-90B5-095AD55B1F45}"/>
    <hyperlink ref="C9" r:id="rId2" location="searchVariation%3DMCO29752823%26position%3D2%26search_layout%3Dstack%26type%3Dproduct%26tracking_id%3Dced9aed3-3f03-44a4-904e-75ac96e4112c" xr:uid="{D765881A-5EBC-43CD-9E15-AA9967516CA7}"/>
    <hyperlink ref="C11" r:id="rId3" display="https://www.tradeinn.com/techinn/es/asus-portatil-gaming-f15-tuf507zc4-hn231-15.6-i5-12500h-16gb-512gb-ssd-rtx-3050/140849641/p?utm_source=google_products&amp;utm_medium=merchant&amp;id_producte=143190915&amp;country=co&amp;gad_source=4&amp;gclid=Cj0KCQjwiOy1BhDCARIsADGvQnA8kMkQfRN45f1iwJV_ArgRzjwYTwHw_oeZTLO1Q5fq27I3VL91c8UaAl99EALw_wcB" xr:uid="{9FD2146A-F32B-463E-B334-E0E4FDB87F66}"/>
  </hyperlinks>
  <pageMargins left="0.7" right="0.7" top="0.75" bottom="0.75" header="0" footer="0"/>
  <pageSetup orientation="landscape"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3EE3A-16A2-4D94-9D73-977EB13AD28E}">
  <sheetPr>
    <tabColor rgb="FFFFC000"/>
  </sheetPr>
  <dimension ref="A1:J1001"/>
  <sheetViews>
    <sheetView topLeftCell="A4" zoomScale="80" zoomScaleNormal="80" workbookViewId="0">
      <selection activeCell="H9" sqref="H9"/>
    </sheetView>
  </sheetViews>
  <sheetFormatPr baseColWidth="10" defaultColWidth="12.6640625" defaultRowHeight="15" customHeight="1" x14ac:dyDescent="0.25"/>
  <cols>
    <col min="1" max="2" width="19.109375" customWidth="1"/>
    <col min="3" max="3" width="26.33203125" customWidth="1"/>
    <col min="4" max="4" width="37.5546875" customWidth="1"/>
    <col min="5" max="5" width="29.44140625" customWidth="1"/>
    <col min="6" max="6" width="17" customWidth="1"/>
    <col min="7" max="7" width="25.21875" customWidth="1"/>
    <col min="8" max="8" width="17" customWidth="1"/>
    <col min="9" max="9" width="19.109375" customWidth="1"/>
    <col min="10" max="10" width="42.44140625" customWidth="1"/>
    <col min="11" max="26" width="10" customWidth="1"/>
  </cols>
  <sheetData>
    <row r="1" spans="1:10" ht="12.75" customHeight="1" x14ac:dyDescent="0.25"/>
    <row r="2" spans="1:10" ht="27.75" customHeight="1" x14ac:dyDescent="0.25">
      <c r="D2" s="53" t="s">
        <v>0</v>
      </c>
      <c r="E2" s="48"/>
      <c r="F2" s="48"/>
      <c r="G2" s="48"/>
      <c r="H2" s="48"/>
    </row>
    <row r="3" spans="1:10" ht="12.75" customHeight="1" x14ac:dyDescent="0.25"/>
    <row r="4" spans="1:10" ht="12.75" customHeight="1" x14ac:dyDescent="0.25"/>
    <row r="5" spans="1:10" ht="15" customHeight="1" x14ac:dyDescent="0.25">
      <c r="A5" s="16"/>
      <c r="B5" s="19"/>
      <c r="C5" s="19"/>
      <c r="D5" s="19"/>
      <c r="E5" s="19"/>
      <c r="F5" s="19"/>
      <c r="G5" s="19"/>
      <c r="H5" s="19"/>
      <c r="I5" s="19"/>
      <c r="J5" s="19"/>
    </row>
    <row r="6" spans="1:10" ht="37.799999999999997" customHeight="1" x14ac:dyDescent="0.25">
      <c r="A6" s="49" t="s">
        <v>52</v>
      </c>
      <c r="B6" s="50"/>
      <c r="C6" s="50"/>
      <c r="D6" s="50"/>
      <c r="E6" s="50"/>
      <c r="F6" s="50"/>
      <c r="G6" s="50"/>
      <c r="H6" s="50"/>
      <c r="I6" s="50"/>
      <c r="J6" s="51"/>
    </row>
    <row r="8" spans="1:10" ht="75.75" customHeight="1" x14ac:dyDescent="0.25">
      <c r="A8" s="1" t="s">
        <v>2</v>
      </c>
      <c r="B8" s="2" t="s">
        <v>3</v>
      </c>
      <c r="C8" s="2" t="s">
        <v>4</v>
      </c>
      <c r="D8" s="2" t="s">
        <v>5</v>
      </c>
      <c r="E8" s="2" t="s">
        <v>6</v>
      </c>
      <c r="F8" s="3" t="s">
        <v>7</v>
      </c>
      <c r="G8" s="4" t="s">
        <v>8</v>
      </c>
      <c r="H8" s="5" t="s">
        <v>9</v>
      </c>
      <c r="I8" s="2" t="s">
        <v>10</v>
      </c>
      <c r="J8" s="2" t="s">
        <v>11</v>
      </c>
    </row>
    <row r="9" spans="1:10" ht="79.8" customHeight="1" x14ac:dyDescent="0.25">
      <c r="A9" s="7" t="s">
        <v>12</v>
      </c>
      <c r="B9" s="22" t="s">
        <v>27</v>
      </c>
      <c r="C9" s="18" t="s">
        <v>54</v>
      </c>
      <c r="D9" s="22" t="s">
        <v>53</v>
      </c>
      <c r="E9" s="23">
        <f>3799900/1.19</f>
        <v>3193193.2773109246</v>
      </c>
      <c r="F9" s="24">
        <f>E9*19%</f>
        <v>606706.72268907563</v>
      </c>
      <c r="G9" s="24">
        <f>E9+F9</f>
        <v>3799900</v>
      </c>
      <c r="H9" s="24">
        <v>3799900</v>
      </c>
      <c r="I9" s="22" t="s">
        <v>29</v>
      </c>
      <c r="J9" s="22" t="s">
        <v>159</v>
      </c>
    </row>
    <row r="10" spans="1:10" ht="79.8" customHeight="1" x14ac:dyDescent="0.25">
      <c r="A10" s="7" t="s">
        <v>13</v>
      </c>
      <c r="B10" s="27" t="s">
        <v>42</v>
      </c>
      <c r="C10" s="28" t="s">
        <v>55</v>
      </c>
      <c r="D10" s="27" t="s">
        <v>56</v>
      </c>
      <c r="E10" s="37">
        <f>4899000/1.19</f>
        <v>4116806.7226890759</v>
      </c>
      <c r="F10" s="37">
        <f>E10*19%</f>
        <v>782193.27731092437</v>
      </c>
      <c r="G10" s="37">
        <f>E10+F10</f>
        <v>4899000</v>
      </c>
      <c r="H10" s="38">
        <v>4899000</v>
      </c>
      <c r="I10" s="27" t="s">
        <v>29</v>
      </c>
      <c r="J10" s="27" t="s">
        <v>160</v>
      </c>
    </row>
    <row r="11" spans="1:10" ht="79.8" customHeight="1" x14ac:dyDescent="0.25">
      <c r="A11" s="26" t="s">
        <v>14</v>
      </c>
      <c r="B11" s="29" t="s">
        <v>46</v>
      </c>
      <c r="C11" s="30" t="s">
        <v>57</v>
      </c>
      <c r="D11" s="33" t="s">
        <v>58</v>
      </c>
      <c r="E11" s="31">
        <f>3208908/1.19</f>
        <v>2696561.3445378151</v>
      </c>
      <c r="F11" s="32">
        <f>E11*19%</f>
        <v>512346.65546218486</v>
      </c>
      <c r="G11" s="32">
        <f>E11+F11</f>
        <v>3208908</v>
      </c>
      <c r="H11" s="32">
        <v>3208908</v>
      </c>
      <c r="I11" s="33" t="s">
        <v>125</v>
      </c>
      <c r="J11" s="34" t="s">
        <v>161</v>
      </c>
    </row>
    <row r="12" spans="1:10" ht="15" customHeight="1" x14ac:dyDescent="0.25">
      <c r="A12" s="16"/>
      <c r="B12" s="19"/>
      <c r="C12" s="19"/>
      <c r="D12" s="19"/>
      <c r="E12" s="19"/>
      <c r="F12" s="19"/>
      <c r="G12" s="19"/>
      <c r="H12" s="19"/>
      <c r="I12" s="19"/>
      <c r="J12" s="19"/>
    </row>
    <row r="13" spans="1:10" ht="12.75" customHeight="1" x14ac:dyDescent="0.25"/>
    <row r="14" spans="1:10" ht="138.75" customHeight="1" x14ac:dyDescent="0.25">
      <c r="A14" s="52" t="s">
        <v>15</v>
      </c>
      <c r="B14" s="50"/>
      <c r="C14" s="50"/>
      <c r="D14" s="50"/>
      <c r="E14" s="50"/>
      <c r="F14" s="50"/>
      <c r="G14" s="50"/>
      <c r="H14" s="50"/>
      <c r="I14" s="50"/>
      <c r="J14" s="51"/>
    </row>
    <row r="15" spans="1:10" ht="12.75" customHeight="1" x14ac:dyDescent="0.25"/>
    <row r="16" spans="1:10" ht="75" customHeight="1" x14ac:dyDescent="0.25">
      <c r="A16" s="52" t="s">
        <v>16</v>
      </c>
      <c r="B16" s="50"/>
      <c r="C16" s="50"/>
      <c r="D16" s="50"/>
      <c r="E16" s="50"/>
      <c r="F16" s="50"/>
      <c r="G16" s="50"/>
      <c r="H16" s="50"/>
      <c r="I16" s="50"/>
      <c r="J16" s="51"/>
    </row>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row r="26" spans="4:7" ht="12.75" customHeight="1" x14ac:dyDescent="0.25"/>
    <row r="27" spans="4:7" ht="12.75" customHeight="1" x14ac:dyDescent="0.25">
      <c r="D27" s="15"/>
      <c r="E27" s="15"/>
      <c r="F27" s="16"/>
      <c r="G27" s="16"/>
    </row>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sheetData>
  <mergeCells count="4">
    <mergeCell ref="D2:H2"/>
    <mergeCell ref="A6:J6"/>
    <mergeCell ref="A14:J14"/>
    <mergeCell ref="A16:J16"/>
  </mergeCells>
  <hyperlinks>
    <hyperlink ref="C10" r:id="rId1" xr:uid="{A1C9CE08-4F69-490B-BD0E-994420FFEFB9}"/>
    <hyperlink ref="C9" r:id="rId2" location="searchVariation%3DMCO29752823%26position%3D2%26search_layout%3Dstack%26type%3Dproduct%26tracking_id%3Dced9aed3-3f03-44a4-904e-75ac96e4112c" xr:uid="{32185324-1893-4CBB-8BAD-F07B20F20C78}"/>
    <hyperlink ref="C11" r:id="rId3" display="https://www.tradeinn.com/techinn/es/asus-portatil-gaming-f15-tuf507zc4-hn231-15.6-i5-12500h-16gb-512gb-ssd-rtx-3050/140849641/p?utm_source=google_products&amp;utm_medium=merchant&amp;id_producte=143190915&amp;country=co&amp;gad_source=4&amp;gclid=Cj0KCQjwiOy1BhDCARIsADGvQnA8kMkQfRN45f1iwJV_ArgRzjwYTwHw_oeZTLO1Q5fq27I3VL91c8UaAl99EALw_wcB" xr:uid="{E47321C9-252B-4649-879D-7DD29A0738EF}"/>
  </hyperlinks>
  <pageMargins left="0.7" right="0.7" top="0.75" bottom="0.75" header="0" footer="0"/>
  <pageSetup orientation="landscape"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8E90F-972D-449D-9516-19A660572C4A}">
  <sheetPr codeName="Sheet6">
    <tabColor rgb="FFFFC000"/>
  </sheetPr>
  <dimension ref="A1:Z999"/>
  <sheetViews>
    <sheetView topLeftCell="A6" zoomScale="90" zoomScaleNormal="90" workbookViewId="0">
      <selection activeCell="K12" sqref="K12"/>
    </sheetView>
  </sheetViews>
  <sheetFormatPr baseColWidth="10" defaultColWidth="12.6640625" defaultRowHeight="15" customHeight="1" x14ac:dyDescent="0.25"/>
  <cols>
    <col min="1" max="2" width="19.109375" customWidth="1"/>
    <col min="3" max="3" width="22.109375" customWidth="1"/>
    <col min="4" max="4" width="21.88671875" customWidth="1"/>
    <col min="5" max="6" width="17" customWidth="1"/>
    <col min="7" max="7" width="18" customWidth="1"/>
    <col min="8" max="8" width="17" customWidth="1"/>
    <col min="9" max="9" width="19.109375" customWidth="1"/>
    <col min="10" max="10" width="38.33203125" customWidth="1"/>
    <col min="11" max="26" width="10" customWidth="1"/>
  </cols>
  <sheetData>
    <row r="1" spans="1:26" ht="12.75" customHeight="1" x14ac:dyDescent="0.25"/>
    <row r="2" spans="1:26" ht="27.75" customHeight="1" x14ac:dyDescent="0.25">
      <c r="D2" s="53" t="s">
        <v>0</v>
      </c>
      <c r="E2" s="48"/>
      <c r="F2" s="48"/>
      <c r="G2" s="48"/>
      <c r="H2" s="48"/>
    </row>
    <row r="3" spans="1:26" ht="12.75" customHeight="1" x14ac:dyDescent="0.25"/>
    <row r="4" spans="1:26" ht="12.75" customHeight="1" x14ac:dyDescent="0.25"/>
    <row r="5" spans="1:26" ht="43.5" customHeight="1" x14ac:dyDescent="0.25">
      <c r="A5" s="54" t="s">
        <v>1</v>
      </c>
      <c r="B5" s="50"/>
      <c r="C5" s="50"/>
      <c r="D5" s="50"/>
      <c r="E5" s="50"/>
      <c r="F5" s="50"/>
      <c r="G5" s="50"/>
      <c r="H5" s="50"/>
      <c r="I5" s="50"/>
      <c r="J5" s="51"/>
    </row>
    <row r="6" spans="1:26" ht="15.75" customHeight="1" x14ac:dyDescent="0.25"/>
    <row r="7" spans="1:26" ht="75.75" customHeight="1" x14ac:dyDescent="0.25">
      <c r="A7" s="1" t="s">
        <v>2</v>
      </c>
      <c r="B7" s="2" t="s">
        <v>3</v>
      </c>
      <c r="C7" s="2" t="s">
        <v>4</v>
      </c>
      <c r="D7" s="2" t="s">
        <v>5</v>
      </c>
      <c r="E7" s="2" t="s">
        <v>6</v>
      </c>
      <c r="F7" s="3" t="s">
        <v>7</v>
      </c>
      <c r="G7" s="4" t="s">
        <v>8</v>
      </c>
      <c r="H7" s="5" t="s">
        <v>9</v>
      </c>
      <c r="I7" s="2" t="s">
        <v>10</v>
      </c>
      <c r="J7" s="2" t="s">
        <v>11</v>
      </c>
      <c r="K7" s="6"/>
      <c r="L7" s="6"/>
      <c r="M7" s="6"/>
      <c r="N7" s="6"/>
      <c r="O7" s="6"/>
      <c r="P7" s="6"/>
      <c r="Q7" s="6"/>
      <c r="R7" s="6"/>
      <c r="S7" s="6"/>
      <c r="T7" s="6"/>
      <c r="U7" s="6"/>
      <c r="V7" s="6"/>
      <c r="W7" s="6"/>
      <c r="X7" s="6"/>
      <c r="Y7" s="6"/>
      <c r="Z7" s="6"/>
    </row>
    <row r="8" spans="1:26" ht="96" customHeight="1" x14ac:dyDescent="0.25">
      <c r="A8" s="7" t="s">
        <v>12</v>
      </c>
      <c r="B8" s="22" t="s">
        <v>36</v>
      </c>
      <c r="C8" s="18" t="s">
        <v>37</v>
      </c>
      <c r="D8" s="22" t="s">
        <v>38</v>
      </c>
      <c r="E8" s="24">
        <f>22*12</f>
        <v>264</v>
      </c>
      <c r="F8" s="24">
        <v>0</v>
      </c>
      <c r="G8" s="24">
        <f>E8+F8</f>
        <v>264</v>
      </c>
      <c r="H8" s="24">
        <f>G8*4157.37</f>
        <v>1097545.68</v>
      </c>
      <c r="I8" s="22" t="s">
        <v>29</v>
      </c>
      <c r="J8" s="22" t="s">
        <v>164</v>
      </c>
    </row>
    <row r="9" spans="1:26" ht="93" customHeight="1" x14ac:dyDescent="0.25">
      <c r="A9" s="7" t="s">
        <v>13</v>
      </c>
      <c r="B9" s="22" t="s">
        <v>162</v>
      </c>
      <c r="C9" s="21" t="s">
        <v>163</v>
      </c>
      <c r="D9" s="22" t="s">
        <v>38</v>
      </c>
      <c r="E9" s="24">
        <f>1150884/1.19</f>
        <v>967129.4117647059</v>
      </c>
      <c r="F9" s="24">
        <f>E9*19%</f>
        <v>183754.58823529413</v>
      </c>
      <c r="G9" s="24">
        <f>E9+F9</f>
        <v>1150884</v>
      </c>
      <c r="H9" s="24">
        <v>1150884</v>
      </c>
      <c r="I9" s="22" t="s">
        <v>125</v>
      </c>
      <c r="J9" s="20" t="s">
        <v>165</v>
      </c>
    </row>
    <row r="10" spans="1:26" ht="50.25" customHeight="1" x14ac:dyDescent="0.25">
      <c r="A10" s="7" t="s">
        <v>14</v>
      </c>
      <c r="B10" s="22" t="s">
        <v>39</v>
      </c>
      <c r="C10" s="21" t="s">
        <v>40</v>
      </c>
      <c r="D10" s="22" t="s">
        <v>41</v>
      </c>
      <c r="E10" s="24">
        <f>250.8</f>
        <v>250.8</v>
      </c>
      <c r="F10" s="24">
        <v>0</v>
      </c>
      <c r="G10" s="24">
        <f>E10+F10</f>
        <v>250.8</v>
      </c>
      <c r="H10" s="24">
        <f>G10*4157.37</f>
        <v>1042668.3960000001</v>
      </c>
      <c r="I10" s="22" t="s">
        <v>29</v>
      </c>
      <c r="J10" s="22" t="s">
        <v>166</v>
      </c>
    </row>
    <row r="11" spans="1:26" ht="12.75" customHeight="1" x14ac:dyDescent="0.25"/>
    <row r="12" spans="1:26" ht="138.75" customHeight="1" x14ac:dyDescent="0.25">
      <c r="A12" s="52" t="s">
        <v>15</v>
      </c>
      <c r="B12" s="50"/>
      <c r="C12" s="50"/>
      <c r="D12" s="50"/>
      <c r="E12" s="50"/>
      <c r="F12" s="50"/>
      <c r="G12" s="50"/>
      <c r="H12" s="50"/>
      <c r="I12" s="50"/>
      <c r="J12" s="51"/>
    </row>
    <row r="13" spans="1:26" ht="12.75" customHeight="1" x14ac:dyDescent="0.25"/>
    <row r="14" spans="1:26" ht="75" customHeight="1" x14ac:dyDescent="0.25">
      <c r="A14" s="52" t="s">
        <v>16</v>
      </c>
      <c r="B14" s="50"/>
      <c r="C14" s="50"/>
      <c r="D14" s="50"/>
      <c r="E14" s="50"/>
      <c r="F14" s="50"/>
      <c r="G14" s="50"/>
      <c r="H14" s="50"/>
      <c r="I14" s="50"/>
      <c r="J14" s="51"/>
    </row>
    <row r="15" spans="1:26" ht="12.75" customHeight="1" x14ac:dyDescent="0.25"/>
    <row r="16" spans="1:26" ht="12.75" customHeight="1" x14ac:dyDescent="0.25"/>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c r="D25" s="15"/>
      <c r="E25" s="15"/>
      <c r="F25" s="16"/>
      <c r="G25" s="16"/>
    </row>
    <row r="26" spans="4:7" ht="12.75" customHeight="1" x14ac:dyDescent="0.25"/>
    <row r="27" spans="4:7" ht="12.75" customHeight="1" x14ac:dyDescent="0.25"/>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sheetData>
  <mergeCells count="4">
    <mergeCell ref="D2:H2"/>
    <mergeCell ref="A5:J5"/>
    <mergeCell ref="A12:J12"/>
    <mergeCell ref="A14:J14"/>
  </mergeCells>
  <hyperlinks>
    <hyperlink ref="C8" r:id="rId1" location="footnote1" display="https://www.microsoft.com/es-co/microsoft-365/business/compare-all-microsoft-365-business-products-d?ef_id=_k_Cj0KCQjwh7K1BhCZARIsAKOrVqFGGdtdI21KDQaOmO1docQJ4oB4Evhb47MR-nkmq59AaAVUqJxFRpgaAqGGEALw_wcB_k_&amp;OCID=AIDcmmpw76nrjm_SEM__k_Cj0KCQjwh7K1BhCZARIsAKOrVqFGGdtdI21KDQaOmO1docQJ4oB4Evhb47MR-nkmq59AaAVUqJxFRpgaAqGGEALw_wcB_k_&amp;gad_source=1#footnote1" xr:uid="{2C5854BA-B7E3-41E2-9411-A0F0E25143EB}"/>
    <hyperlink ref="C10" r:id="rId2" xr:uid="{DE5A9AB6-BC34-4F64-A57E-3E32209565F2}"/>
    <hyperlink ref="C9" r:id="rId3" xr:uid="{C3C2D62A-918F-4C71-A55F-73887087E88B}"/>
  </hyperlinks>
  <pageMargins left="0.7" right="0.7" top="0.75" bottom="0.75" header="0" footer="0"/>
  <pageSetup orientation="landscape"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01E64-6C5B-425A-B9C0-141F811256F1}">
  <sheetPr codeName="Sheet7">
    <tabColor rgb="FFFFC000"/>
  </sheetPr>
  <dimension ref="A1:Z1000"/>
  <sheetViews>
    <sheetView topLeftCell="A2" zoomScale="90" zoomScaleNormal="90" workbookViewId="0">
      <selection activeCell="C8" sqref="C8"/>
    </sheetView>
  </sheetViews>
  <sheetFormatPr baseColWidth="10" defaultColWidth="12.6640625" defaultRowHeight="15" customHeight="1" x14ac:dyDescent="0.25"/>
  <cols>
    <col min="1" max="2" width="19.109375" customWidth="1"/>
    <col min="3" max="3" width="23" customWidth="1"/>
    <col min="4" max="4" width="21.88671875" customWidth="1"/>
    <col min="5" max="6" width="17" customWidth="1"/>
    <col min="7" max="7" width="18" customWidth="1"/>
    <col min="8" max="8" width="17" customWidth="1"/>
    <col min="9" max="9" width="19.109375" customWidth="1"/>
    <col min="10" max="10" width="51" customWidth="1"/>
    <col min="11" max="26" width="10" customWidth="1"/>
  </cols>
  <sheetData>
    <row r="1" spans="1:26" ht="12.75" customHeight="1" x14ac:dyDescent="0.25"/>
    <row r="2" spans="1:26" ht="27.75" customHeight="1" x14ac:dyDescent="0.25">
      <c r="D2" s="53" t="s">
        <v>0</v>
      </c>
      <c r="E2" s="48"/>
      <c r="F2" s="48"/>
      <c r="G2" s="48"/>
      <c r="H2" s="48"/>
    </row>
    <row r="3" spans="1:26" ht="12.75" customHeight="1" x14ac:dyDescent="0.25"/>
    <row r="4" spans="1:26" ht="12.75" customHeight="1" x14ac:dyDescent="0.25"/>
    <row r="5" spans="1:26" ht="43.5" customHeight="1" x14ac:dyDescent="0.25">
      <c r="A5" s="54" t="s">
        <v>1</v>
      </c>
      <c r="B5" s="50"/>
      <c r="C5" s="50"/>
      <c r="D5" s="50"/>
      <c r="E5" s="50"/>
      <c r="F5" s="50"/>
      <c r="G5" s="50"/>
      <c r="H5" s="50"/>
      <c r="I5" s="50"/>
      <c r="J5" s="51"/>
    </row>
    <row r="6" spans="1:26" ht="15.75" customHeight="1" x14ac:dyDescent="0.25"/>
    <row r="7" spans="1:26" ht="75.75" customHeight="1" x14ac:dyDescent="0.25">
      <c r="A7" s="1" t="s">
        <v>2</v>
      </c>
      <c r="B7" s="2" t="s">
        <v>3</v>
      </c>
      <c r="C7" s="2" t="s">
        <v>4</v>
      </c>
      <c r="D7" s="2" t="s">
        <v>5</v>
      </c>
      <c r="E7" s="2" t="s">
        <v>6</v>
      </c>
      <c r="F7" s="3" t="s">
        <v>7</v>
      </c>
      <c r="G7" s="4" t="s">
        <v>8</v>
      </c>
      <c r="H7" s="5" t="s">
        <v>9</v>
      </c>
      <c r="I7" s="2" t="s">
        <v>10</v>
      </c>
      <c r="J7" s="2" t="s">
        <v>11</v>
      </c>
      <c r="K7" s="6"/>
      <c r="L7" s="6"/>
      <c r="M7" s="6"/>
      <c r="N7" s="6"/>
      <c r="O7" s="6"/>
      <c r="P7" s="6"/>
      <c r="Q7" s="6"/>
      <c r="R7" s="6"/>
      <c r="S7" s="6"/>
      <c r="T7" s="6"/>
      <c r="U7" s="6"/>
      <c r="V7" s="6"/>
      <c r="W7" s="6"/>
      <c r="X7" s="6"/>
      <c r="Y7" s="6"/>
      <c r="Z7" s="6"/>
    </row>
    <row r="8" spans="1:26" ht="75.599999999999994" customHeight="1" x14ac:dyDescent="0.25">
      <c r="A8" s="7" t="s">
        <v>12</v>
      </c>
      <c r="B8" s="22" t="s">
        <v>126</v>
      </c>
      <c r="C8" s="18" t="s">
        <v>127</v>
      </c>
      <c r="D8" s="22" t="s">
        <v>128</v>
      </c>
      <c r="E8" s="45">
        <f>45760/1.19</f>
        <v>38453.781512605041</v>
      </c>
      <c r="F8" s="24">
        <f>E8*19%</f>
        <v>7306.2184873949582</v>
      </c>
      <c r="G8" s="24">
        <f>E8+F8</f>
        <v>45760</v>
      </c>
      <c r="H8" s="24">
        <v>45760</v>
      </c>
      <c r="I8" s="22" t="s">
        <v>29</v>
      </c>
      <c r="J8" s="20" t="s">
        <v>167</v>
      </c>
    </row>
    <row r="9" spans="1:26" ht="50.25" customHeight="1" x14ac:dyDescent="0.25">
      <c r="A9" s="7" t="s">
        <v>13</v>
      </c>
      <c r="B9" s="22" t="s">
        <v>129</v>
      </c>
      <c r="C9" s="21" t="s">
        <v>130</v>
      </c>
      <c r="D9" s="22" t="s">
        <v>128</v>
      </c>
      <c r="E9" s="24">
        <f>56662/1.19</f>
        <v>47615.126050420171</v>
      </c>
      <c r="F9" s="24">
        <f>E9*19%</f>
        <v>9046.8739495798327</v>
      </c>
      <c r="G9" s="24">
        <f>E9+F9</f>
        <v>56662</v>
      </c>
      <c r="H9" s="24">
        <v>56662</v>
      </c>
      <c r="I9" s="22" t="s">
        <v>125</v>
      </c>
      <c r="J9" s="22" t="s">
        <v>131</v>
      </c>
    </row>
    <row r="10" spans="1:26" ht="66.599999999999994" customHeight="1" x14ac:dyDescent="0.25">
      <c r="A10" s="7" t="s">
        <v>14</v>
      </c>
      <c r="B10" s="22" t="s">
        <v>132</v>
      </c>
      <c r="C10" s="21" t="s">
        <v>133</v>
      </c>
      <c r="D10" s="22" t="s">
        <v>128</v>
      </c>
      <c r="E10" s="24">
        <f>57000/1.19</f>
        <v>47899.159663865546</v>
      </c>
      <c r="F10" s="24">
        <f>E10*19%</f>
        <v>9100.8403361344535</v>
      </c>
      <c r="G10" s="24">
        <f>E10+F10</f>
        <v>57000</v>
      </c>
      <c r="H10" s="24">
        <v>57000</v>
      </c>
      <c r="I10" s="22" t="s">
        <v>125</v>
      </c>
      <c r="J10" s="22" t="s">
        <v>134</v>
      </c>
    </row>
    <row r="11" spans="1:26" ht="15" hidden="1" customHeight="1" x14ac:dyDescent="0.25">
      <c r="A11" s="14"/>
      <c r="B11" s="12"/>
      <c r="C11" s="12"/>
      <c r="D11" s="12"/>
      <c r="E11" s="12"/>
      <c r="F11" s="12"/>
      <c r="G11" s="12"/>
      <c r="H11" s="12"/>
      <c r="I11" s="12"/>
      <c r="J11" s="12"/>
    </row>
    <row r="12" spans="1:26" ht="12.75" customHeight="1" x14ac:dyDescent="0.25"/>
    <row r="13" spans="1:26" ht="138.75" customHeight="1" x14ac:dyDescent="0.25">
      <c r="A13" s="52" t="s">
        <v>15</v>
      </c>
      <c r="B13" s="50"/>
      <c r="C13" s="50"/>
      <c r="D13" s="50"/>
      <c r="E13" s="50"/>
      <c r="F13" s="50"/>
      <c r="G13" s="50"/>
      <c r="H13" s="50"/>
      <c r="I13" s="50"/>
      <c r="J13" s="51"/>
    </row>
    <row r="14" spans="1:26" ht="12.75" customHeight="1" x14ac:dyDescent="0.25"/>
    <row r="15" spans="1:26" ht="75" customHeight="1" x14ac:dyDescent="0.25">
      <c r="A15" s="52" t="s">
        <v>16</v>
      </c>
      <c r="B15" s="50"/>
      <c r="C15" s="50"/>
      <c r="D15" s="50"/>
      <c r="E15" s="50"/>
      <c r="F15" s="50"/>
      <c r="G15" s="50"/>
      <c r="H15" s="50"/>
      <c r="I15" s="50"/>
      <c r="J15" s="51"/>
    </row>
    <row r="16" spans="1:26" ht="12.75" customHeight="1" x14ac:dyDescent="0.25"/>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row r="26" spans="4:7" ht="12.75" customHeight="1" x14ac:dyDescent="0.25">
      <c r="D26" s="15"/>
      <c r="E26" s="15"/>
      <c r="F26" s="16"/>
      <c r="G26" s="16"/>
    </row>
    <row r="27" spans="4:7" ht="12.75" customHeight="1" x14ac:dyDescent="0.25"/>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4">
    <mergeCell ref="D2:H2"/>
    <mergeCell ref="A5:J5"/>
    <mergeCell ref="A13:J13"/>
    <mergeCell ref="A15:J15"/>
  </mergeCells>
  <hyperlinks>
    <hyperlink ref="C8" r:id="rId1" xr:uid="{1D7C87A0-97E4-47C6-9AF2-4DF474D153AB}"/>
    <hyperlink ref="C9" r:id="rId2" xr:uid="{692B7BDB-0FE6-452C-9ADA-3A50244B8219}"/>
    <hyperlink ref="C10" r:id="rId3" xr:uid="{A6D8F876-EC77-4C82-8FCD-1093AD108690}"/>
  </hyperlinks>
  <pageMargins left="0.7" right="0.7" top="0.75" bottom="0.75" header="0" footer="0"/>
  <pageSetup orientation="landscape"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D83D8-8A8F-4252-856B-EEA9D97DB445}">
  <sheetPr codeName="Sheet8">
    <tabColor rgb="FFFFC000"/>
  </sheetPr>
  <dimension ref="A1:Z1000"/>
  <sheetViews>
    <sheetView topLeftCell="A6" zoomScale="90" zoomScaleNormal="90" workbookViewId="0">
      <selection activeCell="H8" sqref="H8"/>
    </sheetView>
  </sheetViews>
  <sheetFormatPr baseColWidth="10" defaultColWidth="12.6640625" defaultRowHeight="15" customHeight="1" x14ac:dyDescent="0.25"/>
  <cols>
    <col min="1" max="3" width="19.109375" customWidth="1"/>
    <col min="4" max="4" width="21.88671875" customWidth="1"/>
    <col min="5" max="6" width="17" customWidth="1"/>
    <col min="7" max="7" width="18" customWidth="1"/>
    <col min="8" max="8" width="17" customWidth="1"/>
    <col min="9" max="9" width="19.109375" customWidth="1"/>
    <col min="10" max="10" width="51" customWidth="1"/>
    <col min="11" max="26" width="10" customWidth="1"/>
  </cols>
  <sheetData>
    <row r="1" spans="1:26" ht="12.75" customHeight="1" x14ac:dyDescent="0.25"/>
    <row r="2" spans="1:26" ht="27.75" customHeight="1" x14ac:dyDescent="0.25">
      <c r="D2" s="53" t="s">
        <v>0</v>
      </c>
      <c r="E2" s="48"/>
      <c r="F2" s="48"/>
      <c r="G2" s="48"/>
      <c r="H2" s="48"/>
    </row>
    <row r="3" spans="1:26" ht="12.75" customHeight="1" x14ac:dyDescent="0.25"/>
    <row r="4" spans="1:26" ht="12.75" customHeight="1" x14ac:dyDescent="0.25"/>
    <row r="5" spans="1:26" ht="43.5" customHeight="1" x14ac:dyDescent="0.25">
      <c r="A5" s="54" t="s">
        <v>1</v>
      </c>
      <c r="B5" s="50"/>
      <c r="C5" s="50"/>
      <c r="D5" s="50"/>
      <c r="E5" s="50"/>
      <c r="F5" s="50"/>
      <c r="G5" s="50"/>
      <c r="H5" s="50"/>
      <c r="I5" s="50"/>
      <c r="J5" s="51"/>
    </row>
    <row r="6" spans="1:26" ht="15.75" customHeight="1" x14ac:dyDescent="0.25"/>
    <row r="7" spans="1:26" ht="75.75" customHeight="1" x14ac:dyDescent="0.25">
      <c r="A7" s="1" t="s">
        <v>2</v>
      </c>
      <c r="B7" s="2" t="s">
        <v>3</v>
      </c>
      <c r="C7" s="2" t="s">
        <v>4</v>
      </c>
      <c r="D7" s="2" t="s">
        <v>5</v>
      </c>
      <c r="E7" s="2" t="s">
        <v>6</v>
      </c>
      <c r="F7" s="3" t="s">
        <v>7</v>
      </c>
      <c r="G7" s="4" t="s">
        <v>8</v>
      </c>
      <c r="H7" s="5" t="s">
        <v>9</v>
      </c>
      <c r="I7" s="2" t="s">
        <v>10</v>
      </c>
      <c r="J7" s="2" t="s">
        <v>11</v>
      </c>
      <c r="K7" s="6"/>
      <c r="L7" s="6"/>
      <c r="M7" s="6"/>
      <c r="N7" s="6"/>
      <c r="O7" s="6"/>
      <c r="P7" s="6"/>
      <c r="Q7" s="6"/>
      <c r="R7" s="6"/>
      <c r="S7" s="6"/>
      <c r="T7" s="6"/>
      <c r="U7" s="6"/>
      <c r="V7" s="6"/>
      <c r="W7" s="6"/>
      <c r="X7" s="6"/>
      <c r="Y7" s="6"/>
      <c r="Z7" s="6"/>
    </row>
    <row r="8" spans="1:26" ht="80.400000000000006" customHeight="1" x14ac:dyDescent="0.25">
      <c r="A8" s="7" t="s">
        <v>12</v>
      </c>
      <c r="B8" s="22" t="s">
        <v>101</v>
      </c>
      <c r="C8" s="18" t="s">
        <v>102</v>
      </c>
      <c r="D8" s="22" t="s">
        <v>103</v>
      </c>
      <c r="E8" s="24">
        <f>83900/1.19</f>
        <v>70504.201680672268</v>
      </c>
      <c r="F8" s="24">
        <f>E8*19%</f>
        <v>13395.79831932773</v>
      </c>
      <c r="G8" s="24">
        <f>E8+F8</f>
        <v>83900</v>
      </c>
      <c r="H8" s="24">
        <v>83900</v>
      </c>
      <c r="I8" s="22" t="s">
        <v>29</v>
      </c>
      <c r="J8" s="22" t="s">
        <v>112</v>
      </c>
    </row>
    <row r="9" spans="1:26" ht="86.4" customHeight="1" x14ac:dyDescent="0.25">
      <c r="A9" s="7" t="s">
        <v>13</v>
      </c>
      <c r="B9" s="22" t="s">
        <v>104</v>
      </c>
      <c r="C9" s="21" t="s">
        <v>105</v>
      </c>
      <c r="D9" s="22" t="s">
        <v>106</v>
      </c>
      <c r="E9" s="24">
        <f>84792/1.19</f>
        <v>71253.781512605041</v>
      </c>
      <c r="F9" s="24">
        <f>E9*19%</f>
        <v>13538.218487394957</v>
      </c>
      <c r="G9" s="24">
        <f>E9+F9</f>
        <v>84792</v>
      </c>
      <c r="H9" s="24">
        <v>84792</v>
      </c>
      <c r="I9" s="22" t="s">
        <v>29</v>
      </c>
      <c r="J9" s="22" t="s">
        <v>107</v>
      </c>
    </row>
    <row r="10" spans="1:26" ht="83.4" customHeight="1" x14ac:dyDescent="0.25">
      <c r="A10" s="7" t="s">
        <v>14</v>
      </c>
      <c r="B10" s="22" t="s">
        <v>108</v>
      </c>
      <c r="C10" s="21" t="s">
        <v>109</v>
      </c>
      <c r="D10" s="22" t="s">
        <v>110</v>
      </c>
      <c r="E10" s="24">
        <f>129000/1.19</f>
        <v>108403.36134453781</v>
      </c>
      <c r="F10" s="24">
        <f>E10*19%</f>
        <v>20596.638655462186</v>
      </c>
      <c r="G10" s="24">
        <f>E10+F10</f>
        <v>129000</v>
      </c>
      <c r="H10" s="24">
        <v>129000</v>
      </c>
      <c r="I10" s="22" t="s">
        <v>29</v>
      </c>
      <c r="J10" s="22" t="s">
        <v>111</v>
      </c>
    </row>
    <row r="11" spans="1:26" ht="15" hidden="1" customHeight="1" x14ac:dyDescent="0.25">
      <c r="A11" s="14"/>
      <c r="B11" s="12"/>
      <c r="C11" s="12"/>
      <c r="D11" s="12"/>
      <c r="E11" s="12"/>
      <c r="F11" s="12"/>
      <c r="G11" s="12"/>
      <c r="H11" s="12"/>
      <c r="I11" s="12"/>
      <c r="J11" s="12"/>
    </row>
    <row r="12" spans="1:26" ht="12.75" customHeight="1" x14ac:dyDescent="0.25"/>
    <row r="13" spans="1:26" ht="138.75" customHeight="1" x14ac:dyDescent="0.25">
      <c r="A13" s="52" t="s">
        <v>15</v>
      </c>
      <c r="B13" s="50"/>
      <c r="C13" s="50"/>
      <c r="D13" s="50"/>
      <c r="E13" s="50"/>
      <c r="F13" s="50"/>
      <c r="G13" s="50"/>
      <c r="H13" s="50"/>
      <c r="I13" s="50"/>
      <c r="J13" s="51"/>
    </row>
    <row r="14" spans="1:26" ht="12.75" customHeight="1" x14ac:dyDescent="0.25"/>
    <row r="15" spans="1:26" ht="75" customHeight="1" x14ac:dyDescent="0.25">
      <c r="A15" s="52" t="s">
        <v>16</v>
      </c>
      <c r="B15" s="50"/>
      <c r="C15" s="50"/>
      <c r="D15" s="50"/>
      <c r="E15" s="50"/>
      <c r="F15" s="50"/>
      <c r="G15" s="50"/>
      <c r="H15" s="50"/>
      <c r="I15" s="50"/>
      <c r="J15" s="51"/>
    </row>
    <row r="16" spans="1:26" ht="12.75" customHeight="1" x14ac:dyDescent="0.25"/>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row r="26" spans="4:7" ht="12.75" customHeight="1" x14ac:dyDescent="0.25">
      <c r="D26" s="15"/>
      <c r="E26" s="15"/>
      <c r="F26" s="16"/>
      <c r="G26" s="16"/>
    </row>
    <row r="27" spans="4:7" ht="12.75" customHeight="1" x14ac:dyDescent="0.25"/>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4">
    <mergeCell ref="D2:H2"/>
    <mergeCell ref="A5:J5"/>
    <mergeCell ref="A13:J13"/>
    <mergeCell ref="A15:J15"/>
  </mergeCells>
  <hyperlinks>
    <hyperlink ref="C8" r:id="rId1" xr:uid="{3A65B590-E3F2-4ED2-BF88-C84357414FB2}"/>
    <hyperlink ref="C9" r:id="rId2" display="https://ofertas.movistarempresas.com/co-planes-internet?utm_source=GOOGLE-SEM&amp;utm_medium=SEM_SEM_CPL&amp;utm_campaign=CO_FIJO_COL-GENERAL-B2B_23-07-03_SEM_LDS-WEB_AON_ABT_BRAND&amp;utm_term=FIJO-EMPRESAS-CATEGORY&amp;utm_content=ABT_LDS-WEB&amp;gad_source=1&amp;gclid=Cj0KCQjwq_G1BhCSARIsACc7NxpG5SwvFFGYICoUzbG2VCTkF0-wGvFBLtNjbIDqxKuQdlS3ApPTDbgaAr-MEALw_wcB" xr:uid="{81E90100-D8C9-4433-898F-9685F9B8CF56}"/>
    <hyperlink ref="C10" r:id="rId3" xr:uid="{660D7BF9-AA4E-4299-A750-AE8E7DC10C44}"/>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3D512-8E96-46F2-9B21-A2724670B823}">
  <sheetPr codeName="Sheet9">
    <tabColor theme="6"/>
  </sheetPr>
  <dimension ref="A1:Z999"/>
  <sheetViews>
    <sheetView topLeftCell="A7" zoomScale="90" zoomScaleNormal="90" workbookViewId="0">
      <selection activeCell="H10" sqref="H10"/>
    </sheetView>
  </sheetViews>
  <sheetFormatPr baseColWidth="10" defaultColWidth="12.6640625" defaultRowHeight="15" customHeight="1" x14ac:dyDescent="0.25"/>
  <cols>
    <col min="1" max="3" width="19.109375" customWidth="1"/>
    <col min="4" max="4" width="21.88671875" customWidth="1"/>
    <col min="5" max="6" width="17" customWidth="1"/>
    <col min="7" max="7" width="18" customWidth="1"/>
    <col min="8" max="8" width="17" customWidth="1"/>
    <col min="9" max="9" width="19.109375" customWidth="1"/>
    <col min="10" max="10" width="53.44140625" customWidth="1"/>
    <col min="11" max="26" width="10" customWidth="1"/>
  </cols>
  <sheetData>
    <row r="1" spans="1:26" ht="12.75" customHeight="1" x14ac:dyDescent="0.25"/>
    <row r="2" spans="1:26" ht="27.75" customHeight="1" x14ac:dyDescent="0.25">
      <c r="D2" s="53" t="s">
        <v>0</v>
      </c>
      <c r="E2" s="48"/>
      <c r="F2" s="48"/>
      <c r="G2" s="48"/>
      <c r="H2" s="48"/>
    </row>
    <row r="3" spans="1:26" ht="12.75" customHeight="1" x14ac:dyDescent="0.25"/>
    <row r="4" spans="1:26" ht="12.75" customHeight="1" x14ac:dyDescent="0.25"/>
    <row r="5" spans="1:26" ht="43.5" customHeight="1" x14ac:dyDescent="0.25">
      <c r="A5" s="54" t="s">
        <v>1</v>
      </c>
      <c r="B5" s="50"/>
      <c r="C5" s="50"/>
      <c r="D5" s="50"/>
      <c r="E5" s="50"/>
      <c r="F5" s="50"/>
      <c r="G5" s="50"/>
      <c r="H5" s="50"/>
      <c r="I5" s="50"/>
      <c r="J5" s="51"/>
    </row>
    <row r="6" spans="1:26" ht="15.75" customHeight="1" x14ac:dyDescent="0.25"/>
    <row r="7" spans="1:26" ht="75.75" customHeight="1" x14ac:dyDescent="0.25">
      <c r="A7" s="1" t="s">
        <v>2</v>
      </c>
      <c r="B7" s="2" t="s">
        <v>3</v>
      </c>
      <c r="C7" s="2" t="s">
        <v>4</v>
      </c>
      <c r="D7" s="2" t="s">
        <v>5</v>
      </c>
      <c r="E7" s="2" t="s">
        <v>6</v>
      </c>
      <c r="F7" s="3" t="s">
        <v>7</v>
      </c>
      <c r="G7" s="4" t="s">
        <v>8</v>
      </c>
      <c r="H7" s="5" t="s">
        <v>9</v>
      </c>
      <c r="I7" s="2" t="s">
        <v>10</v>
      </c>
      <c r="J7" s="2" t="s">
        <v>11</v>
      </c>
      <c r="K7" s="6"/>
      <c r="L7" s="6"/>
      <c r="M7" s="6"/>
      <c r="N7" s="6"/>
      <c r="O7" s="6"/>
      <c r="P7" s="6"/>
      <c r="Q7" s="6"/>
      <c r="R7" s="6"/>
      <c r="S7" s="6"/>
      <c r="T7" s="6"/>
      <c r="U7" s="6"/>
      <c r="V7" s="6"/>
      <c r="W7" s="6"/>
      <c r="X7" s="6"/>
      <c r="Y7" s="6"/>
      <c r="Z7" s="6"/>
    </row>
    <row r="8" spans="1:26" ht="85.8" customHeight="1" x14ac:dyDescent="0.25">
      <c r="A8" s="7" t="s">
        <v>12</v>
      </c>
      <c r="B8" s="22" t="s">
        <v>113</v>
      </c>
      <c r="C8" s="18" t="s">
        <v>114</v>
      </c>
      <c r="D8" s="22" t="s">
        <v>115</v>
      </c>
      <c r="E8" s="24">
        <f>1990000/1.19</f>
        <v>1672268.9075630254</v>
      </c>
      <c r="F8" s="24">
        <f>E8*19%</f>
        <v>317731.09243697481</v>
      </c>
      <c r="G8" s="24">
        <f>E8+F8</f>
        <v>1990000.0000000002</v>
      </c>
      <c r="H8" s="24">
        <v>1990000</v>
      </c>
      <c r="I8" s="22" t="s">
        <v>29</v>
      </c>
      <c r="J8" s="22" t="s">
        <v>116</v>
      </c>
    </row>
    <row r="9" spans="1:26" ht="50.25" customHeight="1" x14ac:dyDescent="0.25">
      <c r="A9" s="7" t="s">
        <v>13</v>
      </c>
      <c r="B9" s="22" t="s">
        <v>117</v>
      </c>
      <c r="C9" s="21" t="s">
        <v>123</v>
      </c>
      <c r="D9" s="22" t="s">
        <v>124</v>
      </c>
      <c r="E9" s="24">
        <f>1083237/1.19</f>
        <v>910283.19327731093</v>
      </c>
      <c r="F9" s="24">
        <f>E9*19%</f>
        <v>172953.80672268907</v>
      </c>
      <c r="G9" s="24">
        <f>E9+F9</f>
        <v>1083237</v>
      </c>
      <c r="H9" s="24">
        <v>1083237</v>
      </c>
      <c r="I9" s="22" t="s">
        <v>29</v>
      </c>
      <c r="J9" s="22" t="s">
        <v>122</v>
      </c>
    </row>
    <row r="10" spans="1:26" ht="78" customHeight="1" x14ac:dyDescent="0.25">
      <c r="A10" s="7" t="s">
        <v>14</v>
      </c>
      <c r="B10" s="22" t="s">
        <v>118</v>
      </c>
      <c r="C10" s="21" t="s">
        <v>120</v>
      </c>
      <c r="D10" s="22" t="s">
        <v>119</v>
      </c>
      <c r="E10" s="24">
        <v>2809899</v>
      </c>
      <c r="F10" s="24">
        <v>0</v>
      </c>
      <c r="G10" s="24">
        <f>E10+F10</f>
        <v>2809899</v>
      </c>
      <c r="H10" s="24">
        <v>2809899</v>
      </c>
      <c r="I10" s="22" t="s">
        <v>29</v>
      </c>
      <c r="J10" s="22" t="s">
        <v>121</v>
      </c>
    </row>
    <row r="11" spans="1:26" ht="12.75" customHeight="1" x14ac:dyDescent="0.25">
      <c r="E11" s="44" t="s">
        <v>35</v>
      </c>
    </row>
    <row r="12" spans="1:26" ht="138.75" customHeight="1" x14ac:dyDescent="0.25">
      <c r="A12" s="52" t="s">
        <v>15</v>
      </c>
      <c r="B12" s="50"/>
      <c r="C12" s="50"/>
      <c r="D12" s="50"/>
      <c r="E12" s="50"/>
      <c r="F12" s="50"/>
      <c r="G12" s="50"/>
      <c r="H12" s="50"/>
      <c r="I12" s="50"/>
      <c r="J12" s="51"/>
    </row>
    <row r="13" spans="1:26" ht="12.75" customHeight="1" x14ac:dyDescent="0.25"/>
    <row r="14" spans="1:26" ht="75" customHeight="1" x14ac:dyDescent="0.25">
      <c r="A14" s="52" t="s">
        <v>16</v>
      </c>
      <c r="B14" s="50"/>
      <c r="C14" s="50"/>
      <c r="D14" s="50"/>
      <c r="E14" s="50"/>
      <c r="F14" s="50"/>
      <c r="G14" s="50"/>
      <c r="H14" s="50"/>
      <c r="I14" s="50"/>
      <c r="J14" s="51"/>
    </row>
    <row r="15" spans="1:26" ht="12.75" customHeight="1" x14ac:dyDescent="0.25"/>
    <row r="16" spans="1:26" ht="12.75" customHeight="1" x14ac:dyDescent="0.25"/>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c r="D25" s="15"/>
      <c r="E25" s="15"/>
      <c r="F25" s="16"/>
      <c r="G25" s="16"/>
    </row>
    <row r="26" spans="4:7" ht="12.75" customHeight="1" x14ac:dyDescent="0.25"/>
    <row r="27" spans="4:7" ht="12.75" customHeight="1" x14ac:dyDescent="0.25"/>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sheetData>
  <mergeCells count="4">
    <mergeCell ref="D2:H2"/>
    <mergeCell ref="A5:J5"/>
    <mergeCell ref="A12:J12"/>
    <mergeCell ref="A14:J14"/>
  </mergeCells>
  <hyperlinks>
    <hyperlink ref="C8" r:id="rId1" xr:uid="{B192AFC0-AE0F-4025-8B6D-2AE72D3CE620}"/>
    <hyperlink ref="C10" r:id="rId2" xr:uid="{54D9255D-892C-4267-8264-D8EF010EAE72}"/>
  </hyperlinks>
  <pageMargins left="0.7" right="0.7" top="0.75" bottom="0.75" header="0" footer="0"/>
  <pageSetup orientation="landscape"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7C36F-58CD-4D8B-82C0-CACB5057D94D}">
  <sheetPr codeName="Sheet10">
    <tabColor theme="6"/>
  </sheetPr>
  <dimension ref="A1:Z1000"/>
  <sheetViews>
    <sheetView zoomScale="90" zoomScaleNormal="90" workbookViewId="0">
      <selection activeCell="J8" sqref="J8"/>
    </sheetView>
  </sheetViews>
  <sheetFormatPr baseColWidth="10" defaultColWidth="12.6640625" defaultRowHeight="15" customHeight="1" x14ac:dyDescent="0.25"/>
  <cols>
    <col min="1" max="3" width="19.109375" customWidth="1"/>
    <col min="4" max="4" width="21.88671875" customWidth="1"/>
    <col min="5" max="6" width="17" customWidth="1"/>
    <col min="7" max="7" width="18" customWidth="1"/>
    <col min="8" max="8" width="17" customWidth="1"/>
    <col min="9" max="9" width="19.109375" customWidth="1"/>
    <col min="10" max="10" width="51" customWidth="1"/>
    <col min="11" max="26" width="10" customWidth="1"/>
  </cols>
  <sheetData>
    <row r="1" spans="1:26" ht="12.75" customHeight="1" x14ac:dyDescent="0.25"/>
    <row r="2" spans="1:26" ht="27.75" customHeight="1" x14ac:dyDescent="0.25">
      <c r="D2" s="53" t="s">
        <v>0</v>
      </c>
      <c r="E2" s="48"/>
      <c r="F2" s="48"/>
      <c r="G2" s="48"/>
      <c r="H2" s="48"/>
    </row>
    <row r="3" spans="1:26" ht="12.75" customHeight="1" x14ac:dyDescent="0.25"/>
    <row r="4" spans="1:26" ht="12.75" customHeight="1" x14ac:dyDescent="0.25"/>
    <row r="5" spans="1:26" ht="43.5" customHeight="1" x14ac:dyDescent="0.25">
      <c r="A5" s="54" t="s">
        <v>1</v>
      </c>
      <c r="B5" s="50"/>
      <c r="C5" s="50"/>
      <c r="D5" s="50"/>
      <c r="E5" s="50"/>
      <c r="F5" s="50"/>
      <c r="G5" s="50"/>
      <c r="H5" s="50"/>
      <c r="I5" s="50"/>
      <c r="J5" s="51"/>
    </row>
    <row r="6" spans="1:26" ht="15.75" customHeight="1" x14ac:dyDescent="0.25"/>
    <row r="7" spans="1:26" ht="75.75" customHeight="1" x14ac:dyDescent="0.25">
      <c r="A7" s="1" t="s">
        <v>2</v>
      </c>
      <c r="B7" s="2" t="s">
        <v>3</v>
      </c>
      <c r="C7" s="2" t="s">
        <v>4</v>
      </c>
      <c r="D7" s="2" t="s">
        <v>5</v>
      </c>
      <c r="E7" s="2" t="s">
        <v>6</v>
      </c>
      <c r="F7" s="3" t="s">
        <v>7</v>
      </c>
      <c r="G7" s="4" t="s">
        <v>8</v>
      </c>
      <c r="H7" s="5" t="s">
        <v>9</v>
      </c>
      <c r="I7" s="2" t="s">
        <v>10</v>
      </c>
      <c r="J7" s="2" t="s">
        <v>11</v>
      </c>
      <c r="K7" s="6"/>
      <c r="L7" s="6"/>
      <c r="M7" s="6"/>
      <c r="N7" s="6"/>
      <c r="O7" s="6"/>
      <c r="P7" s="6"/>
      <c r="Q7" s="6"/>
      <c r="R7" s="6"/>
      <c r="S7" s="6"/>
      <c r="T7" s="6"/>
      <c r="U7" s="6"/>
      <c r="V7" s="6"/>
      <c r="W7" s="6"/>
      <c r="X7" s="6"/>
      <c r="Y7" s="6"/>
      <c r="Z7" s="6"/>
    </row>
    <row r="8" spans="1:26" ht="72" customHeight="1" x14ac:dyDescent="0.25">
      <c r="A8" s="7" t="s">
        <v>12</v>
      </c>
      <c r="B8" s="22" t="s">
        <v>138</v>
      </c>
      <c r="C8" s="18" t="s">
        <v>139</v>
      </c>
      <c r="D8" s="22" t="s">
        <v>136</v>
      </c>
      <c r="E8" s="24">
        <f>221900/1.19</f>
        <v>186470.58823529413</v>
      </c>
      <c r="F8" s="24">
        <f>E8*19%</f>
        <v>35429.411764705881</v>
      </c>
      <c r="G8" s="24">
        <f>E8+F8</f>
        <v>221900</v>
      </c>
      <c r="H8" s="24">
        <v>221900</v>
      </c>
      <c r="I8" s="22" t="s">
        <v>125</v>
      </c>
      <c r="J8" s="20" t="s">
        <v>140</v>
      </c>
    </row>
    <row r="9" spans="1:26" ht="50.25" customHeight="1" x14ac:dyDescent="0.25">
      <c r="A9" s="7" t="s">
        <v>13</v>
      </c>
      <c r="B9" s="22" t="s">
        <v>30</v>
      </c>
      <c r="C9" s="21" t="s">
        <v>135</v>
      </c>
      <c r="D9" s="22" t="s">
        <v>136</v>
      </c>
      <c r="E9" s="24">
        <f>89900/1.19</f>
        <v>75546.218487394959</v>
      </c>
      <c r="F9" s="24">
        <f>E9*19%</f>
        <v>14353.781512605043</v>
      </c>
      <c r="G9" s="24">
        <f>E9+F9</f>
        <v>89900</v>
      </c>
      <c r="H9" s="24">
        <v>89900</v>
      </c>
      <c r="I9" s="22" t="s">
        <v>125</v>
      </c>
      <c r="J9" s="20" t="s">
        <v>137</v>
      </c>
    </row>
    <row r="10" spans="1:26" ht="50.25" customHeight="1" x14ac:dyDescent="0.25">
      <c r="A10" s="7" t="s">
        <v>14</v>
      </c>
      <c r="B10" s="22" t="s">
        <v>27</v>
      </c>
      <c r="C10" s="21" t="s">
        <v>141</v>
      </c>
      <c r="D10" s="22" t="s">
        <v>136</v>
      </c>
      <c r="E10" s="24">
        <f>69867/1.19</f>
        <v>58711.764705882357</v>
      </c>
      <c r="F10" s="24">
        <f>E10*19%</f>
        <v>11155.235294117649</v>
      </c>
      <c r="G10" s="24">
        <f>E10+F10</f>
        <v>69867</v>
      </c>
      <c r="H10" s="24">
        <v>69867</v>
      </c>
      <c r="I10" s="22" t="s">
        <v>142</v>
      </c>
      <c r="J10" s="20" t="s">
        <v>143</v>
      </c>
    </row>
    <row r="11" spans="1:26" ht="15" hidden="1" customHeight="1" x14ac:dyDescent="0.25">
      <c r="A11" s="14"/>
      <c r="B11" s="12"/>
      <c r="C11" s="12"/>
      <c r="D11" s="12"/>
      <c r="E11" s="12"/>
      <c r="F11" s="12"/>
      <c r="G11" s="12"/>
      <c r="H11" s="12"/>
      <c r="I11" s="12"/>
      <c r="J11" s="12"/>
    </row>
    <row r="12" spans="1:26" ht="12.75" customHeight="1" x14ac:dyDescent="0.25"/>
    <row r="13" spans="1:26" ht="138.75" customHeight="1" x14ac:dyDescent="0.25">
      <c r="A13" s="52" t="s">
        <v>15</v>
      </c>
      <c r="B13" s="50"/>
      <c r="C13" s="50"/>
      <c r="D13" s="50"/>
      <c r="E13" s="50"/>
      <c r="F13" s="50"/>
      <c r="G13" s="50"/>
      <c r="H13" s="50"/>
      <c r="I13" s="50"/>
      <c r="J13" s="51"/>
    </row>
    <row r="14" spans="1:26" ht="12.75" customHeight="1" x14ac:dyDescent="0.25"/>
    <row r="15" spans="1:26" ht="75" customHeight="1" x14ac:dyDescent="0.25">
      <c r="A15" s="52" t="s">
        <v>16</v>
      </c>
      <c r="B15" s="50"/>
      <c r="C15" s="50"/>
      <c r="D15" s="50"/>
      <c r="E15" s="50"/>
      <c r="F15" s="50"/>
      <c r="G15" s="50"/>
      <c r="H15" s="50"/>
      <c r="I15" s="50"/>
      <c r="J15" s="51"/>
    </row>
    <row r="16" spans="1:26" ht="12.75" customHeight="1" x14ac:dyDescent="0.25"/>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row r="26" spans="4:7" ht="12.75" customHeight="1" x14ac:dyDescent="0.25">
      <c r="D26" s="15"/>
      <c r="E26" s="15"/>
      <c r="F26" s="16"/>
      <c r="G26" s="16"/>
    </row>
    <row r="27" spans="4:7" ht="12.75" customHeight="1" x14ac:dyDescent="0.25"/>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4">
    <mergeCell ref="D2:H2"/>
    <mergeCell ref="A5:J5"/>
    <mergeCell ref="A13:J13"/>
    <mergeCell ref="A15:J15"/>
  </mergeCells>
  <hyperlinks>
    <hyperlink ref="C8" r:id="rId1" xr:uid="{4F2A080C-4C33-494D-BC9C-F153E70ABD96}"/>
    <hyperlink ref="C9" r:id="rId2" xr:uid="{AF5947F9-172D-4539-AC78-019E2AD74CC8}"/>
    <hyperlink ref="C10" r:id="rId3" xr:uid="{C07FF42E-5E81-40E6-B229-99374D0B6CD9}"/>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6ECC9-3DA9-4418-AA35-5FE8465C45EA}">
  <sheetPr codeName="Sheet11">
    <tabColor rgb="FFFFC000"/>
  </sheetPr>
  <dimension ref="A1:Z1000"/>
  <sheetViews>
    <sheetView topLeftCell="A6" zoomScale="90" zoomScaleNormal="90" workbookViewId="0">
      <selection activeCell="H8" sqref="H8"/>
    </sheetView>
  </sheetViews>
  <sheetFormatPr baseColWidth="10" defaultColWidth="12.6640625" defaultRowHeight="15" customHeight="1" x14ac:dyDescent="0.25"/>
  <cols>
    <col min="1" max="3" width="19.109375" customWidth="1"/>
    <col min="4" max="4" width="21.88671875" customWidth="1"/>
    <col min="5" max="6" width="17" customWidth="1"/>
    <col min="7" max="7" width="18" customWidth="1"/>
    <col min="8" max="8" width="17" customWidth="1"/>
    <col min="9" max="9" width="19.109375" customWidth="1"/>
    <col min="10" max="10" width="51" customWidth="1"/>
    <col min="11" max="26" width="10" customWidth="1"/>
  </cols>
  <sheetData>
    <row r="1" spans="1:26" ht="12.75" customHeight="1" x14ac:dyDescent="0.25"/>
    <row r="2" spans="1:26" ht="27.75" customHeight="1" x14ac:dyDescent="0.25">
      <c r="D2" s="53" t="s">
        <v>0</v>
      </c>
      <c r="E2" s="48"/>
      <c r="F2" s="48"/>
      <c r="G2" s="48"/>
      <c r="H2" s="48"/>
    </row>
    <row r="3" spans="1:26" ht="12.75" customHeight="1" x14ac:dyDescent="0.25"/>
    <row r="4" spans="1:26" ht="12.75" customHeight="1" x14ac:dyDescent="0.25"/>
    <row r="5" spans="1:26" ht="43.5" customHeight="1" x14ac:dyDescent="0.25">
      <c r="A5" s="54" t="s">
        <v>1</v>
      </c>
      <c r="B5" s="50"/>
      <c r="C5" s="50"/>
      <c r="D5" s="50"/>
      <c r="E5" s="50"/>
      <c r="F5" s="50"/>
      <c r="G5" s="50"/>
      <c r="H5" s="50"/>
      <c r="I5" s="50"/>
      <c r="J5" s="51"/>
    </row>
    <row r="6" spans="1:26" ht="15.75" customHeight="1" x14ac:dyDescent="0.25"/>
    <row r="7" spans="1:26" ht="75.75" customHeight="1" x14ac:dyDescent="0.25">
      <c r="A7" s="1" t="s">
        <v>2</v>
      </c>
      <c r="B7" s="2" t="s">
        <v>3</v>
      </c>
      <c r="C7" s="2" t="s">
        <v>4</v>
      </c>
      <c r="D7" s="2" t="s">
        <v>5</v>
      </c>
      <c r="E7" s="2" t="s">
        <v>6</v>
      </c>
      <c r="F7" s="3" t="s">
        <v>7</v>
      </c>
      <c r="G7" s="4" t="s">
        <v>8</v>
      </c>
      <c r="H7" s="5" t="s">
        <v>9</v>
      </c>
      <c r="I7" s="2" t="s">
        <v>10</v>
      </c>
      <c r="J7" s="2" t="s">
        <v>11</v>
      </c>
      <c r="K7" s="6"/>
      <c r="L7" s="6"/>
      <c r="M7" s="6"/>
      <c r="N7" s="6"/>
      <c r="O7" s="6"/>
      <c r="P7" s="6"/>
      <c r="Q7" s="6"/>
      <c r="R7" s="6"/>
      <c r="S7" s="6"/>
      <c r="T7" s="6"/>
      <c r="U7" s="6"/>
      <c r="V7" s="6"/>
      <c r="W7" s="6"/>
      <c r="X7" s="6"/>
      <c r="Y7" s="6"/>
      <c r="Z7" s="6"/>
    </row>
    <row r="8" spans="1:26" ht="75.599999999999994" customHeight="1" x14ac:dyDescent="0.25">
      <c r="A8" s="7" t="s">
        <v>12</v>
      </c>
      <c r="B8" s="25" t="s">
        <v>59</v>
      </c>
      <c r="C8" s="18" t="s">
        <v>60</v>
      </c>
      <c r="D8" s="25" t="s">
        <v>61</v>
      </c>
      <c r="E8" s="24">
        <v>54900</v>
      </c>
      <c r="F8" s="24">
        <v>0</v>
      </c>
      <c r="G8" s="24">
        <f>E8+F8</f>
        <v>54900</v>
      </c>
      <c r="H8" s="24">
        <v>54900</v>
      </c>
      <c r="I8" s="22" t="s">
        <v>29</v>
      </c>
      <c r="J8" s="22" t="s">
        <v>71</v>
      </c>
    </row>
    <row r="9" spans="1:26" ht="87" customHeight="1" x14ac:dyDescent="0.25">
      <c r="A9" s="7" t="s">
        <v>13</v>
      </c>
      <c r="B9" s="22" t="s">
        <v>62</v>
      </c>
      <c r="C9" s="11" t="s">
        <v>63</v>
      </c>
      <c r="D9" s="22" t="s">
        <v>64</v>
      </c>
      <c r="E9" s="24">
        <f>170000/1.19</f>
        <v>142857.14285714287</v>
      </c>
      <c r="F9" s="24">
        <f>E9*19%</f>
        <v>27142.857142857145</v>
      </c>
      <c r="G9" s="24">
        <f>E9+F9</f>
        <v>170000</v>
      </c>
      <c r="H9" s="24">
        <v>170000</v>
      </c>
      <c r="I9" s="22" t="s">
        <v>29</v>
      </c>
      <c r="J9" s="22" t="s">
        <v>65</v>
      </c>
    </row>
    <row r="10" spans="1:26" ht="87" customHeight="1" x14ac:dyDescent="0.25">
      <c r="A10" s="7" t="s">
        <v>14</v>
      </c>
      <c r="B10" s="22" t="s">
        <v>72</v>
      </c>
      <c r="C10" s="21" t="s">
        <v>75</v>
      </c>
      <c r="D10" s="22" t="s">
        <v>76</v>
      </c>
      <c r="E10" s="24">
        <v>229975</v>
      </c>
      <c r="F10" s="24">
        <v>0</v>
      </c>
      <c r="G10" s="24">
        <f>E10+F10</f>
        <v>229975</v>
      </c>
      <c r="H10" s="24">
        <v>229975</v>
      </c>
      <c r="I10" s="22" t="s">
        <v>29</v>
      </c>
      <c r="J10" s="22" t="s">
        <v>77</v>
      </c>
    </row>
    <row r="11" spans="1:26" ht="15" hidden="1" customHeight="1" x14ac:dyDescent="0.25">
      <c r="A11" s="14"/>
      <c r="B11" s="12"/>
      <c r="C11" s="12"/>
      <c r="D11" s="12"/>
      <c r="E11" s="12"/>
      <c r="F11" s="12"/>
      <c r="G11" s="12"/>
      <c r="H11" s="12"/>
      <c r="I11" s="12"/>
      <c r="J11" s="12"/>
    </row>
    <row r="12" spans="1:26" ht="12.75" customHeight="1" x14ac:dyDescent="0.25"/>
    <row r="13" spans="1:26" ht="138.75" customHeight="1" x14ac:dyDescent="0.25">
      <c r="A13" s="52" t="s">
        <v>15</v>
      </c>
      <c r="B13" s="50"/>
      <c r="C13" s="50"/>
      <c r="D13" s="50"/>
      <c r="E13" s="50"/>
      <c r="F13" s="50"/>
      <c r="G13" s="50"/>
      <c r="H13" s="50"/>
      <c r="I13" s="50"/>
      <c r="J13" s="51"/>
    </row>
    <row r="14" spans="1:26" ht="12.75" customHeight="1" x14ac:dyDescent="0.25"/>
    <row r="15" spans="1:26" ht="75" customHeight="1" x14ac:dyDescent="0.25">
      <c r="A15" s="52" t="s">
        <v>16</v>
      </c>
      <c r="B15" s="50"/>
      <c r="C15" s="50"/>
      <c r="D15" s="50"/>
      <c r="E15" s="50"/>
      <c r="F15" s="50"/>
      <c r="G15" s="50"/>
      <c r="H15" s="50"/>
      <c r="I15" s="50"/>
      <c r="J15" s="51"/>
    </row>
    <row r="16" spans="1:26" ht="12.75" customHeight="1" x14ac:dyDescent="0.25"/>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row r="26" spans="4:7" ht="12.75" customHeight="1" x14ac:dyDescent="0.25">
      <c r="D26" s="15"/>
      <c r="E26" s="15"/>
      <c r="F26" s="16"/>
      <c r="G26" s="16"/>
    </row>
    <row r="27" spans="4:7" ht="12.75" customHeight="1" x14ac:dyDescent="0.25"/>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4">
    <mergeCell ref="D2:H2"/>
    <mergeCell ref="A5:J5"/>
    <mergeCell ref="A13:J13"/>
    <mergeCell ref="A15:J15"/>
  </mergeCells>
  <hyperlinks>
    <hyperlink ref="C8" r:id="rId1" xr:uid="{4705AAA5-A405-4F37-B437-CD0A806A2195}"/>
  </hyperlinks>
  <pageMargins left="0.7" right="0.7" top="0.75" bottom="0.75" header="0" footer="0"/>
  <pageSetup orientation="landscape"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4E54A-9977-44E8-94C5-45DC736EA5FD}">
  <sheetPr codeName="Sheet12">
    <tabColor rgb="FFFFC000"/>
  </sheetPr>
  <dimension ref="A1:Z1000"/>
  <sheetViews>
    <sheetView zoomScale="90" zoomScaleNormal="90" workbookViewId="0">
      <selection activeCell="J8" sqref="J8"/>
    </sheetView>
  </sheetViews>
  <sheetFormatPr baseColWidth="10" defaultColWidth="12.6640625" defaultRowHeight="15" customHeight="1" x14ac:dyDescent="0.25"/>
  <cols>
    <col min="1" max="3" width="19.109375" customWidth="1"/>
    <col min="4" max="4" width="21.88671875" customWidth="1"/>
    <col min="5" max="6" width="17" customWidth="1"/>
    <col min="7" max="7" width="18" customWidth="1"/>
    <col min="8" max="8" width="17" customWidth="1"/>
    <col min="9" max="9" width="19.109375" customWidth="1"/>
    <col min="10" max="10" width="51" customWidth="1"/>
    <col min="11" max="26" width="10" customWidth="1"/>
  </cols>
  <sheetData>
    <row r="1" spans="1:26" ht="12.75" customHeight="1" x14ac:dyDescent="0.25"/>
    <row r="2" spans="1:26" ht="27.75" customHeight="1" x14ac:dyDescent="0.25">
      <c r="D2" s="53" t="s">
        <v>0</v>
      </c>
      <c r="E2" s="48"/>
      <c r="F2" s="48"/>
      <c r="G2" s="48"/>
      <c r="H2" s="48"/>
    </row>
    <row r="3" spans="1:26" ht="12.75" customHeight="1" x14ac:dyDescent="0.25"/>
    <row r="4" spans="1:26" ht="12.75" customHeight="1" x14ac:dyDescent="0.25"/>
    <row r="5" spans="1:26" ht="43.5" customHeight="1" x14ac:dyDescent="0.25">
      <c r="A5" s="54" t="s">
        <v>1</v>
      </c>
      <c r="B5" s="50"/>
      <c r="C5" s="50"/>
      <c r="D5" s="50"/>
      <c r="E5" s="50"/>
      <c r="F5" s="50"/>
      <c r="G5" s="50"/>
      <c r="H5" s="50"/>
      <c r="I5" s="50"/>
      <c r="J5" s="51"/>
    </row>
    <row r="6" spans="1:26" ht="15.75" customHeight="1" x14ac:dyDescent="0.25"/>
    <row r="7" spans="1:26" ht="75.75" customHeight="1" x14ac:dyDescent="0.25">
      <c r="A7" s="1" t="s">
        <v>2</v>
      </c>
      <c r="B7" s="2" t="s">
        <v>3</v>
      </c>
      <c r="C7" s="2" t="s">
        <v>4</v>
      </c>
      <c r="D7" s="2" t="s">
        <v>5</v>
      </c>
      <c r="E7" s="2" t="s">
        <v>6</v>
      </c>
      <c r="F7" s="3" t="s">
        <v>7</v>
      </c>
      <c r="G7" s="4" t="s">
        <v>8</v>
      </c>
      <c r="H7" s="5" t="s">
        <v>9</v>
      </c>
      <c r="I7" s="2" t="s">
        <v>10</v>
      </c>
      <c r="J7" s="2" t="s">
        <v>11</v>
      </c>
      <c r="K7" s="6"/>
      <c r="L7" s="6"/>
      <c r="M7" s="6"/>
      <c r="N7" s="6"/>
      <c r="O7" s="6"/>
      <c r="P7" s="6"/>
      <c r="Q7" s="6"/>
      <c r="R7" s="6"/>
      <c r="S7" s="6"/>
      <c r="T7" s="6"/>
      <c r="U7" s="6"/>
      <c r="V7" s="6"/>
      <c r="W7" s="6"/>
      <c r="X7" s="6"/>
      <c r="Y7" s="6"/>
      <c r="Z7" s="6"/>
    </row>
    <row r="8" spans="1:26" ht="64.2" customHeight="1" x14ac:dyDescent="0.25">
      <c r="A8" s="7" t="s">
        <v>12</v>
      </c>
      <c r="B8" s="22" t="s">
        <v>59</v>
      </c>
      <c r="C8" s="18" t="s">
        <v>68</v>
      </c>
      <c r="D8" s="22" t="s">
        <v>69</v>
      </c>
      <c r="E8" s="24">
        <f>58900</f>
        <v>58900</v>
      </c>
      <c r="F8" s="24">
        <v>0</v>
      </c>
      <c r="G8" s="24">
        <f>E8+F8</f>
        <v>58900</v>
      </c>
      <c r="H8" s="24">
        <v>58900</v>
      </c>
      <c r="I8" s="22" t="s">
        <v>29</v>
      </c>
      <c r="J8" s="22" t="s">
        <v>70</v>
      </c>
    </row>
    <row r="9" spans="1:26" ht="50.25" customHeight="1" x14ac:dyDescent="0.25">
      <c r="A9" s="7" t="s">
        <v>13</v>
      </c>
      <c r="B9" s="22" t="s">
        <v>62</v>
      </c>
      <c r="C9" s="21" t="s">
        <v>66</v>
      </c>
      <c r="D9" s="22" t="s">
        <v>69</v>
      </c>
      <c r="E9" s="24">
        <f>52500/1.19</f>
        <v>44117.647058823532</v>
      </c>
      <c r="F9" s="24">
        <f>E9*19%</f>
        <v>8382.3529411764703</v>
      </c>
      <c r="G9" s="24">
        <f>E9+F9</f>
        <v>52500</v>
      </c>
      <c r="H9" s="24">
        <v>52500</v>
      </c>
      <c r="I9" s="22" t="s">
        <v>29</v>
      </c>
      <c r="J9" s="22" t="s">
        <v>67</v>
      </c>
    </row>
    <row r="10" spans="1:26" ht="50.25" customHeight="1" x14ac:dyDescent="0.25">
      <c r="A10" s="7" t="s">
        <v>14</v>
      </c>
      <c r="B10" s="22" t="s">
        <v>72</v>
      </c>
      <c r="C10" s="21" t="s">
        <v>73</v>
      </c>
      <c r="D10" s="22" t="s">
        <v>69</v>
      </c>
      <c r="E10" s="24">
        <f>39900</f>
        <v>39900</v>
      </c>
      <c r="F10" s="24">
        <v>0</v>
      </c>
      <c r="G10" s="24">
        <f>E10+F10</f>
        <v>39900</v>
      </c>
      <c r="H10" s="24">
        <v>39900</v>
      </c>
      <c r="I10" s="22" t="s">
        <v>29</v>
      </c>
      <c r="J10" s="22" t="s">
        <v>74</v>
      </c>
    </row>
    <row r="11" spans="1:26" ht="15" hidden="1" customHeight="1" x14ac:dyDescent="0.25">
      <c r="A11" s="14"/>
      <c r="B11" s="12"/>
      <c r="C11" s="12"/>
      <c r="D11" s="12"/>
      <c r="E11" s="12"/>
      <c r="F11" s="12"/>
      <c r="G11" s="12"/>
      <c r="H11" s="12"/>
      <c r="I11" s="12"/>
      <c r="J11" s="12"/>
    </row>
    <row r="12" spans="1:26" ht="12.75" customHeight="1" x14ac:dyDescent="0.25"/>
    <row r="13" spans="1:26" ht="138.75" customHeight="1" x14ac:dyDescent="0.25">
      <c r="A13" s="52" t="s">
        <v>15</v>
      </c>
      <c r="B13" s="50"/>
      <c r="C13" s="50"/>
      <c r="D13" s="50"/>
      <c r="E13" s="50"/>
      <c r="F13" s="50"/>
      <c r="G13" s="50"/>
      <c r="H13" s="50"/>
      <c r="I13" s="50"/>
      <c r="J13" s="51"/>
    </row>
    <row r="14" spans="1:26" ht="12.75" customHeight="1" x14ac:dyDescent="0.25"/>
    <row r="15" spans="1:26" ht="75" customHeight="1" x14ac:dyDescent="0.25">
      <c r="A15" s="52" t="s">
        <v>16</v>
      </c>
      <c r="B15" s="50"/>
      <c r="C15" s="50"/>
      <c r="D15" s="50"/>
      <c r="E15" s="50"/>
      <c r="F15" s="50"/>
      <c r="G15" s="50"/>
      <c r="H15" s="50"/>
      <c r="I15" s="50"/>
      <c r="J15" s="51"/>
    </row>
    <row r="16" spans="1:26" ht="12.75" customHeight="1" x14ac:dyDescent="0.25"/>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row r="26" spans="4:7" ht="12.75" customHeight="1" x14ac:dyDescent="0.25">
      <c r="D26" s="15"/>
      <c r="E26" s="15"/>
      <c r="F26" s="16"/>
      <c r="G26" s="16"/>
    </row>
    <row r="27" spans="4:7" ht="12.75" customHeight="1" x14ac:dyDescent="0.25"/>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4">
    <mergeCell ref="D2:H2"/>
    <mergeCell ref="A5:J5"/>
    <mergeCell ref="A13:J13"/>
    <mergeCell ref="A15:J15"/>
  </mergeCells>
  <hyperlinks>
    <hyperlink ref="C9" r:id="rId1" xr:uid="{3E430D06-6384-476D-845B-96E2FD02A043}"/>
    <hyperlink ref="C8" r:id="rId2" xr:uid="{CF3DB653-4DCF-44E3-AC04-75F5CC67DD15}"/>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772F6-34B3-40E8-97AD-831E61398CDF}">
  <sheetPr>
    <tabColor theme="6"/>
  </sheetPr>
  <dimension ref="A1:Z1000"/>
  <sheetViews>
    <sheetView topLeftCell="A6" zoomScale="90" zoomScaleNormal="90" workbookViewId="0">
      <selection activeCell="H8" sqref="H8"/>
    </sheetView>
  </sheetViews>
  <sheetFormatPr baseColWidth="10" defaultColWidth="12.6640625" defaultRowHeight="15" customHeight="1" x14ac:dyDescent="0.25"/>
  <cols>
    <col min="1" max="3" width="19.109375" customWidth="1"/>
    <col min="4" max="4" width="21.88671875" customWidth="1"/>
    <col min="5" max="6" width="17" customWidth="1"/>
    <col min="7" max="7" width="18" customWidth="1"/>
    <col min="8" max="8" width="17" customWidth="1"/>
    <col min="9" max="9" width="19.109375" customWidth="1"/>
    <col min="10" max="10" width="51" customWidth="1"/>
    <col min="11" max="26" width="10" customWidth="1"/>
  </cols>
  <sheetData>
    <row r="1" spans="1:26" ht="12.75" customHeight="1" x14ac:dyDescent="0.25"/>
    <row r="2" spans="1:26" ht="27.75" customHeight="1" x14ac:dyDescent="0.25">
      <c r="D2" s="53" t="s">
        <v>0</v>
      </c>
      <c r="E2" s="48"/>
      <c r="F2" s="48"/>
      <c r="G2" s="48"/>
      <c r="H2" s="48"/>
    </row>
    <row r="3" spans="1:26" ht="12.75" customHeight="1" x14ac:dyDescent="0.25"/>
    <row r="4" spans="1:26" ht="12.75" customHeight="1" x14ac:dyDescent="0.25"/>
    <row r="5" spans="1:26" ht="43.5" customHeight="1" x14ac:dyDescent="0.25">
      <c r="A5" s="54" t="s">
        <v>1</v>
      </c>
      <c r="B5" s="50"/>
      <c r="C5" s="50"/>
      <c r="D5" s="50"/>
      <c r="E5" s="50"/>
      <c r="F5" s="50"/>
      <c r="G5" s="50"/>
      <c r="H5" s="50"/>
      <c r="I5" s="50"/>
      <c r="J5" s="51"/>
    </row>
    <row r="6" spans="1:26" ht="15.75" customHeight="1" x14ac:dyDescent="0.25"/>
    <row r="7" spans="1:26" ht="75.75" customHeight="1" x14ac:dyDescent="0.25">
      <c r="A7" s="1" t="s">
        <v>2</v>
      </c>
      <c r="B7" s="2" t="s">
        <v>3</v>
      </c>
      <c r="C7" s="2" t="s">
        <v>4</v>
      </c>
      <c r="D7" s="2" t="s">
        <v>5</v>
      </c>
      <c r="E7" s="2" t="s">
        <v>6</v>
      </c>
      <c r="F7" s="3" t="s">
        <v>7</v>
      </c>
      <c r="G7" s="4" t="s">
        <v>8</v>
      </c>
      <c r="H7" s="5" t="s">
        <v>9</v>
      </c>
      <c r="I7" s="2" t="s">
        <v>10</v>
      </c>
      <c r="J7" s="2" t="s">
        <v>11</v>
      </c>
      <c r="K7" s="6"/>
      <c r="L7" s="6"/>
      <c r="M7" s="6"/>
      <c r="N7" s="6"/>
      <c r="O7" s="6"/>
      <c r="P7" s="6"/>
      <c r="Q7" s="6"/>
      <c r="R7" s="6"/>
      <c r="S7" s="6"/>
      <c r="T7" s="6"/>
      <c r="U7" s="6"/>
      <c r="V7" s="6"/>
      <c r="W7" s="6"/>
      <c r="X7" s="6"/>
      <c r="Y7" s="6"/>
      <c r="Z7" s="6"/>
    </row>
    <row r="8" spans="1:26" ht="71.400000000000006" customHeight="1" x14ac:dyDescent="0.25">
      <c r="A8" s="7" t="s">
        <v>12</v>
      </c>
      <c r="B8" s="22" t="s">
        <v>36</v>
      </c>
      <c r="C8" s="18" t="s">
        <v>144</v>
      </c>
      <c r="D8" s="22" t="s">
        <v>145</v>
      </c>
      <c r="E8" s="24">
        <f>2099099/1.19</f>
        <v>1763948.7394957985</v>
      </c>
      <c r="F8" s="24">
        <f>E8*19%</f>
        <v>335150.26050420169</v>
      </c>
      <c r="G8" s="24">
        <f>E8+F8</f>
        <v>2099099</v>
      </c>
      <c r="H8" s="24">
        <v>2099099</v>
      </c>
      <c r="I8" s="22" t="s">
        <v>125</v>
      </c>
      <c r="J8" s="22" t="s">
        <v>149</v>
      </c>
    </row>
    <row r="9" spans="1:26" ht="63.6" customHeight="1" x14ac:dyDescent="0.25">
      <c r="A9" s="7" t="s">
        <v>13</v>
      </c>
      <c r="B9" s="22" t="s">
        <v>148</v>
      </c>
      <c r="C9" s="21" t="s">
        <v>146</v>
      </c>
      <c r="D9" s="22" t="s">
        <v>147</v>
      </c>
      <c r="E9" s="24">
        <f>1589731/1.19</f>
        <v>1335908.4033613447</v>
      </c>
      <c r="F9" s="24">
        <f>E9*19%</f>
        <v>253822.59663865549</v>
      </c>
      <c r="G9" s="24">
        <f>E9+F9</f>
        <v>1589731.0000000002</v>
      </c>
      <c r="H9" s="24">
        <v>1589731</v>
      </c>
      <c r="I9" s="22" t="s">
        <v>125</v>
      </c>
      <c r="J9" s="22" t="s">
        <v>150</v>
      </c>
    </row>
    <row r="10" spans="1:26" ht="106.2" customHeight="1" x14ac:dyDescent="0.25">
      <c r="A10" s="7" t="s">
        <v>14</v>
      </c>
      <c r="B10" s="22" t="s">
        <v>152</v>
      </c>
      <c r="C10" s="21" t="s">
        <v>153</v>
      </c>
      <c r="D10" s="22" t="s">
        <v>145</v>
      </c>
      <c r="E10" s="24">
        <v>82.99</v>
      </c>
      <c r="F10" s="24">
        <v>0</v>
      </c>
      <c r="G10" s="24">
        <f>E10+F10</f>
        <v>82.99</v>
      </c>
      <c r="H10" s="24">
        <f>G10*4157.37</f>
        <v>345020.13629999995</v>
      </c>
      <c r="I10" s="22" t="s">
        <v>125</v>
      </c>
      <c r="J10" s="22" t="s">
        <v>151</v>
      </c>
    </row>
    <row r="11" spans="1:26" ht="15" hidden="1" customHeight="1" x14ac:dyDescent="0.25">
      <c r="A11" s="14"/>
      <c r="B11" s="12"/>
      <c r="C11" s="12"/>
      <c r="D11" s="12"/>
      <c r="E11" s="12"/>
      <c r="F11" s="12"/>
      <c r="G11" s="12"/>
      <c r="H11" s="12"/>
      <c r="I11" s="12"/>
      <c r="J11" s="12"/>
    </row>
    <row r="12" spans="1:26" ht="12.75" customHeight="1" x14ac:dyDescent="0.25"/>
    <row r="13" spans="1:26" ht="138.75" customHeight="1" x14ac:dyDescent="0.25">
      <c r="A13" s="52" t="s">
        <v>15</v>
      </c>
      <c r="B13" s="50"/>
      <c r="C13" s="50"/>
      <c r="D13" s="50"/>
      <c r="E13" s="50"/>
      <c r="F13" s="50"/>
      <c r="G13" s="50"/>
      <c r="H13" s="50"/>
      <c r="I13" s="50"/>
      <c r="J13" s="51"/>
    </row>
    <row r="14" spans="1:26" ht="12.75" customHeight="1" x14ac:dyDescent="0.25"/>
    <row r="15" spans="1:26" ht="75" customHeight="1" x14ac:dyDescent="0.25">
      <c r="A15" s="52" t="s">
        <v>16</v>
      </c>
      <c r="B15" s="50"/>
      <c r="C15" s="50"/>
      <c r="D15" s="50"/>
      <c r="E15" s="50"/>
      <c r="F15" s="50"/>
      <c r="G15" s="50"/>
      <c r="H15" s="50"/>
      <c r="I15" s="50"/>
      <c r="J15" s="51"/>
    </row>
    <row r="16" spans="1:26" ht="12.75" customHeight="1" x14ac:dyDescent="0.25"/>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row r="26" spans="4:7" ht="12.75" customHeight="1" x14ac:dyDescent="0.25">
      <c r="D26" s="15"/>
      <c r="E26" s="15"/>
      <c r="F26" s="16"/>
      <c r="G26" s="16"/>
    </row>
    <row r="27" spans="4:7" ht="12.75" customHeight="1" x14ac:dyDescent="0.25"/>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4">
    <mergeCell ref="D2:H2"/>
    <mergeCell ref="A5:J5"/>
    <mergeCell ref="A13:J13"/>
    <mergeCell ref="A15:J15"/>
  </mergeCells>
  <hyperlinks>
    <hyperlink ref="C8" r:id="rId1" xr:uid="{AA23C286-4FA8-4A16-AD68-5CF90F782532}"/>
    <hyperlink ref="C9" r:id="rId2" xr:uid="{D1D9CDF0-F5F0-43AC-A4D3-EBAC87D771DB}"/>
    <hyperlink ref="C10" r:id="rId3" xr:uid="{BE08AF41-DFF9-452A-A8DE-128C07ED17AD}"/>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Z1000"/>
  <sheetViews>
    <sheetView zoomScale="90" zoomScaleNormal="90" workbookViewId="0">
      <selection activeCell="J27" sqref="J27"/>
    </sheetView>
  </sheetViews>
  <sheetFormatPr baseColWidth="10" defaultColWidth="12.6640625" defaultRowHeight="15" customHeight="1" x14ac:dyDescent="0.25"/>
  <cols>
    <col min="1" max="3" width="19.109375" customWidth="1"/>
    <col min="4" max="4" width="21.88671875" customWidth="1"/>
    <col min="5" max="6" width="17" customWidth="1"/>
    <col min="7" max="7" width="18" customWidth="1"/>
    <col min="8" max="8" width="17" customWidth="1"/>
    <col min="9" max="9" width="19.109375" customWidth="1"/>
    <col min="10" max="10" width="51" customWidth="1"/>
    <col min="11" max="26" width="10" customWidth="1"/>
  </cols>
  <sheetData>
    <row r="1" spans="1:26" ht="12.75" customHeight="1" x14ac:dyDescent="0.25"/>
    <row r="2" spans="1:26" ht="27.75" customHeight="1" x14ac:dyDescent="0.25">
      <c r="D2" s="53" t="s">
        <v>0</v>
      </c>
      <c r="E2" s="48"/>
      <c r="F2" s="48"/>
      <c r="G2" s="48"/>
      <c r="H2" s="48"/>
    </row>
    <row r="3" spans="1:26" ht="12.75" customHeight="1" x14ac:dyDescent="0.25"/>
    <row r="4" spans="1:26" ht="12.75" customHeight="1" x14ac:dyDescent="0.25"/>
    <row r="5" spans="1:26" ht="43.5" customHeight="1" x14ac:dyDescent="0.25">
      <c r="A5" s="54" t="s">
        <v>1</v>
      </c>
      <c r="B5" s="50"/>
      <c r="C5" s="50"/>
      <c r="D5" s="50"/>
      <c r="E5" s="50"/>
      <c r="F5" s="50"/>
      <c r="G5" s="50"/>
      <c r="H5" s="50"/>
      <c r="I5" s="50"/>
      <c r="J5" s="51"/>
    </row>
    <row r="6" spans="1:26" ht="15.75" customHeight="1" x14ac:dyDescent="0.25"/>
    <row r="7" spans="1:26" ht="75.75" customHeight="1" x14ac:dyDescent="0.25">
      <c r="A7" s="1" t="s">
        <v>2</v>
      </c>
      <c r="B7" s="2" t="s">
        <v>17</v>
      </c>
      <c r="C7" s="2" t="s">
        <v>18</v>
      </c>
      <c r="D7" s="2" t="s">
        <v>19</v>
      </c>
      <c r="E7" s="2" t="s">
        <v>20</v>
      </c>
      <c r="F7" s="3" t="s">
        <v>21</v>
      </c>
      <c r="G7" s="4" t="s">
        <v>22</v>
      </c>
      <c r="H7" s="5" t="s">
        <v>9</v>
      </c>
      <c r="I7" s="2" t="s">
        <v>23</v>
      </c>
      <c r="J7" s="2" t="s">
        <v>24</v>
      </c>
      <c r="K7" s="6"/>
      <c r="L7" s="6"/>
      <c r="M7" s="6"/>
      <c r="N7" s="6"/>
      <c r="O7" s="6"/>
      <c r="P7" s="6"/>
      <c r="Q7" s="6"/>
      <c r="R7" s="6"/>
      <c r="S7" s="6"/>
      <c r="T7" s="6"/>
      <c r="U7" s="6"/>
      <c r="V7" s="6"/>
      <c r="W7" s="6"/>
      <c r="X7" s="6"/>
      <c r="Y7" s="6"/>
      <c r="Z7" s="6"/>
    </row>
    <row r="8" spans="1:26" ht="132.6" customHeight="1" x14ac:dyDescent="0.25">
      <c r="A8" s="7" t="s">
        <v>12</v>
      </c>
      <c r="B8" s="8"/>
      <c r="C8" s="17"/>
      <c r="D8" s="8"/>
      <c r="E8" s="8"/>
      <c r="F8" s="9"/>
      <c r="G8" s="10"/>
      <c r="H8" s="9"/>
      <c r="I8" s="8"/>
      <c r="J8" s="8"/>
    </row>
    <row r="9" spans="1:26" ht="50.25" customHeight="1" x14ac:dyDescent="0.25">
      <c r="A9" s="7" t="s">
        <v>13</v>
      </c>
      <c r="B9" s="8"/>
      <c r="C9" s="11"/>
      <c r="D9" s="8"/>
      <c r="E9" s="12"/>
      <c r="F9" s="9"/>
      <c r="G9" s="10"/>
      <c r="H9" s="9"/>
      <c r="I9" s="12"/>
      <c r="J9" s="12"/>
    </row>
    <row r="10" spans="1:26" ht="50.25" customHeight="1" x14ac:dyDescent="0.25">
      <c r="A10" s="7" t="s">
        <v>14</v>
      </c>
      <c r="B10" s="8"/>
      <c r="C10" s="12"/>
      <c r="D10" s="8"/>
      <c r="E10" s="10"/>
      <c r="F10" s="9"/>
      <c r="G10" s="13"/>
      <c r="H10" s="9"/>
      <c r="I10" s="12"/>
      <c r="J10" s="12"/>
    </row>
    <row r="11" spans="1:26" ht="15" hidden="1" customHeight="1" x14ac:dyDescent="0.25">
      <c r="A11" s="14"/>
      <c r="B11" s="12"/>
      <c r="C11" s="12"/>
      <c r="D11" s="12"/>
      <c r="E11" s="12"/>
      <c r="F11" s="12"/>
      <c r="G11" s="12"/>
      <c r="H11" s="12"/>
      <c r="I11" s="12"/>
      <c r="J11" s="12"/>
    </row>
    <row r="12" spans="1:26" ht="12.75" customHeight="1" x14ac:dyDescent="0.25"/>
    <row r="13" spans="1:26" ht="138.75" customHeight="1" x14ac:dyDescent="0.25">
      <c r="A13" s="52" t="s">
        <v>25</v>
      </c>
      <c r="B13" s="50"/>
      <c r="C13" s="50"/>
      <c r="D13" s="50"/>
      <c r="E13" s="50"/>
      <c r="F13" s="50"/>
      <c r="G13" s="50"/>
      <c r="H13" s="50"/>
      <c r="I13" s="50"/>
      <c r="J13" s="51"/>
    </row>
    <row r="14" spans="1:26" ht="12.75" customHeight="1" x14ac:dyDescent="0.25"/>
    <row r="15" spans="1:26" ht="75" customHeight="1" x14ac:dyDescent="0.25">
      <c r="A15" s="52" t="s">
        <v>26</v>
      </c>
      <c r="B15" s="50"/>
      <c r="C15" s="50"/>
      <c r="D15" s="50"/>
      <c r="E15" s="50"/>
      <c r="F15" s="50"/>
      <c r="G15" s="50"/>
      <c r="H15" s="50"/>
      <c r="I15" s="50"/>
      <c r="J15" s="51"/>
    </row>
    <row r="16" spans="1:26" ht="12.75" customHeight="1" x14ac:dyDescent="0.25"/>
    <row r="17" spans="4:7" ht="12.75" customHeight="1" x14ac:dyDescent="0.25"/>
    <row r="18" spans="4:7" ht="12.75" customHeight="1" x14ac:dyDescent="0.25"/>
    <row r="19" spans="4:7" ht="12.75" customHeight="1" x14ac:dyDescent="0.25"/>
    <row r="20" spans="4:7" ht="12.75" customHeight="1" x14ac:dyDescent="0.25"/>
    <row r="21" spans="4:7" ht="12.75" customHeight="1" x14ac:dyDescent="0.25"/>
    <row r="22" spans="4:7" ht="12.75" customHeight="1" x14ac:dyDescent="0.25"/>
    <row r="23" spans="4:7" ht="12.75" customHeight="1" x14ac:dyDescent="0.25"/>
    <row r="24" spans="4:7" ht="12.75" customHeight="1" x14ac:dyDescent="0.25"/>
    <row r="25" spans="4:7" ht="12.75" customHeight="1" x14ac:dyDescent="0.25"/>
    <row r="26" spans="4:7" ht="12.75" customHeight="1" x14ac:dyDescent="0.25">
      <c r="D26" s="15"/>
      <c r="E26" s="15"/>
      <c r="F26" s="16"/>
      <c r="G26" s="16"/>
    </row>
    <row r="27" spans="4:7" ht="12.75" customHeight="1" x14ac:dyDescent="0.25"/>
    <row r="28" spans="4:7" ht="12.75" customHeight="1" x14ac:dyDescent="0.25"/>
    <row r="29" spans="4:7" ht="12.75" customHeight="1" x14ac:dyDescent="0.25"/>
    <row r="30" spans="4:7" ht="12.75" customHeight="1" x14ac:dyDescent="0.25"/>
    <row r="31" spans="4:7" ht="12.75" customHeight="1" x14ac:dyDescent="0.25"/>
    <row r="32" spans="4: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4">
    <mergeCell ref="D2:H2"/>
    <mergeCell ref="A5:J5"/>
    <mergeCell ref="A13:J13"/>
    <mergeCell ref="A15:J1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PC-Servidor Administrador</vt:lpstr>
      <vt:lpstr>Monitor - Administrador</vt:lpstr>
      <vt:lpstr>Portatil - Pastor</vt:lpstr>
      <vt:lpstr>Portatil - Desarrollador</vt:lpstr>
      <vt:lpstr>Teclado + Mouse - Administrador</vt:lpstr>
      <vt:lpstr>Impresora Administrador</vt:lpstr>
      <vt:lpstr>Impresora Pastor</vt:lpstr>
      <vt:lpstr>Microsoft 365 Business</vt:lpstr>
      <vt:lpstr>Windows 11 Pro</vt:lpstr>
      <vt:lpstr>Servicio Internet</vt:lpstr>
      <vt:lpstr>Base de datos</vt:lpstr>
      <vt:lpstr>Antivirus</vt:lpstr>
      <vt:lpstr>Hosting</vt:lpstr>
      <vt:lpstr>Dominio</vt:lpstr>
      <vt:lpstr>Visual studio</vt:lpstr>
      <vt:lpstr>Plantilla Cotizaciones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DEIVID SEBASTIAN BARENO LEON</cp:lastModifiedBy>
  <dcterms:created xsi:type="dcterms:W3CDTF">2010-11-08T17:12:41Z</dcterms:created>
  <dcterms:modified xsi:type="dcterms:W3CDTF">2024-09-16T20:35:37Z</dcterms:modified>
</cp:coreProperties>
</file>